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.cortes\Desktop\"/>
    </mc:Choice>
  </mc:AlternateContent>
  <bookViews>
    <workbookView xWindow="0" yWindow="0" windowWidth="20490" windowHeight="7650" firstSheet="7" activeTab="12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ClasificacionGrafico" sheetId="13" state="hidden" r:id="rId7"/>
    <sheet name="Auditoría" sheetId="7" r:id="rId8"/>
    <sheet name="RécordClientes" sheetId="8" r:id="rId9"/>
    <sheet name="RécordFacturas" sheetId="9" r:id="rId10"/>
    <sheet name="Top Empresas Mundial" sheetId="10" r:id="rId11"/>
    <sheet name="Dashboardempresasmexicanas" sheetId="16" state="hidden" r:id="rId12"/>
    <sheet name="Top Empresas México" sheetId="11" r:id="rId13"/>
  </sheets>
  <externalReferences>
    <externalReference r:id="rId14"/>
  </externalReferences>
  <definedNames>
    <definedName name="_xlnm._FilterDatabase" localSheetId="8" hidden="1">RécordClientes!$E$6:$J$33</definedName>
    <definedName name="_xlnm._FilterDatabase" localSheetId="9" hidden="1">RécordFacturas!$B$12:$B$66</definedName>
    <definedName name="_xlnm.Extract">#REF!</definedName>
    <definedName name="_xlnm.Print_Area" localSheetId="12">'Top Empresas México'!$B$4:$T$24</definedName>
    <definedName name="_xlnm.Print_Area" localSheetId="10">'Top Empresas Mundial'!$B$6:$U$26</definedName>
    <definedName name="_xlnm.Criteria">#REF!</definedName>
    <definedName name="Dias">#REF!</definedName>
    <definedName name="Monto">#REF!</definedName>
    <definedName name="Operación" localSheetId="7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>#REF!</definedName>
    <definedName name="Venta" localSheetId="7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62913"/>
  <pivotCaches>
    <pivotCache cacheId="0" r:id="rId15"/>
    <pivotCache cacheId="1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27" i="10" l="1"/>
  <c r="F27" i="10"/>
  <c r="U27" i="10"/>
  <c r="C17" i="16"/>
  <c r="B17" i="16"/>
  <c r="D17" i="16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J7" i="8" l="1"/>
  <c r="L8" i="8" l="1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L7" i="8"/>
  <c r="K7" i="8"/>
  <c r="J23" i="8"/>
  <c r="J24" i="8"/>
  <c r="J25" i="8"/>
  <c r="J26" i="8"/>
  <c r="J27" i="8"/>
  <c r="J28" i="8"/>
  <c r="J29" i="8"/>
  <c r="J30" i="8"/>
  <c r="J31" i="8"/>
  <c r="J32" i="8"/>
  <c r="J33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13" i="9"/>
  <c r="I39" i="5" l="1"/>
  <c r="F39" i="5"/>
  <c r="K39" i="5"/>
  <c r="G36" i="2"/>
  <c r="D39" i="2"/>
  <c r="J36" i="2"/>
  <c r="H55" i="1"/>
  <c r="J55" i="1"/>
  <c r="M17" i="1"/>
  <c r="E28" i="7" l="1"/>
  <c r="H28" i="7"/>
  <c r="E29" i="7"/>
  <c r="H29" i="7"/>
</calcChain>
</file>

<file path=xl/sharedStrings.xml><?xml version="1.0" encoding="utf-8"?>
<sst xmlns="http://schemas.openxmlformats.org/spreadsheetml/2006/main" count="1043" uniqueCount="452">
  <si>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</si>
  <si>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</si>
  <si>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</si>
  <si>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</si>
  <si>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</si>
  <si>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</si>
  <si>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</si>
  <si>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</si>
  <si>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</si>
  <si>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</si>
  <si>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</si>
  <si>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</si>
  <si>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</si>
  <si>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</si>
  <si>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</si>
  <si>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</si>
  <si>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</si>
  <si>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</si>
  <si>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</si>
  <si>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</si>
  <si>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</si>
  <si>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</si>
  <si>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</si>
  <si>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</si>
  <si>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</si>
  <si>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</si>
  <si>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</si>
  <si>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</si>
  <si>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</si>
  <si>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</si>
  <si>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</si>
  <si>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</si>
  <si>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</si>
  <si>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</si>
  <si>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</si>
  <si>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</si>
  <si>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</si>
  <si>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</si>
  <si>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</si>
  <si>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</si>
  <si>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</si>
  <si>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</si>
  <si>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</si>
  <si>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</si>
  <si>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</si>
  <si>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</si>
  <si>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</si>
  <si>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</si>
  <si>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</si>
  <si>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</si>
  <si>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</si>
  <si>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</si>
  <si>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</si>
  <si>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</si>
  <si>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</si>
  <si>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</si>
  <si>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</si>
  <si>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</si>
  <si>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</si>
  <si>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</si>
  <si>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</si>
  <si>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</si>
  <si>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</si>
  <si>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</si>
  <si>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</si>
  <si>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</si>
  <si>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</si>
  <si>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</si>
  <si>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</si>
  <si>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</si>
  <si>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</si>
  <si>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</si>
  <si>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</si>
  <si>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</si>
  <si>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</si>
  <si>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</si>
  <si>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</si>
  <si>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</si>
  <si>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</si>
  <si>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</si>
  <si>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</si>
  <si>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</si>
  <si>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</si>
  <si>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</si>
  <si>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</si>
  <si>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</si>
  <si>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</si>
  <si>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</si>
  <si>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</si>
  <si>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</si>
  <si>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</si>
  <si>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</si>
  <si>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</si>
  <si>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</si>
  <si>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</si>
  <si>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</si>
  <si>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</si>
  <si>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</si>
  <si>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</si>
  <si>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</si>
  <si>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</si>
  <si>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</si>
  <si>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</si>
  <si>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</si>
  <si>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</si>
  <si>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</si>
  <si>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</si>
  <si>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</si>
  <si>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</si>
  <si>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</si>
  <si>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</si>
  <si>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</si>
  <si>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</si>
  <si>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</si>
  <si>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</si>
  <si>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</si>
  <si>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</si>
  <si>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</si>
  <si>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</si>
  <si>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</si>
  <si>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</si>
  <si>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</si>
  <si>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</si>
  <si>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</si>
  <si>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</si>
  <si>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</si>
  <si>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</si>
  <si>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</si>
  <si>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</si>
  <si>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</si>
  <si>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</si>
  <si>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</si>
  <si>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</si>
  <si>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</si>
  <si>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</si>
  <si>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</si>
  <si>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</si>
  <si>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</si>
  <si>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</si>
  <si>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</si>
  <si>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</si>
  <si>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</si>
  <si>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</si>
  <si>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</si>
  <si>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</si>
  <si>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</si>
  <si>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</si>
  <si>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</si>
  <si>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</si>
  <si>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</si>
  <si>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</si>
  <si>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</si>
  <si>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</si>
  <si>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</si>
  <si>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</si>
  <si>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</si>
  <si>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</si>
  <si>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</si>
  <si>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</si>
  <si>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</si>
  <si>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</si>
  <si>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</si>
  <si>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</si>
  <si>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</si>
  <si>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</si>
  <si>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</si>
  <si>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</si>
  <si>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</si>
  <si>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</si>
  <si>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</si>
  <si>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</si>
  <si>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</si>
  <si>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</si>
  <si>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</si>
  <si>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</si>
  <si>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</si>
  <si>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</si>
  <si>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</si>
  <si>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</si>
  <si>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</si>
  <si>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</si>
  <si>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</si>
  <si>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</si>
  <si>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</si>
  <si>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</si>
  <si>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</si>
  <si>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</si>
  <si>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</si>
  <si>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</si>
  <si>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</si>
  <si>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</si>
  <si>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</si>
  <si>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</si>
  <si>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</si>
  <si>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</si>
  <si>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</si>
  <si>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</si>
  <si>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</si>
  <si>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</si>
  <si>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</si>
  <si>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</si>
  <si>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</si>
  <si>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</si>
  <si>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</si>
  <si>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</si>
  <si>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</si>
  <si>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</si>
  <si>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</si>
  <si>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</si>
  <si>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</si>
  <si>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</si>
  <si>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</si>
  <si>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</si>
  <si>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</si>
  <si>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</si>
  <si>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</si>
  <si>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</si>
  <si>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</si>
  <si>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</si>
  <si>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</si>
  <si>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</si>
  <si>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</si>
  <si>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</si>
  <si>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</si>
  <si>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</si>
  <si>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</si>
  <si>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</si>
  <si>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</si>
  <si>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</si>
  <si>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</si>
  <si>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</si>
  <si>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</si>
  <si>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</si>
  <si>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</si>
  <si>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</si>
  <si>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</si>
  <si>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</si>
  <si>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</si>
  <si>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</si>
  <si>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</si>
  <si>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</si>
  <si>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</si>
  <si>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</si>
  <si>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</si>
  <si>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</si>
  <si>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</si>
  <si>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</si>
  <si>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</si>
  <si>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</si>
  <si>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</si>
  <si>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</si>
  <si>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</si>
  <si>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</si>
  <si>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</si>
  <si>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</si>
  <si>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</si>
  <si>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</si>
  <si>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</si>
  <si>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</si>
  <si>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</si>
  <si>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</si>
  <si>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</si>
  <si>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</si>
  <si>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</si>
  <si>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</si>
  <si>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</si>
  <si>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</si>
  <si>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</si>
  <si>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</si>
  <si>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</si>
  <si>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</si>
  <si>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</si>
  <si>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</si>
  <si>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</si>
  <si>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</si>
  <si>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</si>
  <si>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</si>
  <si>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</si>
  <si>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</si>
  <si>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</si>
  <si>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</si>
  <si>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</si>
  <si>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</si>
  <si>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</si>
  <si>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</si>
  <si>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</si>
  <si>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</si>
  <si>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</si>
  <si>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</si>
  <si>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</si>
  <si>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</si>
  <si>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</si>
  <si>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</si>
  <si>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</si>
  <si>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</si>
  <si>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</si>
  <si>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</si>
  <si>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</si>
  <si>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</si>
  <si>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</si>
  <si>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</si>
  <si>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</si>
  <si>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</si>
  <si>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</si>
  <si>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</si>
  <si>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</si>
  <si>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</si>
  <si>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</si>
  <si>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</si>
  <si>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</si>
  <si>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</si>
  <si>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</si>
  <si>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</si>
  <si>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</si>
  <si>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</si>
  <si>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</si>
  <si>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</si>
  <si>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</si>
  <si>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</si>
  <si>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</si>
  <si>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</si>
  <si>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</si>
  <si>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</si>
  <si>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</si>
  <si>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</si>
  <si>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</si>
  <si>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</si>
  <si>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</si>
  <si>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</si>
  <si>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</si>
  <si>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</si>
  <si>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</si>
  <si>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</si>
  <si>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</si>
  <si>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</si>
  <si>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</si>
  <si>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</si>
  <si>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</si>
  <si>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</si>
  <si>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</si>
  <si>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</si>
  <si>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</si>
  <si>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</si>
  <si>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</si>
  <si>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</si>
  <si>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</si>
  <si>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</si>
  <si>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</si>
  <si>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</si>
  <si>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</si>
  <si>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</si>
  <si>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</si>
  <si>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</si>
  <si>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</si>
  <si>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</si>
  <si>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</si>
  <si>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</si>
  <si>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</si>
  <si>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</si>
  <si>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</si>
  <si>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</si>
  <si>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</si>
  <si>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</si>
  <si>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</si>
  <si>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</si>
  <si>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</si>
  <si>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</si>
  <si>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</si>
  <si>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</si>
  <si>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</si>
  <si>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</si>
  <si>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</si>
  <si>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</si>
  <si>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</si>
  <si>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</si>
  <si>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</si>
  <si>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</si>
  <si>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</si>
  <si>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</si>
  <si>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</si>
  <si>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</si>
  <si>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</si>
  <si>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</si>
  <si>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</si>
  <si>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</si>
  <si>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</si>
  <si>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</si>
  <si>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</si>
  <si>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</si>
  <si>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</si>
  <si>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</si>
  <si>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</si>
  <si>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</si>
  <si>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</si>
  <si>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</si>
  <si>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</si>
  <si>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</si>
  <si>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</si>
  <si>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</si>
  <si>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</si>
  <si>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</si>
  <si>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</si>
  <si>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</si>
  <si>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</si>
  <si>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</si>
  <si>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</si>
  <si>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</si>
  <si>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</si>
  <si>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</si>
  <si>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</si>
  <si>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</si>
  <si>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</si>
  <si>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</si>
  <si>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</si>
  <si>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</si>
  <si>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</si>
  <si>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</si>
  <si>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</si>
  <si>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</si>
  <si>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</si>
  <si>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</si>
  <si>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</si>
  <si>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</si>
  <si>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</si>
  <si>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</si>
  <si>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</si>
  <si>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</si>
  <si>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</si>
  <si>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</si>
  <si>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</si>
  <si>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</si>
  <si>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</si>
  <si>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</si>
  <si>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</si>
  <si>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</si>
  <si>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</si>
  <si>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</si>
  <si>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</si>
  <si>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</si>
  <si>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</si>
  <si>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</si>
  <si>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</si>
  <si>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</si>
  <si>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</si>
  <si>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Registros</t>
  </si>
  <si>
    <t>Etiquetas de fila</t>
  </si>
  <si>
    <t>Total general</t>
  </si>
  <si>
    <t>Suma de Monto</t>
  </si>
  <si>
    <t>Suma de Valor de mercado 2014 (mdd)</t>
  </si>
  <si>
    <t>Suma de Valor de mercado 2015 (mdd)2</t>
  </si>
  <si>
    <t>Suma de Valor de mercado 2016 (mdd)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</si>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</sst>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00"/>
    <numFmt numFmtId="166" formatCode="[$$-80A]#,##0.00"/>
    <numFmt numFmtId="167" formatCode="0_);[Red]\(0\)"/>
    <numFmt numFmtId="168" formatCode="[$$-540A]#,##0.00"/>
    <numFmt numFmtId="169" formatCode="0_ ;\-0\ "/>
    <numFmt numFmtId="170" formatCode="&quot;000&quot;"/>
    <numFmt numFmtId="171" formatCode="0&quot;000&quot;"/>
  </numFmts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10"/>
      <color indexed="63"/>
      <name val="Calibri"/>
    </font>
    <font>
      <b/>
      <sz val="10"/>
      <color indexed="63"/>
      <name val="Calibri"/>
    </font>
    <font>
      <strike/>
      <outline/>
      <shadow/>
      <sz val="1"/>
      <color indexed="63"/>
      <name val="Calibri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</cellStyleXfs>
  <cellXfs count="166">
    <xf numFmtId="0" fontId="0" fillId="0" borderId="0" xfId="0"/>
    <xf numFmtId="0" fontId="3" fillId="0" borderId="0" xfId="5"/>
    <xf numFmtId="165" fontId="0" fillId="0" borderId="0" xfId="0" applyNumberFormat="1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6" xfId="8" applyFill="1" applyBorder="1"/>
    <xf numFmtId="14" fontId="11" fillId="10" borderId="6" xfId="8" applyNumberFormat="1" applyFill="1" applyBorder="1"/>
    <xf numFmtId="166" fontId="11" fillId="10" borderId="6" xfId="8" applyNumberFormat="1" applyFill="1" applyBorder="1"/>
    <xf numFmtId="14" fontId="11" fillId="0" borderId="0" xfId="8" applyNumberFormat="1"/>
    <xf numFmtId="166" fontId="11" fillId="0" borderId="0" xfId="8" applyNumberFormat="1"/>
    <xf numFmtId="0" fontId="12" fillId="11" borderId="7" xfId="8" applyFont="1" applyFill="1" applyBorder="1"/>
    <xf numFmtId="0" fontId="12" fillId="11" borderId="8" xfId="8" applyFont="1" applyFill="1" applyBorder="1"/>
    <xf numFmtId="0" fontId="11" fillId="10" borderId="0" xfId="8" applyFill="1"/>
    <xf numFmtId="14" fontId="11" fillId="10" borderId="0" xfId="8" applyNumberFormat="1" applyFill="1"/>
    <xf numFmtId="166" fontId="11" fillId="10" borderId="0" xfId="8" applyNumberFormat="1" applyFill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2" xfId="10" applyNumberFormat="1" applyFont="1" applyFill="1" applyBorder="1" applyAlignment="1">
      <alignment horizontal="center" vertical="center" wrapText="1"/>
    </xf>
    <xf numFmtId="0" fontId="17" fillId="14" borderId="12" xfId="9" applyFont="1" applyFill="1" applyBorder="1" applyAlignment="1">
      <alignment horizontal="center" vertical="center"/>
    </xf>
    <xf numFmtId="164" fontId="17" fillId="14" borderId="12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3" xfId="9" applyFont="1" applyFill="1" applyBorder="1" applyAlignment="1">
      <alignment horizontal="center"/>
    </xf>
    <xf numFmtId="0" fontId="19" fillId="15" borderId="14" xfId="9" applyFont="1" applyFill="1" applyBorder="1" applyAlignment="1">
      <alignment horizontal="center"/>
    </xf>
    <xf numFmtId="14" fontId="19" fillId="15" borderId="14" xfId="9" applyNumberFormat="1" applyFont="1" applyFill="1" applyBorder="1" applyAlignment="1">
      <alignment horizontal="center"/>
    </xf>
    <xf numFmtId="0" fontId="19" fillId="15" borderId="14" xfId="9" applyFont="1" applyFill="1" applyBorder="1" applyAlignment="1">
      <alignment horizontal="left"/>
    </xf>
    <xf numFmtId="164" fontId="19" fillId="15" borderId="14" xfId="10" applyFont="1" applyFill="1" applyBorder="1"/>
    <xf numFmtId="0" fontId="19" fillId="16" borderId="15" xfId="9" applyFont="1" applyFill="1" applyBorder="1" applyAlignment="1">
      <alignment horizontal="center"/>
    </xf>
    <xf numFmtId="0" fontId="19" fillId="16" borderId="16" xfId="9" applyFont="1" applyFill="1" applyBorder="1" applyAlignment="1">
      <alignment horizontal="center"/>
    </xf>
    <xf numFmtId="14" fontId="19" fillId="16" borderId="16" xfId="9" applyNumberFormat="1" applyFont="1" applyFill="1" applyBorder="1" applyAlignment="1">
      <alignment horizontal="center"/>
    </xf>
    <xf numFmtId="0" fontId="19" fillId="16" borderId="16" xfId="9" applyFont="1" applyFill="1" applyBorder="1" applyAlignment="1">
      <alignment horizontal="left"/>
    </xf>
    <xf numFmtId="164" fontId="19" fillId="16" borderId="16" xfId="10" applyFont="1" applyFill="1" applyBorder="1"/>
    <xf numFmtId="0" fontId="19" fillId="15" borderId="15" xfId="9" applyFont="1" applyFill="1" applyBorder="1" applyAlignment="1">
      <alignment horizontal="center"/>
    </xf>
    <xf numFmtId="0" fontId="19" fillId="15" borderId="16" xfId="9" applyFont="1" applyFill="1" applyBorder="1" applyAlignment="1">
      <alignment horizontal="center"/>
    </xf>
    <xf numFmtId="14" fontId="19" fillId="15" borderId="16" xfId="9" applyNumberFormat="1" applyFont="1" applyFill="1" applyBorder="1" applyAlignment="1">
      <alignment horizontal="center"/>
    </xf>
    <xf numFmtId="0" fontId="19" fillId="15" borderId="16" xfId="9" applyFont="1" applyFill="1" applyBorder="1" applyAlignment="1">
      <alignment horizontal="left"/>
    </xf>
    <xf numFmtId="164" fontId="19" fillId="15" borderId="16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7" xfId="9" applyBorder="1" applyAlignment="1">
      <alignment horizontal="center"/>
    </xf>
    <xf numFmtId="0" fontId="17" fillId="14" borderId="17" xfId="9" applyFont="1" applyFill="1" applyBorder="1" applyAlignment="1">
      <alignment horizontal="center" vertical="center"/>
    </xf>
    <xf numFmtId="0" fontId="17" fillId="14" borderId="11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7" xfId="9" applyNumberFormat="1" applyFont="1" applyBorder="1" applyAlignment="1">
      <alignment horizontal="right"/>
    </xf>
    <xf numFmtId="14" fontId="20" fillId="0" borderId="17" xfId="9" applyNumberFormat="1" applyFont="1" applyBorder="1" applyAlignment="1">
      <alignment horizontal="right" wrapText="1"/>
    </xf>
    <xf numFmtId="164" fontId="19" fillId="0" borderId="17" xfId="10" applyFont="1" applyFill="1" applyBorder="1" applyProtection="1"/>
    <xf numFmtId="164" fontId="19" fillId="0" borderId="17" xfId="10" applyFont="1" applyFill="1" applyBorder="1" applyAlignment="1" applyProtection="1">
      <alignment horizontal="left"/>
    </xf>
    <xf numFmtId="0" fontId="22" fillId="0" borderId="0" xfId="11">
      <alignment vertical="center"/>
    </xf>
    <xf numFmtId="167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19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0" xfId="11" applyFont="1" applyBorder="1">
      <alignment vertical="center"/>
    </xf>
    <xf numFmtId="0" fontId="30" fillId="0" borderId="15" xfId="11" applyFont="1" applyBorder="1">
      <alignment vertical="center"/>
    </xf>
    <xf numFmtId="0" fontId="29" fillId="8" borderId="21" xfId="11" applyFont="1" applyFill="1" applyBorder="1" applyAlignment="1">
      <alignment horizontal="center"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169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9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7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6" fillId="7" borderId="0" xfId="0" applyFont="1" applyFill="1" applyBorder="1"/>
    <xf numFmtId="0" fontId="0" fillId="0" borderId="0" xfId="0" applyFont="1" applyBorder="1"/>
    <xf numFmtId="0" fontId="3" fillId="0" borderId="0" xfId="0" applyNumberFormat="1" applyFont="1" applyBorder="1"/>
    <xf numFmtId="164" fontId="0" fillId="0" borderId="0" xfId="0" applyNumberFormat="1" applyFont="1" applyBorder="1"/>
    <xf numFmtId="1" fontId="0" fillId="0" borderId="0" xfId="0" applyNumberFormat="1"/>
    <xf numFmtId="0" fontId="0" fillId="0" borderId="0" xfId="5" applyFont="1"/>
    <xf numFmtId="0" fontId="3" fillId="0" borderId="0" xfId="5" applyFill="1"/>
    <xf numFmtId="0" fontId="0" fillId="0" borderId="25" xfId="0" applyBorder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6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6" fontId="11" fillId="0" borderId="0" xfId="0" applyNumberFormat="1" applyFont="1" applyFill="1" applyBorder="1" applyAlignment="1" applyProtection="1"/>
    <xf numFmtId="170" fontId="11" fillId="0" borderId="0" xfId="8" applyNumberFormat="1"/>
    <xf numFmtId="171" fontId="11" fillId="0" borderId="0" xfId="8" applyNumberFormat="1"/>
    <xf numFmtId="44" fontId="11" fillId="0" borderId="0" xfId="8" applyNumberFormat="1"/>
    <xf numFmtId="0" fontId="14" fillId="0" borderId="26" xfId="9" applyBorder="1" applyAlignment="1">
      <alignment horizontal="center"/>
    </xf>
    <xf numFmtId="0" fontId="20" fillId="0" borderId="27" xfId="9" applyFont="1" applyBorder="1" applyAlignment="1">
      <alignment horizontal="center" wrapText="1"/>
    </xf>
    <xf numFmtId="0" fontId="21" fillId="17" borderId="28" xfId="6" applyFont="1" applyFill="1" applyBorder="1" applyAlignment="1" applyProtection="1">
      <alignment horizontal="center" vertical="center" wrapText="1"/>
    </xf>
    <xf numFmtId="0" fontId="21" fillId="17" borderId="29" xfId="6" applyFont="1" applyFill="1" applyBorder="1" applyAlignment="1" applyProtection="1">
      <alignment horizontal="center" vertical="center" wrapText="1"/>
    </xf>
    <xf numFmtId="14" fontId="21" fillId="17" borderId="29" xfId="6" applyNumberFormat="1" applyFont="1" applyFill="1" applyBorder="1" applyAlignment="1" applyProtection="1">
      <alignment horizontal="center" vertical="center" wrapText="1"/>
    </xf>
    <xf numFmtId="0" fontId="21" fillId="17" borderId="29" xfId="6" applyNumberFormat="1" applyFont="1" applyFill="1" applyBorder="1" applyAlignment="1" applyProtection="1">
      <alignment horizontal="center" vertical="center" wrapText="1"/>
    </xf>
    <xf numFmtId="164" fontId="21" fillId="17" borderId="29" xfId="6" applyNumberFormat="1" applyFont="1" applyFill="1" applyBorder="1" applyAlignment="1" applyProtection="1">
      <alignment horizontal="center" vertical="center"/>
    </xf>
    <xf numFmtId="164" fontId="21" fillId="17" borderId="29" xfId="6" applyNumberFormat="1" applyFont="1" applyFill="1" applyBorder="1" applyAlignment="1" applyProtection="1">
      <alignment horizontal="center" vertical="center" wrapText="1"/>
    </xf>
    <xf numFmtId="0" fontId="21" fillId="17" borderId="30" xfId="6" applyNumberFormat="1" applyFont="1" applyFill="1" applyBorder="1" applyAlignment="1" applyProtection="1">
      <alignment horizontal="center" vertical="center" wrapText="1"/>
    </xf>
    <xf numFmtId="0" fontId="14" fillId="0" borderId="31" xfId="9" applyBorder="1" applyAlignment="1">
      <alignment horizontal="center"/>
    </xf>
    <xf numFmtId="0" fontId="14" fillId="0" borderId="32" xfId="9" applyBorder="1" applyAlignment="1">
      <alignment horizontal="center"/>
    </xf>
    <xf numFmtId="14" fontId="19" fillId="0" borderId="32" xfId="9" applyNumberFormat="1" applyFont="1" applyBorder="1" applyAlignment="1">
      <alignment horizontal="right"/>
    </xf>
    <xf numFmtId="14" fontId="20" fillId="0" borderId="32" xfId="9" applyNumberFormat="1" applyFont="1" applyBorder="1" applyAlignment="1">
      <alignment horizontal="right" wrapText="1"/>
    </xf>
    <xf numFmtId="164" fontId="19" fillId="0" borderId="32" xfId="10" applyFont="1" applyFill="1" applyBorder="1" applyProtection="1"/>
    <xf numFmtId="164" fontId="19" fillId="0" borderId="32" xfId="10" applyFont="1" applyFill="1" applyBorder="1" applyAlignment="1" applyProtection="1">
      <alignment horizontal="left"/>
    </xf>
    <xf numFmtId="0" fontId="20" fillId="0" borderId="33" xfId="9" applyFont="1" applyBorder="1" applyAlignment="1">
      <alignment horizontal="center" wrapText="1"/>
    </xf>
    <xf numFmtId="14" fontId="19" fillId="15" borderId="18" xfId="9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11" fillId="0" borderId="0" xfId="8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6" fillId="0" borderId="0" xfId="0" applyFont="1"/>
    <xf numFmtId="168" fontId="0" fillId="0" borderId="0" xfId="0" applyNumberFormat="1" applyAlignment="1">
      <alignment horizontal="center" vertical="center"/>
    </xf>
    <xf numFmtId="168" fontId="34" fillId="0" borderId="0" xfId="0" applyNumberFormat="1" applyFont="1" applyFill="1" applyAlignment="1">
      <alignment horizontal="center" vertical="center"/>
    </xf>
    <xf numFmtId="0" fontId="37" fillId="0" borderId="0" xfId="11" applyFont="1" applyAlignment="1">
      <alignment horizontal="center" vertical="center"/>
    </xf>
    <xf numFmtId="0" fontId="37" fillId="0" borderId="0" xfId="11" applyFont="1" applyAlignment="1">
      <alignment horizontal="left" vertical="center" indent="1"/>
    </xf>
    <xf numFmtId="164" fontId="0" fillId="0" borderId="0" xfId="4" applyFont="1"/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0" fontId="3" fillId="0" borderId="1" xfId="5" applyBorder="1" applyAlignment="1">
      <alignment horizontal="center"/>
    </xf>
    <xf numFmtId="0" fontId="3" fillId="0" borderId="2" xfId="5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5" xfId="7" applyFont="1" applyFill="1" applyBorder="1" applyAlignment="1">
      <alignment horizontal="center" vertical="center"/>
    </xf>
    <xf numFmtId="0" fontId="16" fillId="13" borderId="27" xfId="9" applyFont="1" applyFill="1" applyBorder="1" applyAlignment="1">
      <alignment horizontal="center" vertical="center" wrapText="1"/>
    </xf>
    <xf numFmtId="0" fontId="16" fillId="13" borderId="34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  <xf numFmtId="0" fontId="38" fillId="0" borderId="17" xfId="5" applyFont="1" applyBorder="1"/>
    <xf numFmtId="0" fontId="38" fillId="0" borderId="0" xfId="5" applyFont="1" applyAlignment="1">
      <alignment horizontal="right"/>
    </xf>
    <xf numFmtId="0" fontId="38" fillId="0" borderId="25" xfId="0" applyFont="1" applyBorder="1"/>
    <xf numFmtId="0" fontId="39" fillId="12" borderId="7" xfId="8" applyFont="1" applyFill="1" applyBorder="1"/>
    <xf numFmtId="164" fontId="39" fillId="12" borderId="8" xfId="4" applyFont="1" applyFill="1" applyBorder="1"/>
    <xf numFmtId="0" fontId="39" fillId="0" borderId="9" xfId="8" applyFont="1" applyBorder="1"/>
    <xf numFmtId="164" fontId="39" fillId="0" borderId="10" xfId="4" applyFont="1" applyBorder="1"/>
  </cellXfs>
  <cellStyles count="15">
    <cellStyle name="Celda de comprobación 2" xfId="7"/>
    <cellStyle name="Encabezado 1 2" xfId="12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/>
    <cellStyle name="Normal" xfId="0" builtinId="0"/>
    <cellStyle name="Normal 2" xfId="5"/>
    <cellStyle name="Normal 3" xfId="8"/>
    <cellStyle name="Normal 4" xfId="9"/>
    <cellStyle name="Normal 5" xfId="11"/>
    <cellStyle name="Título 2 2" xfId="13"/>
  </cellStyles>
  <dxfs count="129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7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7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numFmt numFmtId="164" formatCode="_(&quot;$&quot;* #,##0.00_);_(&quot;$&quot;* \(#,##0.00\);_(&quot;$&quot;* &quot;-&quot;??_);_(@_)"/>
    </dxf>
    <dxf>
      <font>
        <b val="0"/>
        <i val="0"/>
        <strike/>
        <condense val="0"/>
        <extend val="0"/>
        <outline/>
        <shadow/>
        <u val="none"/>
        <vertAlign val="baseline"/>
        <sz val="1"/>
        <color indexed="63"/>
        <name val="Calibri"/>
        <scheme val="none"/>
      </font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[$$-540A]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color auto="1"/>
      </font>
      <fill>
        <patternFill>
          <bgColor rgb="FFFF0000"/>
        </patternFill>
      </fill>
    </dxf>
    <dxf>
      <numFmt numFmtId="166" formatCode="[$$-80A]#,##0.00"/>
    </dxf>
    <dxf>
      <numFmt numFmtId="166" formatCode="[$$-80A]#,##0.00"/>
    </dxf>
    <dxf>
      <numFmt numFmtId="172" formatCode="m/d/yyyy"/>
    </dxf>
    <dxf>
      <numFmt numFmtId="164" formatCode="_(&quot;$&quot;* #,##0.00_);_(&quot;$&quot;* \(#,##0.00\);_(&quot;$&quot;* &quot;-&quot;??_);_(@_)"/>
    </dxf>
    <dxf>
      <numFmt numFmtId="34" formatCode="_-&quot;$&quot;* #,##0.00_-;\-&quot;$&quot;* #,##0.00_-;_-&quot;$&quot;* &quot;-&quot;??_-;_-@_-"/>
    </dxf>
    <dxf>
      <numFmt numFmtId="171" formatCode="0&quot;000&quot;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6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0.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rgb="FFFFCC00"/>
        </patternFill>
      </fill>
    </dxf>
  </dxfs>
  <tableStyles count="0" defaultTableStyle="TableStyleMedium9" defaultPivotStyle="PivotStyleLight16"/>
  <colors>
    <mruColors>
      <color rgb="FFFFCC00"/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07/relationships/slicerCache" Target="slicerCaches/slicerCache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1-44DA-937D-670041144C3F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1-44DA-937D-670041144C3F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1-44DA-937D-670041144C3F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1-44DA-937D-670041144C3F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1-44DA-937D-670041144C3F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F1-44DA-937D-670041144C3F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F1-44DA-937D-670041144C3F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F1-44DA-937D-670041144C3F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F1-44DA-937D-670041144C3F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F1-44DA-937D-670041144C3F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F1-44DA-937D-670041144C3F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F1-44DA-937D-670041144C3F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F1-44DA-937D-670041144C3F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F1-44DA-937D-670041144C3F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F1-44DA-937D-670041144C3F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F1-44DA-937D-670041144C3F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F1-44DA-937D-670041144C3F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F1-44DA-937D-670041144C3F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F1-44DA-937D-670041144C3F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0F1-44DA-937D-670041144C3F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0F1-44DA-937D-67004114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Gerardo Cortes.xlsx]ClasificacionGrafico!TablaDinámica1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/>
              <a:t>% Ventas</a:t>
            </a:r>
            <a:r>
              <a:rPr lang="en-US" sz="1800" b="1" baseline="0"/>
              <a:t> &amp; Alquiler </a:t>
            </a:r>
            <a:endParaRPr lang="en-US" sz="1800" b="1"/>
          </a:p>
        </c:rich>
      </c:tx>
      <c:layout>
        <c:manualLayout>
          <c:xMode val="edge"/>
          <c:yMode val="edge"/>
          <c:x val="0.2876449148309902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6444047732899786E-2"/>
              <c:y val="-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831319668037446"/>
                  <c:h val="0.22662037037037033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2.1842158394168341E-2"/>
              <c:y val="0.115740740740740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180847333354587"/>
                  <c:h val="0.20347222222222222"/>
                </c:manualLayout>
              </c15:layout>
            </c:ext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2.1842158394168341E-2"/>
              <c:y val="0.115740740740740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180847333354587"/>
                  <c:h val="0.20347222222222222"/>
                </c:manualLayout>
              </c15:layout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6444047732899786E-2"/>
              <c:y val="-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831319668037446"/>
                  <c:h val="0.22662037037037033"/>
                </c:manualLayout>
              </c15:layout>
            </c:ext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8.661948632939101E-2"/>
              <c:y val="0.115740740740740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180847333354587"/>
                  <c:h val="0.20347222222222222"/>
                </c:manualLayout>
              </c15:layout>
            </c:ext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3.8036490377973985E-2"/>
              <c:y val="-9.72220399533392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990563932544867"/>
                  <c:h val="0.22662037037037033"/>
                </c:manualLayout>
              </c15:layout>
            </c:ext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741230726725961"/>
          <c:y val="0.20976633129192188"/>
          <c:w val="0.42831436556260427"/>
          <c:h val="0.73467811315252263"/>
        </c:manualLayout>
      </c:layout>
      <c:doughnutChart>
        <c:varyColors val="1"/>
        <c:ser>
          <c:idx val="0"/>
          <c:order val="0"/>
          <c:tx>
            <c:strRef>
              <c:f>ClasificacionGrafico!$B$1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D87-4EDD-BC72-9A88CCE5D2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D87-4EDD-BC72-9A88CCE5D2A9}"/>
              </c:ext>
            </c:extLst>
          </c:dPt>
          <c:dLbls>
            <c:dLbl>
              <c:idx val="0"/>
              <c:layout>
                <c:manualLayout>
                  <c:x val="-8.661948632939101E-2"/>
                  <c:y val="0.115740740740740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80847333354587"/>
                      <c:h val="0.20347222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D87-4EDD-BC72-9A88CCE5D2A9}"/>
                </c:ext>
              </c:extLst>
            </c:dLbl>
            <c:dLbl>
              <c:idx val="1"/>
              <c:layout>
                <c:manualLayout>
                  <c:x val="-3.8036490377973985E-2"/>
                  <c:y val="-9.72220399533392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90563932544867"/>
                      <c:h val="0.226620370370370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D87-4EDD-BC72-9A88CCE5D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ClasificacionGrafico!$A$2:$A$4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ClasificacionGrafico!$B$2:$B$4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7-4EDD-BC72-9A88CCE5D2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Gerardo Cortes.xlsx]Dashboardempresasmexicanas!TablaDinámica6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de Mercado </a:t>
            </a:r>
            <a:endParaRPr lang="en-US"/>
          </a:p>
        </c:rich>
      </c:tx>
      <c:layout>
        <c:manualLayout>
          <c:xMode val="edge"/>
          <c:yMode val="edge"/>
          <c:x val="0.32841694460681492"/>
          <c:y val="0.10189252659207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2196816009352547E-2"/>
          <c:y val="0.18824036469125568"/>
          <c:w val="0.64280026132104662"/>
          <c:h val="0.43961541649399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Dashboardempresasmexicanas!$B$3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Dashboardempresasmexicanas!$A$4:$A$5</c:f>
              <c:strCache>
                <c:ptCount val="1"/>
                <c:pt idx="0">
                  <c:v>Bebidas</c:v>
                </c:pt>
              </c:strCache>
            </c:strRef>
          </c:cat>
          <c:val>
            <c:numRef>
              <c:f>Dashboardempresasmexicanas!$B$4:$B$5</c:f>
              <c:numCache>
                <c:formatCode>_("$"* #,##0.00_);_("$"* \(#,##0.00\);_("$"* "-"??_);_(@_)</c:formatCode>
                <c:ptCount val="1"/>
                <c:pt idx="0">
                  <c:v>44185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B-4A62-9B1F-8988AC1E039D}"/>
            </c:ext>
          </c:extLst>
        </c:ser>
        <c:ser>
          <c:idx val="1"/>
          <c:order val="1"/>
          <c:tx>
            <c:strRef>
              <c:f>Dashboardempresasmexicanas!$C$3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Dashboardempresasmexicanas!$A$4:$A$5</c:f>
              <c:strCache>
                <c:ptCount val="1"/>
                <c:pt idx="0">
                  <c:v>Bebidas</c:v>
                </c:pt>
              </c:strCache>
            </c:strRef>
          </c:cat>
          <c:val>
            <c:numRef>
              <c:f>Dashboardempresasmexicanas!$C$4:$C$5</c:f>
              <c:numCache>
                <c:formatCode>_("$"* #,##0.00_);_("$"* \(#,##0.00\);_("$"* "-"??_);_(@_)</c:formatCode>
                <c:ptCount val="1"/>
                <c:pt idx="0">
                  <c:v>44900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3-463D-A4D7-4D0DF2947B6E}"/>
            </c:ext>
          </c:extLst>
        </c:ser>
        <c:ser>
          <c:idx val="2"/>
          <c:order val="2"/>
          <c:tx>
            <c:strRef>
              <c:f>Dashboardempresasmexicanas!$D$3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Dashboardempresasmexicanas!$A$4:$A$5</c:f>
              <c:strCache>
                <c:ptCount val="1"/>
                <c:pt idx="0">
                  <c:v>Bebidas</c:v>
                </c:pt>
              </c:strCache>
            </c:strRef>
          </c:cat>
          <c:val>
            <c:numRef>
              <c:f>Dashboardempresasmexicanas!$D$4:$D$5</c:f>
              <c:numCache>
                <c:formatCode>_("$"* #,##0.00_);_("$"* \(#,##0.00\);_("$"* "-"??_);_(@_)</c:formatCode>
                <c:ptCount val="1"/>
                <c:pt idx="0">
                  <c:v>31982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3-463D-A4D7-4D0DF294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7668815"/>
        <c:axId val="1367674223"/>
      </c:barChart>
      <c:catAx>
        <c:axId val="136766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7674223"/>
        <c:crosses val="autoZero"/>
        <c:auto val="1"/>
        <c:lblAlgn val="ctr"/>
        <c:lblOffset val="100"/>
        <c:noMultiLvlLbl val="0"/>
      </c:catAx>
      <c:valAx>
        <c:axId val="13676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76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chart" Target="../charts/chart3.xml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172885</xdr:colOff>
      <xdr:row>1</xdr:row>
      <xdr:rowOff>111429</xdr:rowOff>
    </xdr:from>
    <xdr:to>
      <xdr:col>9</xdr:col>
      <xdr:colOff>755607</xdr:colOff>
      <xdr:row>22</xdr:row>
      <xdr:rowOff>106080</xdr:rowOff>
    </xdr:to>
    <xdr:graphicFrame macro="">
      <xdr:nvGraphicFramePr>
        <xdr:cNvPr id="2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9525</xdr:rowOff>
    </xdr:from>
    <xdr:to>
      <xdr:col>12</xdr:col>
      <xdr:colOff>590550</xdr:colOff>
      <xdr:row>18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161925</xdr:colOff>
      <xdr:row>25</xdr:row>
      <xdr:rowOff>142875</xdr:rowOff>
    </xdr:from>
    <xdr:to>
      <xdr:col>7</xdr:col>
      <xdr:colOff>1038225</xdr:colOff>
      <xdr:row>31</xdr:row>
      <xdr:rowOff>0</xdr:rowOff>
    </xdr:to>
    <xdr:sp macro="" textlink="">
      <xdr:nvSpPr>
        <xdr:cNvPr id="19" name="Rectángulo redondeado 18"/>
        <xdr:cNvSpPr/>
      </xdr:nvSpPr>
      <xdr:spPr>
        <a:xfrm>
          <a:off x="276225" y="7505700"/>
          <a:ext cx="11010900" cy="122872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666750</xdr:colOff>
      <xdr:row>26</xdr:row>
      <xdr:rowOff>104775</xdr:rowOff>
    </xdr:from>
    <xdr:to>
      <xdr:col>2</xdr:col>
      <xdr:colOff>1485900</xdr:colOff>
      <xdr:row>30</xdr:row>
      <xdr:rowOff>95250</xdr:rowOff>
    </xdr:to>
    <xdr:sp macro="" textlink="">
      <xdr:nvSpPr>
        <xdr:cNvPr id="20" name="Rectángulo 19"/>
        <xdr:cNvSpPr/>
      </xdr:nvSpPr>
      <xdr:spPr>
        <a:xfrm>
          <a:off x="781050" y="7696200"/>
          <a:ext cx="2466975" cy="9048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1295400</xdr:colOff>
      <xdr:row>26</xdr:row>
      <xdr:rowOff>85725</xdr:rowOff>
    </xdr:from>
    <xdr:to>
      <xdr:col>5</xdr:col>
      <xdr:colOff>495300</xdr:colOff>
      <xdr:row>30</xdr:row>
      <xdr:rowOff>114300</xdr:rowOff>
    </xdr:to>
    <xdr:sp macro="" textlink="">
      <xdr:nvSpPr>
        <xdr:cNvPr id="21" name="Rectángulo 20"/>
        <xdr:cNvSpPr/>
      </xdr:nvSpPr>
      <xdr:spPr>
        <a:xfrm>
          <a:off x="4629150" y="7677150"/>
          <a:ext cx="2667000" cy="9429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1571625</xdr:colOff>
      <xdr:row>26</xdr:row>
      <xdr:rowOff>95250</xdr:rowOff>
    </xdr:from>
    <xdr:to>
      <xdr:col>7</xdr:col>
      <xdr:colOff>619125</xdr:colOff>
      <xdr:row>30</xdr:row>
      <xdr:rowOff>142875</xdr:rowOff>
    </xdr:to>
    <xdr:sp macro="" textlink="">
      <xdr:nvSpPr>
        <xdr:cNvPr id="22" name="Rectángulo 21"/>
        <xdr:cNvSpPr/>
      </xdr:nvSpPr>
      <xdr:spPr>
        <a:xfrm>
          <a:off x="8372475" y="7686675"/>
          <a:ext cx="2495550" cy="9620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1104901</xdr:colOff>
      <xdr:row>26</xdr:row>
      <xdr:rowOff>142875</xdr:rowOff>
    </xdr:from>
    <xdr:to>
      <xdr:col>2</xdr:col>
      <xdr:colOff>1000126</xdr:colOff>
      <xdr:row>27</xdr:row>
      <xdr:rowOff>180975</xdr:rowOff>
    </xdr:to>
    <xdr:sp macro="" textlink="">
      <xdr:nvSpPr>
        <xdr:cNvPr id="23" name="CuadroTexto 22"/>
        <xdr:cNvSpPr txBox="1"/>
      </xdr:nvSpPr>
      <xdr:spPr>
        <a:xfrm>
          <a:off x="1219201" y="7734300"/>
          <a:ext cx="1543050" cy="2667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Valor de Mercado 2014</a:t>
          </a:r>
        </a:p>
      </xdr:txBody>
    </xdr:sp>
    <xdr:clientData/>
  </xdr:twoCellAnchor>
  <xdr:twoCellAnchor>
    <xdr:from>
      <xdr:col>4</xdr:col>
      <xdr:colOff>38100</xdr:colOff>
      <xdr:row>26</xdr:row>
      <xdr:rowOff>152400</xdr:rowOff>
    </xdr:from>
    <xdr:to>
      <xdr:col>4</xdr:col>
      <xdr:colOff>1628775</xdr:colOff>
      <xdr:row>27</xdr:row>
      <xdr:rowOff>190500</xdr:rowOff>
    </xdr:to>
    <xdr:sp macro="" textlink="">
      <xdr:nvSpPr>
        <xdr:cNvPr id="24" name="CuadroTexto 23"/>
        <xdr:cNvSpPr txBox="1"/>
      </xdr:nvSpPr>
      <xdr:spPr>
        <a:xfrm>
          <a:off x="5105400" y="7743825"/>
          <a:ext cx="1590675" cy="2667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Valor de Mercado 2015 </a:t>
          </a:r>
        </a:p>
      </xdr:txBody>
    </xdr:sp>
    <xdr:clientData/>
  </xdr:twoCellAnchor>
  <xdr:twoCellAnchor>
    <xdr:from>
      <xdr:col>6</xdr:col>
      <xdr:colOff>295275</xdr:colOff>
      <xdr:row>26</xdr:row>
      <xdr:rowOff>152400</xdr:rowOff>
    </xdr:from>
    <xdr:to>
      <xdr:col>7</xdr:col>
      <xdr:colOff>200025</xdr:colOff>
      <xdr:row>27</xdr:row>
      <xdr:rowOff>200025</xdr:rowOff>
    </xdr:to>
    <xdr:sp macro="" textlink="">
      <xdr:nvSpPr>
        <xdr:cNvPr id="25" name="CuadroTexto 24"/>
        <xdr:cNvSpPr txBox="1"/>
      </xdr:nvSpPr>
      <xdr:spPr>
        <a:xfrm>
          <a:off x="8820150" y="7743825"/>
          <a:ext cx="1628775" cy="276225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Valor de Mercado 2016 </a:t>
          </a:r>
        </a:p>
      </xdr:txBody>
    </xdr:sp>
    <xdr:clientData/>
  </xdr:twoCellAnchor>
  <xdr:twoCellAnchor>
    <xdr:from>
      <xdr:col>1</xdr:col>
      <xdr:colOff>1323975</xdr:colOff>
      <xdr:row>28</xdr:row>
      <xdr:rowOff>57150</xdr:rowOff>
    </xdr:from>
    <xdr:to>
      <xdr:col>2</xdr:col>
      <xdr:colOff>742950</xdr:colOff>
      <xdr:row>29</xdr:row>
      <xdr:rowOff>95250</xdr:rowOff>
    </xdr:to>
    <xdr:sp macro="" textlink="Dashboardempresasmexicanas!B17">
      <xdr:nvSpPr>
        <xdr:cNvPr id="26" name="CuadroTexto 25"/>
        <xdr:cNvSpPr txBox="1"/>
      </xdr:nvSpPr>
      <xdr:spPr>
        <a:xfrm>
          <a:off x="1438275" y="8105775"/>
          <a:ext cx="1066800" cy="2667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fld id="{D31CAD45-0D5B-49DE-8D99-80D64B8DAB83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$44,185.00 </a:t>
          </a:fld>
          <a:endParaRPr lang="es-MX" sz="1200" b="1"/>
        </a:p>
      </xdr:txBody>
    </xdr:sp>
    <xdr:clientData/>
  </xdr:twoCellAnchor>
  <xdr:twoCellAnchor>
    <xdr:from>
      <xdr:col>4</xdr:col>
      <xdr:colOff>285750</xdr:colOff>
      <xdr:row>28</xdr:row>
      <xdr:rowOff>66675</xdr:rowOff>
    </xdr:from>
    <xdr:to>
      <xdr:col>4</xdr:col>
      <xdr:colOff>1438275</xdr:colOff>
      <xdr:row>29</xdr:row>
      <xdr:rowOff>114300</xdr:rowOff>
    </xdr:to>
    <xdr:sp macro="" textlink="Dashboardempresasmexicanas!C17">
      <xdr:nvSpPr>
        <xdr:cNvPr id="27" name="CuadroTexto 26"/>
        <xdr:cNvSpPr txBox="1"/>
      </xdr:nvSpPr>
      <xdr:spPr>
        <a:xfrm>
          <a:off x="5353050" y="8115300"/>
          <a:ext cx="1152525" cy="276225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fld id="{4BDD2C01-AAA5-455B-BA54-3B79A2A02A33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$44,900.00 </a:t>
          </a:fld>
          <a:endParaRPr lang="es-MX" sz="1200" b="1"/>
        </a:p>
      </xdr:txBody>
    </xdr:sp>
    <xdr:clientData/>
  </xdr:twoCellAnchor>
  <xdr:twoCellAnchor>
    <xdr:from>
      <xdr:col>6</xdr:col>
      <xdr:colOff>581026</xdr:colOff>
      <xdr:row>28</xdr:row>
      <xdr:rowOff>66675</xdr:rowOff>
    </xdr:from>
    <xdr:to>
      <xdr:col>6</xdr:col>
      <xdr:colOff>1704976</xdr:colOff>
      <xdr:row>29</xdr:row>
      <xdr:rowOff>114300</xdr:rowOff>
    </xdr:to>
    <xdr:sp macro="" textlink="Dashboardempresasmexicanas!D17">
      <xdr:nvSpPr>
        <xdr:cNvPr id="28" name="CuadroTexto 27"/>
        <xdr:cNvSpPr txBox="1"/>
      </xdr:nvSpPr>
      <xdr:spPr>
        <a:xfrm>
          <a:off x="9105901" y="8115300"/>
          <a:ext cx="1123950" cy="276225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fld id="{1894700C-0587-486B-BD7F-9DF6326D97F6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$31,982.00 </a:t>
          </a:fld>
          <a:endParaRPr lang="es-MX" sz="1200" b="1"/>
        </a:p>
      </xdr:txBody>
    </xdr:sp>
    <xdr:clientData/>
  </xdr:twoCellAnchor>
  <xdr:twoCellAnchor editAs="oneCell">
    <xdr:from>
      <xdr:col>3</xdr:col>
      <xdr:colOff>380999</xdr:colOff>
      <xdr:row>31</xdr:row>
      <xdr:rowOff>47626</xdr:rowOff>
    </xdr:from>
    <xdr:to>
      <xdr:col>4</xdr:col>
      <xdr:colOff>485774</xdr:colOff>
      <xdr:row>36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Valor de mercado 2014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49" y="8782051"/>
              <a:ext cx="183832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485775</xdr:colOff>
      <xdr:row>31</xdr:row>
      <xdr:rowOff>47626</xdr:rowOff>
    </xdr:from>
    <xdr:to>
      <xdr:col>5</xdr:col>
      <xdr:colOff>628650</xdr:colOff>
      <xdr:row>36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Valor de mercado 2015 (mdd)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5" y="8782051"/>
              <a:ext cx="1876425" cy="114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619125</xdr:colOff>
      <xdr:row>31</xdr:row>
      <xdr:rowOff>47626</xdr:rowOff>
    </xdr:from>
    <xdr:to>
      <xdr:col>6</xdr:col>
      <xdr:colOff>752475</xdr:colOff>
      <xdr:row>36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Valor de mercado 2016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9975" y="8782051"/>
              <a:ext cx="1857375" cy="1133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419100</xdr:colOff>
      <xdr:row>31</xdr:row>
      <xdr:rowOff>47625</xdr:rowOff>
    </xdr:from>
    <xdr:to>
      <xdr:col>3</xdr:col>
      <xdr:colOff>381000</xdr:colOff>
      <xdr:row>36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Indust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8782050"/>
              <a:ext cx="318135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419099</xdr:colOff>
      <xdr:row>36</xdr:row>
      <xdr:rowOff>76200</xdr:rowOff>
    </xdr:from>
    <xdr:to>
      <xdr:col>6</xdr:col>
      <xdr:colOff>761999</xdr:colOff>
      <xdr:row>49</xdr:row>
      <xdr:rowOff>66675</xdr:rowOff>
    </xdr:to>
    <xdr:graphicFrame macro="">
      <xdr:nvGraphicFramePr>
        <xdr:cNvPr id="37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rdo Cortes Arce" refreshedDate="44374.69277627315" createdVersion="6" refreshedVersion="6" minRefreshableVersion="3" recordCount="30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erardo Cortes Arce" refreshedDate="44374.734158333333" createdVersion="6" refreshedVersion="6" minRefreshableVersion="3" recordCount="15">
  <cacheSource type="worksheet">
    <worksheetSource name="tbl_Rendimiento5"/>
  </cacheSource>
  <cacheFields count="19">
    <cacheField name="Nombre" numFmtId="0">
      <sharedItems/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8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8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8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9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9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7">
      <sharedItems containsNonDate="0" containsString="0" containsBlank="1"/>
    </cacheField>
    <cacheField name="Columna8" numFmtId="167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9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s v="América Móvil"/>
    <n v="1"/>
    <x v="0"/>
    <x v="0"/>
    <x v="0"/>
    <x v="0"/>
    <m/>
    <m/>
    <m/>
    <m/>
    <m/>
    <m/>
    <m/>
    <m/>
    <m/>
    <m/>
    <m/>
    <m/>
    <m/>
  </r>
  <r>
    <s v="Femsa"/>
    <n v="2"/>
    <x v="1"/>
    <x v="1"/>
    <x v="1"/>
    <x v="1"/>
    <m/>
    <m/>
    <m/>
    <m/>
    <m/>
    <m/>
    <m/>
    <m/>
    <m/>
    <m/>
    <m/>
    <m/>
    <m/>
  </r>
  <r>
    <s v="Grupo Financiero Banorte"/>
    <n v="3"/>
    <x v="2"/>
    <x v="2"/>
    <x v="2"/>
    <x v="2"/>
    <m/>
    <m/>
    <m/>
    <m/>
    <m/>
    <m/>
    <m/>
    <m/>
    <m/>
    <m/>
    <m/>
    <m/>
    <m/>
  </r>
  <r>
    <s v="Grupo Financiero México"/>
    <n v="4"/>
    <x v="3"/>
    <x v="3"/>
    <x v="3"/>
    <x v="3"/>
    <m/>
    <m/>
    <m/>
    <m/>
    <m/>
    <m/>
    <m/>
    <m/>
    <m/>
    <m/>
    <m/>
    <m/>
    <m/>
  </r>
  <r>
    <s v="Grupo Televisa"/>
    <n v="5"/>
    <x v="4"/>
    <x v="4"/>
    <x v="4"/>
    <x v="4"/>
    <m/>
    <m/>
    <m/>
    <m/>
    <m/>
    <m/>
    <m/>
    <m/>
    <m/>
    <m/>
    <m/>
    <m/>
    <m/>
  </r>
  <r>
    <s v="Cemex"/>
    <n v="6"/>
    <x v="5"/>
    <x v="5"/>
    <x v="5"/>
    <x v="5"/>
    <m/>
    <m/>
    <m/>
    <m/>
    <m/>
    <m/>
    <m/>
    <m/>
    <m/>
    <m/>
    <m/>
    <m/>
    <m/>
  </r>
  <r>
    <s v="Grupo Inbursa"/>
    <n v="7"/>
    <x v="2"/>
    <x v="6"/>
    <x v="6"/>
    <x v="6"/>
    <m/>
    <m/>
    <m/>
    <m/>
    <m/>
    <m/>
    <m/>
    <m/>
    <m/>
    <m/>
    <m/>
    <m/>
    <m/>
  </r>
  <r>
    <s v="Grupo Bimbo"/>
    <n v="8"/>
    <x v="6"/>
    <x v="7"/>
    <x v="7"/>
    <x v="7"/>
    <m/>
    <m/>
    <m/>
    <m/>
    <m/>
    <m/>
    <m/>
    <m/>
    <m/>
    <m/>
    <m/>
    <m/>
    <m/>
  </r>
  <r>
    <s v="Grupo Alfa"/>
    <n v="9"/>
    <x v="7"/>
    <x v="8"/>
    <x v="8"/>
    <x v="8"/>
    <m/>
    <m/>
    <m/>
    <m/>
    <m/>
    <m/>
    <m/>
    <m/>
    <m/>
    <m/>
    <m/>
    <m/>
    <m/>
  </r>
  <r>
    <s v="El puerto de Liverpool"/>
    <n v="10"/>
    <x v="8"/>
    <x v="9"/>
    <x v="9"/>
    <x v="9"/>
    <m/>
    <m/>
    <m/>
    <m/>
    <m/>
    <m/>
    <m/>
    <m/>
    <m/>
    <m/>
    <m/>
    <m/>
    <m/>
  </r>
  <r>
    <s v="Arca Continental"/>
    <n v="11"/>
    <x v="1"/>
    <x v="10"/>
    <x v="10"/>
    <x v="10"/>
    <m/>
    <m/>
    <m/>
    <m/>
    <m/>
    <m/>
    <m/>
    <m/>
    <m/>
    <m/>
    <m/>
    <m/>
    <m/>
  </r>
  <r>
    <s v="Grupo Carso"/>
    <n v="12"/>
    <x v="7"/>
    <x v="11"/>
    <x v="11"/>
    <x v="11"/>
    <m/>
    <m/>
    <m/>
    <m/>
    <m/>
    <m/>
    <m/>
    <m/>
    <m/>
    <m/>
    <m/>
    <m/>
    <m/>
  </r>
  <r>
    <s v="Grupo Geo"/>
    <n v="13"/>
    <x v="9"/>
    <x v="12"/>
    <x v="12"/>
    <x v="12"/>
    <m/>
    <m/>
    <m/>
    <m/>
    <m/>
    <m/>
    <m/>
    <m/>
    <m/>
    <m/>
    <m/>
    <m/>
    <m/>
  </r>
  <r>
    <s v="Grupo Homex"/>
    <n v="14"/>
    <x v="10"/>
    <x v="13"/>
    <x v="13"/>
    <x v="13"/>
    <m/>
    <m/>
    <m/>
    <m/>
    <m/>
    <m/>
    <m/>
    <m/>
    <m/>
    <m/>
    <m/>
    <m/>
    <m/>
  </r>
  <r>
    <s v="Fibra Uno"/>
    <n v="15"/>
    <x v="11"/>
    <x v="14"/>
    <x v="14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:B4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 numFmtId="164"/>
  </dataFields>
  <formats count="1">
    <format dxfId="92">
      <pivotArea outline="0" collapsedLevelsAreSubtotals="1" fieldPosition="0"/>
    </format>
  </formats>
  <chartFormats count="3"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6" cacheId="1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D5" firstHeaderRow="0" firstDataRow="1" firstDataCol="1"/>
  <pivotFields count="19">
    <pivotField showAll="0"/>
    <pivotField showAll="0"/>
    <pivotField axis="axisRow" showAll="0">
      <items count="13">
        <item h="1" x="6"/>
        <item h="1" x="2"/>
        <item x="1"/>
        <item h="1" x="9"/>
        <item h="1" x="7"/>
        <item h="1" x="10"/>
        <item h="1" x="11"/>
        <item h="1" x="5"/>
        <item h="1" x="4"/>
        <item h="1" x="3"/>
        <item h="1" x="0"/>
        <item h="1" x="8"/>
        <item t="default"/>
      </items>
    </pivotField>
    <pivotField dataField="1" numFmtId="168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8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8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formats count="1">
    <format dxfId="30">
      <pivotArea outline="0" collapsedLevelsAreSubtotals="1" fieldPosition="0"/>
    </format>
  </formats>
  <chartFormats count="4"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4__mdd" sourceName="Valor de mercado 2014 (mdd)">
  <pivotTables>
    <pivotTable tabId="16" name="TablaDinámica6"/>
  </pivotTables>
  <data>
    <tabular pivotCacheId="1">
      <items count="15">
        <i x="10" s="1"/>
        <i x="1" s="1"/>
        <i x="11" s="1" nd="1"/>
        <i x="7" s="1" nd="1"/>
        <i x="14" s="1" nd="1"/>
        <i x="6" s="1" nd="1"/>
        <i x="13" s="1" nd="1"/>
        <i x="12" s="1" nd="1"/>
        <i x="2" s="1" nd="1"/>
        <i x="3" s="1" nd="1"/>
        <i x="4" s="1" nd="1"/>
        <i x="8" s="1" nd="1"/>
        <i x="5" s="1" nd="1"/>
        <i x="9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5__mdd_2" sourceName="Valor de mercado 2015 (mdd)2">
  <pivotTables>
    <pivotTable tabId="16" name="TablaDinámica6"/>
  </pivotTables>
  <data>
    <tabular pivotCacheId="1">
      <items count="15">
        <i x="10" s="1"/>
        <i x="1" s="1"/>
        <i x="13" s="1" nd="1"/>
        <i x="12" s="1" nd="1"/>
        <i x="14" s="1" nd="1"/>
        <i x="8" s="1" nd="1"/>
        <i x="5" s="1" nd="1"/>
        <i x="11" s="1" nd="1"/>
        <i x="6" s="1" nd="1"/>
        <i x="7" s="1" nd="1"/>
        <i x="2" s="1" nd="1"/>
        <i x="4" s="1" nd="1"/>
        <i x="9" s="1" nd="1"/>
        <i x="3" s="1" nd="1"/>
        <i x="0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6__mdd" sourceName="Valor de mercado 2016 (mdd)">
  <pivotTables>
    <pivotTable tabId="16" name="TablaDinámica6"/>
  </pivotTables>
  <data>
    <tabular pivotCacheId="1">
      <items count="15">
        <i x="10" s="1"/>
        <i x="1" s="1"/>
        <i x="14" s="1" nd="1"/>
        <i x="13" s="1" nd="1"/>
        <i x="4" s="1" nd="1"/>
        <i x="12" s="1" nd="1"/>
        <i x="2" s="1" nd="1"/>
        <i x="7" s="1" nd="1"/>
        <i x="9" s="1" nd="1"/>
        <i x="11" s="1" nd="1"/>
        <i x="6" s="1" nd="1"/>
        <i x="8" s="1" nd="1"/>
        <i x="5" s="1" nd="1"/>
        <i x="3" s="1" nd="1"/>
        <i x="0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pivotTables>
    <pivotTable tabId="16" name="TablaDinámica6"/>
  </pivotTables>
  <data>
    <tabular pivotCacheId="1">
      <items count="12">
        <i x="6"/>
        <i x="2"/>
        <i x="1" s="1"/>
        <i x="9"/>
        <i x="7"/>
        <i x="10"/>
        <i x="11"/>
        <i x="5"/>
        <i x="4"/>
        <i x="3"/>
        <i x="0"/>
        <i x="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alor de mercado 2014 (mdd)" cache="SegmentaciónDeDatos_Valor_de_mercado_2014__mdd" caption="Valor de mercado 2014 (mdd)" style="SlicerStyleDark1" rowHeight="216000"/>
  <slicer name="Valor de mercado 2015 (mdd)2" cache="SegmentaciónDeDatos_Valor_de_mercado_2015__mdd_2" caption="Valor de mercado 2015 (mdd)2" style="SlicerStyleDark2" rowHeight="241300"/>
  <slicer name="Valor de mercado 2016 (mdd)" cache="SegmentaciónDeDatos_Valor_de_mercado_2016__mdd" caption="Valor de mercado 2016 (mdd)" style="SlicerStyleDark3" rowHeight="241300"/>
  <slicer name="Industria" cache="SegmentaciónDeDatos_Industria" caption="Industria" columnCount="4" style="SlicerStyleLight6" rowHeight="241300"/>
</slicers>
</file>

<file path=xl/tables/table1.xml><?xml version="1.0" encoding="utf-8"?>
<table xmlns="http://schemas.openxmlformats.org/spreadsheetml/2006/main" id="6" name="Tabla6" displayName="Tabla6" ref="A6:J55" totalsRowCount="1" headerRowDxfId="126" tableBorderDxfId="125">
  <autoFilter ref="A6:J54"/>
  <tableColumns count="10">
    <tableColumn id="1" name="ID" totalsRowLabel="Total" dataDxfId="124" totalsRowDxfId="123"/>
    <tableColumn id="2" name="FechaDeOrden" dataDxfId="122" totalsRowDxfId="121"/>
    <tableColumn id="3" name="Empleado" dataDxfId="120" totalsRowDxfId="119"/>
    <tableColumn id="4" name="Status" dataDxfId="118" totalsRowDxfId="117"/>
    <tableColumn id="5" name="Compañía" dataDxfId="116" totalsRowDxfId="115"/>
    <tableColumn id="6" name="Fecha de envío" dataDxfId="114" totalsRowDxfId="113"/>
    <tableColumn id="7" name="Cantidad" dataDxfId="112" totalsRowDxfId="111"/>
    <tableColumn id="8" name="Precio" totalsRowFunction="max" dataDxfId="110" totalsRowDxfId="109" dataCellStyle="Moneda"/>
    <tableColumn id="9" name="Costo de envío" dataDxfId="108" totalsRowDxfId="107" dataCellStyle="Moneda"/>
    <tableColumn id="10" name="Total" totalsRowFunction="count" dataDxfId="106" totalsRowDxfId="10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K36" totalsRowCount="1">
  <autoFilter ref="A6:K35"/>
  <tableColumns count="11">
    <tableColumn id="1" name="Compañía" totalsRowLabel="Total"/>
    <tableColumn id="2" name="ID"/>
    <tableColumn id="3" name="Primer nombre"/>
    <tableColumn id="4" name="Apellido"/>
    <tableColumn id="5" name="Teléfono"/>
    <tableColumn id="6" name="Puesto"/>
    <tableColumn id="7" name="Compras realizadas" totalsRowFunction="average" dataDxfId="104" totalsRowDxfId="103"/>
    <tableColumn id="8" name="Dirección"/>
    <tableColumn id="9" name="Estado/Provincia"/>
    <tableColumn id="10" name="Ciudad" totalsRowFunction="count"/>
    <tableColumn id="21" name="Registros" dataDxfId="102" dataCellStyle="Normal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C8:K39" totalsRowCount="1" headerRowDxfId="100" tableBorderDxfId="99" headerRowCellStyle="Normal 3">
  <autoFilter ref="C8:K38"/>
  <tableColumns count="9">
    <tableColumn id="1" name="Referencia" totalsRowLabel="Total"/>
    <tableColumn id="2" name="Fecha Alta" dataDxfId="98" dataCellStyle="Normal 3"/>
    <tableColumn id="3" name="Tipo"/>
    <tableColumn id="4" name="Operación" totalsRowFunction="sum"/>
    <tableColumn id="5" name="Estado"/>
    <tableColumn id="6" name="Superficie"/>
    <tableColumn id="7" name="Monto" totalsRowFunction="sum" dataDxfId="97" totalsRowDxfId="96" dataCellStyle="Normal 3"/>
    <tableColumn id="8" name="Fecha Venta" dataDxfId="95" dataCellStyle="Normal 3"/>
    <tableColumn id="9" name="Vendedor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a5" displayName="Tabla5" ref="C6:G36" totalsRowShown="0">
  <autoFilter ref="C6:G36"/>
  <tableColumns count="5">
    <tableColumn id="1" name="Giro Comercial" dataCellStyle="Normal 3"/>
    <tableColumn id="5" name="Código" dataDxfId="94">
      <calculatedColumnFormula>LEFT(Tabla5[[#This Row],[Giro Comercial]],3)</calculatedColumnFormula>
    </tableColumn>
    <tableColumn id="2" name="Operación"/>
    <tableColumn id="3" name="Estado"/>
    <tableColumn id="4" name="Monto" dataDxfId="93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3" name="Auditoría" displayName="Auditoría" ref="C4:I25">
  <tableColumns count="7">
    <tableColumn id="1" name="Referencia" totalsRowLabel="Total"/>
    <tableColumn id="2" name="Fecha Alta" dataDxfId="91"/>
    <tableColumn id="3" name="Tipo"/>
    <tableColumn id="4" name="Operación"/>
    <tableColumn id="5" name="Estado"/>
    <tableColumn id="6" name="Superficie"/>
    <tableColumn id="7" name="Monto de venta" totalsRowFunction="sum" dataDxfId="90" totalsRowDxfId="89"/>
  </tableColumns>
  <tableStyleInfo name="TableStyleMedium11" showFirstColumn="0" showLastColumn="1" showRowStripes="1" showColumnStripes="0"/>
</table>
</file>

<file path=xl/tables/table6.xml><?xml version="1.0" encoding="utf-8"?>
<table xmlns="http://schemas.openxmlformats.org/spreadsheetml/2006/main" id="8" name="Tabla8" displayName="Tabla8" ref="B12:H39" totalsRowShown="0" headerRowBorderDxfId="87" tableBorderDxfId="86" totalsRowBorderDxfId="85">
  <autoFilter ref="B12:H39"/>
  <tableColumns count="7">
    <tableColumn id="1" name="Cuenta No." dataDxfId="84" dataCellStyle="Normal 4"/>
    <tableColumn id="2" name="Factura No." dataDxfId="83" dataCellStyle="Normal 4"/>
    <tableColumn id="3" name="Fecha Factura" dataDxfId="82" dataCellStyle="Normal 4"/>
    <tableColumn id="4" name="Fecha Vencim." dataDxfId="81" dataCellStyle="Normal 4"/>
    <tableColumn id="5" name="Monto" dataDxfId="80" dataCellStyle="Moneda 2"/>
    <tableColumn id="6" name="Vendedor" dataDxfId="79" dataCellStyle="Moneda 2"/>
    <tableColumn id="7" name="Días Vencidos" dataDxfId="78" dataCellStyle="Normal 4">
      <calculatedColumnFormula>IF(C$8&gt;D13,C$8-D13,"NO VENCIDA")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4" name="tbl_Rendimiento7" displayName="tbl_Rendimiento7" ref="B11:U27" totalsRowCount="1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totalsRowLabel="Total" dataDxfId="68" totalsRowDxfId="67"/>
    <tableColumn id="3" name="Lugar en lista global" dataDxfId="66" totalsRowDxfId="65"/>
    <tableColumn id="20" name="País" dataDxfId="64" totalsRowDxfId="63"/>
    <tableColumn id="4" name="Industria" dataDxfId="62" totalsRowDxfId="61"/>
    <tableColumn id="5" name="Valor de mercado 2015 (mdd)" totalsRowFunction="sum" dataDxfId="60" totalsRowDxfId="59"/>
    <tableColumn id="6" name="Valor de mercado 2016(mdd)" totalsRowFunction="stdDev" dataDxfId="58" totalsRowDxfId="57"/>
    <tableColumn id="21" name="Ganancia/Perdida" dataDxfId="56" totalsRowDxfId="55"/>
    <tableColumn id="19" name="Logo"/>
    <tableColumn id="7" name="Columna1" dataDxfId="54" totalsRowDxfId="53"/>
    <tableColumn id="8" name="Columna2" dataDxfId="52" totalsRowDxfId="51"/>
    <tableColumn id="9" name="Columna3" dataDxfId="50" totalsRowDxfId="49"/>
    <tableColumn id="10" name="Columna4" dataDxfId="48" totalsRowDxfId="47"/>
    <tableColumn id="11" name="Columna5" dataDxfId="46" totalsRowDxfId="45"/>
    <tableColumn id="12" name="Columna6" dataDxfId="44" totalsRowDxfId="43"/>
    <tableColumn id="13" name="Columna7" dataDxfId="42" totalsRowDxfId="41"/>
    <tableColumn id="14" name="Columna8" dataDxfId="40" totalsRowDxfId="39"/>
    <tableColumn id="15" name="Columna9" dataDxfId="38" totalsRowDxfId="37"/>
    <tableColumn id="16" name="Columna10" dataDxfId="36" totalsRowDxfId="35"/>
    <tableColumn id="17" name="Columna11" dataDxfId="34" totalsRowDxfId="33"/>
    <tableColumn id="18" name="Columna12" totalsRowFunction="count" dataDxfId="32" totalsRowDxfId="31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5" name="tbl_Rendimiento5" displayName="tbl_Rendimiento5" ref="B9:T24" totalsRowShown="0" headerRowDxfId="20">
  <autoFilter ref="B9:T24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mbre" dataDxfId="19"/>
    <tableColumn id="2" name="Lugar de la lista de México" dataDxfId="18"/>
    <tableColumn id="4" name="Industria" dataDxfId="17"/>
    <tableColumn id="22" name="Valor de mercado 2014 (mdd)" dataDxfId="16"/>
    <tableColumn id="5" name="Valor de mercado 2015 (mdd)2" dataDxfId="15"/>
    <tableColumn id="20" name="Valor de mercado 2016 (mdd)" dataDxfId="14"/>
    <tableColumn id="19" name="Logo"/>
    <tableColumn id="7" name="Columna1" dataDxfId="13"/>
    <tableColumn id="8" name="Columna2" dataDxfId="12"/>
    <tableColumn id="9" name="Columna3" dataDxfId="11"/>
    <tableColumn id="10" name="Columna4" dataDxfId="10"/>
    <tableColumn id="11" name="Columna5" dataDxfId="9"/>
    <tableColumn id="12" name="Columna6" dataDxfId="8"/>
    <tableColumn id="13" name="Columna7" dataDxfId="7"/>
    <tableColumn id="14" name="Columna8" dataDxfId="6"/>
    <tableColumn id="15" name="Columna9" dataDxfId="5"/>
    <tableColumn id="16" name="Columna10" dataDxfId="4"/>
    <tableColumn id="17" name="Columna11" dataDxfId="3"/>
    <tableColumn id="18" name="Columna12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Normal="100" workbookViewId="0">
      <selection activeCell="M17" sqref="M17:N17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49" t="s">
        <v>212</v>
      </c>
      <c r="B1" s="149"/>
      <c r="C1" s="149"/>
      <c r="D1" s="149"/>
      <c r="E1" s="149"/>
      <c r="F1" s="149"/>
    </row>
    <row r="2" spans="1:14" ht="31.5" x14ac:dyDescent="0.5">
      <c r="A2" s="7" t="s">
        <v>213</v>
      </c>
      <c r="B2" s="6"/>
      <c r="C2" s="6"/>
      <c r="D2" s="6"/>
      <c r="E2" s="6"/>
      <c r="F2" s="6"/>
    </row>
    <row r="3" spans="1:14" ht="18.75" x14ac:dyDescent="0.3">
      <c r="A3" s="7" t="s">
        <v>214</v>
      </c>
    </row>
    <row r="4" spans="1:14" ht="18.75" x14ac:dyDescent="0.3">
      <c r="A4" s="7" t="s">
        <v>215</v>
      </c>
    </row>
    <row r="5" spans="1:14" ht="18.75" x14ac:dyDescent="0.3">
      <c r="A5" s="7"/>
    </row>
    <row r="6" spans="1:14" x14ac:dyDescent="0.25">
      <c r="A6" s="99" t="s">
        <v>0</v>
      </c>
      <c r="B6" s="99" t="s">
        <v>1</v>
      </c>
      <c r="C6" s="99" t="s">
        <v>2</v>
      </c>
      <c r="D6" s="99" t="s">
        <v>3</v>
      </c>
      <c r="E6" s="99" t="s">
        <v>4</v>
      </c>
      <c r="F6" s="99" t="s">
        <v>5</v>
      </c>
      <c r="G6" s="99" t="s">
        <v>6</v>
      </c>
      <c r="H6" s="99" t="s">
        <v>7</v>
      </c>
      <c r="I6" s="99" t="s">
        <v>8</v>
      </c>
      <c r="J6" s="99" t="s">
        <v>9</v>
      </c>
    </row>
    <row r="7" spans="1:14" x14ac:dyDescent="0.25">
      <c r="A7" s="4">
        <v>81</v>
      </c>
      <c r="B7" s="3">
        <v>42361</v>
      </c>
      <c r="C7" s="4" t="s">
        <v>10</v>
      </c>
      <c r="D7" s="4" t="s">
        <v>11</v>
      </c>
      <c r="E7" s="4" t="s">
        <v>12</v>
      </c>
      <c r="F7" s="3">
        <v>42363</v>
      </c>
      <c r="G7" s="4">
        <v>20</v>
      </c>
      <c r="H7" s="5">
        <v>4799</v>
      </c>
      <c r="I7" s="5">
        <v>0</v>
      </c>
      <c r="J7" s="4"/>
    </row>
    <row r="8" spans="1:14" x14ac:dyDescent="0.25">
      <c r="A8" s="4">
        <v>80</v>
      </c>
      <c r="B8" s="3">
        <v>42582</v>
      </c>
      <c r="C8" s="4" t="s">
        <v>10</v>
      </c>
      <c r="D8" s="4" t="s">
        <v>11</v>
      </c>
      <c r="E8" s="4" t="s">
        <v>13</v>
      </c>
      <c r="F8" s="3">
        <v>42584</v>
      </c>
      <c r="G8" s="4">
        <v>7</v>
      </c>
      <c r="H8" s="5">
        <v>3839</v>
      </c>
      <c r="I8" s="5">
        <v>0</v>
      </c>
      <c r="J8" s="4"/>
    </row>
    <row r="9" spans="1:14" x14ac:dyDescent="0.25">
      <c r="A9" s="4">
        <v>79</v>
      </c>
      <c r="B9" s="3">
        <v>42558</v>
      </c>
      <c r="C9" s="4" t="s">
        <v>10</v>
      </c>
      <c r="D9" s="4" t="s">
        <v>14</v>
      </c>
      <c r="E9" s="4" t="s">
        <v>15</v>
      </c>
      <c r="F9" s="3">
        <v>42560</v>
      </c>
      <c r="G9" s="4">
        <v>5</v>
      </c>
      <c r="H9" s="5">
        <v>2157</v>
      </c>
      <c r="I9" s="5">
        <v>0</v>
      </c>
      <c r="J9" s="4"/>
    </row>
    <row r="10" spans="1:14" x14ac:dyDescent="0.25">
      <c r="A10" s="4">
        <v>78</v>
      </c>
      <c r="B10" s="3">
        <v>42495</v>
      </c>
      <c r="C10" s="4" t="s">
        <v>16</v>
      </c>
      <c r="D10" s="4" t="s">
        <v>14</v>
      </c>
      <c r="E10" s="4" t="s">
        <v>17</v>
      </c>
      <c r="F10" s="3">
        <v>42497</v>
      </c>
      <c r="G10" s="4">
        <v>13</v>
      </c>
      <c r="H10" s="5">
        <v>756</v>
      </c>
      <c r="I10" s="5">
        <v>200</v>
      </c>
      <c r="J10" s="4"/>
    </row>
    <row r="11" spans="1:14" x14ac:dyDescent="0.25">
      <c r="A11" s="4">
        <v>77</v>
      </c>
      <c r="B11" s="3">
        <v>42256</v>
      </c>
      <c r="C11" s="4" t="s">
        <v>18</v>
      </c>
      <c r="D11" s="4" t="s">
        <v>14</v>
      </c>
      <c r="E11" s="4" t="s">
        <v>19</v>
      </c>
      <c r="F11" s="3">
        <v>42258</v>
      </c>
      <c r="G11" s="4">
        <v>10</v>
      </c>
      <c r="H11" s="5">
        <v>3098</v>
      </c>
      <c r="I11" s="5">
        <v>60</v>
      </c>
      <c r="J11" s="4"/>
    </row>
    <row r="12" spans="1:14" x14ac:dyDescent="0.25">
      <c r="A12" s="4">
        <v>76</v>
      </c>
      <c r="B12" s="3">
        <v>42291</v>
      </c>
      <c r="C12" s="4" t="s">
        <v>18</v>
      </c>
      <c r="D12" s="4" t="s">
        <v>14</v>
      </c>
      <c r="E12" s="4" t="s">
        <v>20</v>
      </c>
      <c r="F12" s="3">
        <v>42293</v>
      </c>
      <c r="G12" s="4">
        <v>7</v>
      </c>
      <c r="H12" s="5">
        <v>828</v>
      </c>
      <c r="I12" s="5">
        <v>5</v>
      </c>
      <c r="J12" s="4"/>
    </row>
    <row r="13" spans="1:14" x14ac:dyDescent="0.25">
      <c r="A13" s="4">
        <v>75</v>
      </c>
      <c r="B13" s="3">
        <v>42215</v>
      </c>
      <c r="C13" s="4" t="s">
        <v>21</v>
      </c>
      <c r="D13" s="4" t="s">
        <v>14</v>
      </c>
      <c r="E13" s="4" t="s">
        <v>22</v>
      </c>
      <c r="F13" s="3">
        <v>42217</v>
      </c>
      <c r="G13" s="4">
        <v>6</v>
      </c>
      <c r="H13" s="5">
        <v>863</v>
      </c>
      <c r="I13" s="5">
        <v>50</v>
      </c>
      <c r="J13" s="4"/>
    </row>
    <row r="14" spans="1:14" x14ac:dyDescent="0.25">
      <c r="A14" s="4">
        <v>74</v>
      </c>
      <c r="B14" s="3">
        <v>42170</v>
      </c>
      <c r="C14" s="4" t="s">
        <v>23</v>
      </c>
      <c r="D14" s="4" t="s">
        <v>14</v>
      </c>
      <c r="E14" s="4" t="s">
        <v>15</v>
      </c>
      <c r="F14" s="3">
        <v>42172</v>
      </c>
      <c r="G14" s="4">
        <v>10</v>
      </c>
      <c r="H14" s="5">
        <v>1679</v>
      </c>
      <c r="I14" s="5">
        <v>300</v>
      </c>
      <c r="J14" s="4"/>
    </row>
    <row r="15" spans="1:14" x14ac:dyDescent="0.25">
      <c r="A15" s="4">
        <v>73</v>
      </c>
      <c r="B15" s="3">
        <v>42495</v>
      </c>
      <c r="C15" s="4" t="s">
        <v>24</v>
      </c>
      <c r="D15" s="4" t="s">
        <v>14</v>
      </c>
      <c r="E15" s="4" t="s">
        <v>25</v>
      </c>
      <c r="F15" s="3">
        <v>42497</v>
      </c>
      <c r="G15" s="4">
        <v>12</v>
      </c>
      <c r="H15" s="5">
        <v>4607</v>
      </c>
      <c r="I15" s="5">
        <v>100</v>
      </c>
      <c r="J15" s="4"/>
    </row>
    <row r="16" spans="1:14" x14ac:dyDescent="0.25">
      <c r="A16" s="4">
        <v>72</v>
      </c>
      <c r="B16" s="3">
        <v>42183</v>
      </c>
      <c r="C16" s="4" t="s">
        <v>16</v>
      </c>
      <c r="D16" s="4" t="s">
        <v>14</v>
      </c>
      <c r="E16" s="4" t="s">
        <v>26</v>
      </c>
      <c r="F16" s="3">
        <v>42185</v>
      </c>
      <c r="G16" s="4">
        <v>18</v>
      </c>
      <c r="H16" s="5">
        <v>1249</v>
      </c>
      <c r="I16" s="5">
        <v>40</v>
      </c>
      <c r="J16" s="4"/>
      <c r="M16" s="147" t="s">
        <v>27</v>
      </c>
      <c r="N16" s="147"/>
    </row>
    <row r="17" spans="1:14" x14ac:dyDescent="0.25">
      <c r="A17" s="4">
        <v>71</v>
      </c>
      <c r="B17" s="3">
        <v>42174</v>
      </c>
      <c r="C17" s="4" t="s">
        <v>16</v>
      </c>
      <c r="D17" s="4" t="s">
        <v>11</v>
      </c>
      <c r="E17" s="4" t="s">
        <v>28</v>
      </c>
      <c r="F17" s="3">
        <v>42176</v>
      </c>
      <c r="G17" s="4">
        <v>8</v>
      </c>
      <c r="H17" s="5">
        <v>3476</v>
      </c>
      <c r="I17" s="5">
        <v>0</v>
      </c>
      <c r="J17" s="4"/>
      <c r="M17" s="148">
        <f>MAX(Tabla6[Precio])</f>
        <v>4799</v>
      </c>
      <c r="N17" s="148"/>
    </row>
    <row r="18" spans="1:14" x14ac:dyDescent="0.25">
      <c r="A18" s="4">
        <v>70</v>
      </c>
      <c r="B18" s="3">
        <v>42308</v>
      </c>
      <c r="C18" s="4" t="s">
        <v>16</v>
      </c>
      <c r="D18" s="4" t="s">
        <v>11</v>
      </c>
      <c r="E18" s="4" t="s">
        <v>29</v>
      </c>
      <c r="F18" s="3">
        <v>42310</v>
      </c>
      <c r="G18" s="4">
        <v>12</v>
      </c>
      <c r="H18" s="5">
        <v>2043</v>
      </c>
      <c r="I18" s="5">
        <v>0</v>
      </c>
      <c r="J18" s="4"/>
    </row>
    <row r="19" spans="1:14" x14ac:dyDescent="0.25">
      <c r="A19" s="4">
        <v>69</v>
      </c>
      <c r="B19" s="3">
        <v>42417</v>
      </c>
      <c r="C19" s="4" t="s">
        <v>16</v>
      </c>
      <c r="D19" s="4" t="s">
        <v>11</v>
      </c>
      <c r="E19" s="4" t="s">
        <v>30</v>
      </c>
      <c r="F19" s="3">
        <v>42419</v>
      </c>
      <c r="G19" s="4">
        <v>14</v>
      </c>
      <c r="H19" s="5">
        <v>2150</v>
      </c>
      <c r="I19" s="5">
        <v>0</v>
      </c>
      <c r="J19" s="4"/>
    </row>
    <row r="20" spans="1:14" x14ac:dyDescent="0.25">
      <c r="A20" s="4">
        <v>68</v>
      </c>
      <c r="B20" s="3">
        <v>42360</v>
      </c>
      <c r="C20" s="4" t="s">
        <v>16</v>
      </c>
      <c r="D20" s="4" t="s">
        <v>11</v>
      </c>
      <c r="E20" s="4" t="s">
        <v>31</v>
      </c>
      <c r="F20" s="3">
        <v>42362</v>
      </c>
      <c r="G20" s="4">
        <v>6</v>
      </c>
      <c r="H20" s="5">
        <v>4441</v>
      </c>
      <c r="I20" s="5">
        <v>0</v>
      </c>
      <c r="J20" s="4"/>
    </row>
    <row r="21" spans="1:14" x14ac:dyDescent="0.25">
      <c r="A21" s="4">
        <v>67</v>
      </c>
      <c r="B21" s="3">
        <v>42308</v>
      </c>
      <c r="C21" s="4" t="s">
        <v>21</v>
      </c>
      <c r="D21" s="4" t="s">
        <v>14</v>
      </c>
      <c r="E21" s="4" t="s">
        <v>30</v>
      </c>
      <c r="F21" s="3">
        <v>42310</v>
      </c>
      <c r="G21" s="4">
        <v>9</v>
      </c>
      <c r="H21" s="5">
        <v>3928</v>
      </c>
      <c r="I21" s="5">
        <v>9</v>
      </c>
      <c r="J21" s="4"/>
    </row>
    <row r="22" spans="1:14" x14ac:dyDescent="0.25">
      <c r="A22" s="4">
        <v>66</v>
      </c>
      <c r="B22" s="3">
        <v>42619</v>
      </c>
      <c r="C22" s="4" t="s">
        <v>32</v>
      </c>
      <c r="D22" s="4" t="s">
        <v>11</v>
      </c>
      <c r="E22" s="4" t="s">
        <v>22</v>
      </c>
      <c r="F22" s="3">
        <v>42621</v>
      </c>
      <c r="G22" s="4">
        <v>20</v>
      </c>
      <c r="H22" s="5">
        <v>1169</v>
      </c>
      <c r="I22" s="5">
        <v>5</v>
      </c>
      <c r="J22" s="4"/>
    </row>
    <row r="23" spans="1:14" x14ac:dyDescent="0.25">
      <c r="A23" s="4">
        <v>65</v>
      </c>
      <c r="B23" s="3">
        <v>42615</v>
      </c>
      <c r="C23" s="4" t="s">
        <v>18</v>
      </c>
      <c r="D23" s="4" t="s">
        <v>11</v>
      </c>
      <c r="E23" s="4" t="s">
        <v>26</v>
      </c>
      <c r="F23" s="3">
        <v>42617</v>
      </c>
      <c r="G23" s="4">
        <v>18</v>
      </c>
      <c r="H23" s="5">
        <v>1920</v>
      </c>
      <c r="I23" s="5">
        <v>10</v>
      </c>
      <c r="J23" s="4"/>
    </row>
    <row r="24" spans="1:14" x14ac:dyDescent="0.25">
      <c r="A24" s="4">
        <v>64</v>
      </c>
      <c r="B24" s="3">
        <v>42653</v>
      </c>
      <c r="C24" s="4" t="s">
        <v>33</v>
      </c>
      <c r="D24" s="4" t="s">
        <v>11</v>
      </c>
      <c r="E24" s="4" t="s">
        <v>15</v>
      </c>
      <c r="F24" s="3">
        <v>42655</v>
      </c>
      <c r="G24" s="4">
        <v>8</v>
      </c>
      <c r="H24" s="5">
        <v>4629</v>
      </c>
      <c r="I24" s="5">
        <v>12</v>
      </c>
      <c r="J24" s="4"/>
    </row>
    <row r="25" spans="1:14" x14ac:dyDescent="0.25">
      <c r="A25" s="4">
        <v>63</v>
      </c>
      <c r="B25" s="3">
        <v>42239</v>
      </c>
      <c r="C25" s="4" t="s">
        <v>21</v>
      </c>
      <c r="D25" s="4" t="s">
        <v>14</v>
      </c>
      <c r="E25" s="4" t="s">
        <v>12</v>
      </c>
      <c r="F25" s="3">
        <v>42241</v>
      </c>
      <c r="G25" s="4">
        <v>17</v>
      </c>
      <c r="H25" s="5">
        <v>1242</v>
      </c>
      <c r="I25" s="5">
        <v>7</v>
      </c>
      <c r="J25" s="4"/>
    </row>
    <row r="26" spans="1:14" x14ac:dyDescent="0.25">
      <c r="A26" s="4">
        <v>62</v>
      </c>
      <c r="B26" s="3">
        <v>42482</v>
      </c>
      <c r="C26" s="4" t="s">
        <v>32</v>
      </c>
      <c r="D26" s="4" t="s">
        <v>11</v>
      </c>
      <c r="E26" s="4" t="s">
        <v>17</v>
      </c>
      <c r="F26" s="3">
        <v>42484</v>
      </c>
      <c r="G26" s="4">
        <v>9</v>
      </c>
      <c r="H26" s="5">
        <v>4202</v>
      </c>
      <c r="I26" s="5">
        <v>7</v>
      </c>
      <c r="J26" s="4"/>
    </row>
    <row r="27" spans="1:14" x14ac:dyDescent="0.25">
      <c r="A27" s="4">
        <v>61</v>
      </c>
      <c r="B27" s="3">
        <v>42504</v>
      </c>
      <c r="C27" s="4" t="s">
        <v>18</v>
      </c>
      <c r="D27" s="4" t="s">
        <v>11</v>
      </c>
      <c r="E27" s="4" t="s">
        <v>13</v>
      </c>
      <c r="F27" s="3">
        <v>42506</v>
      </c>
      <c r="G27" s="4">
        <v>17</v>
      </c>
      <c r="H27" s="5">
        <v>3295</v>
      </c>
      <c r="I27" s="5">
        <v>4</v>
      </c>
      <c r="J27" s="4"/>
    </row>
    <row r="28" spans="1:14" x14ac:dyDescent="0.25">
      <c r="A28" s="4">
        <v>60</v>
      </c>
      <c r="B28" s="3">
        <v>42431</v>
      </c>
      <c r="C28" s="4" t="s">
        <v>23</v>
      </c>
      <c r="D28" s="4" t="s">
        <v>14</v>
      </c>
      <c r="E28" s="4" t="s">
        <v>22</v>
      </c>
      <c r="F28" s="3">
        <v>42433</v>
      </c>
      <c r="G28" s="4">
        <v>11</v>
      </c>
      <c r="H28" s="5">
        <v>998</v>
      </c>
      <c r="I28" s="5">
        <v>50</v>
      </c>
      <c r="J28" s="4"/>
    </row>
    <row r="29" spans="1:14" x14ac:dyDescent="0.25">
      <c r="A29" s="4">
        <v>59</v>
      </c>
      <c r="B29" s="3">
        <v>42515</v>
      </c>
      <c r="C29" s="4" t="s">
        <v>21</v>
      </c>
      <c r="D29" s="4" t="s">
        <v>11</v>
      </c>
      <c r="E29" s="4" t="s">
        <v>34</v>
      </c>
      <c r="F29" s="3">
        <v>42517</v>
      </c>
      <c r="G29" s="4">
        <v>9</v>
      </c>
      <c r="H29" s="5">
        <v>3816</v>
      </c>
      <c r="I29" s="5">
        <v>5</v>
      </c>
      <c r="J29" s="4"/>
    </row>
    <row r="30" spans="1:14" x14ac:dyDescent="0.25">
      <c r="A30" s="4">
        <v>58</v>
      </c>
      <c r="B30" s="3">
        <v>42324</v>
      </c>
      <c r="C30" s="4" t="s">
        <v>32</v>
      </c>
      <c r="D30" s="4" t="s">
        <v>14</v>
      </c>
      <c r="E30" s="4" t="s">
        <v>13</v>
      </c>
      <c r="F30" s="3">
        <v>42326</v>
      </c>
      <c r="G30" s="4">
        <v>14</v>
      </c>
      <c r="H30" s="5">
        <v>4317</v>
      </c>
      <c r="I30" s="5">
        <v>5</v>
      </c>
      <c r="J30" s="4"/>
    </row>
    <row r="31" spans="1:14" x14ac:dyDescent="0.25">
      <c r="A31" s="4">
        <v>57</v>
      </c>
      <c r="B31" s="3">
        <v>42598</v>
      </c>
      <c r="C31" s="4" t="s">
        <v>18</v>
      </c>
      <c r="D31" s="4" t="s">
        <v>11</v>
      </c>
      <c r="E31" s="4" t="s">
        <v>35</v>
      </c>
      <c r="F31" s="3">
        <v>42600</v>
      </c>
      <c r="G31" s="4">
        <v>11</v>
      </c>
      <c r="H31" s="5">
        <v>4451</v>
      </c>
      <c r="I31" s="5">
        <v>200</v>
      </c>
      <c r="J31" s="4"/>
    </row>
    <row r="32" spans="1:14" x14ac:dyDescent="0.25">
      <c r="A32" s="4">
        <v>56</v>
      </c>
      <c r="B32" s="3">
        <v>42237</v>
      </c>
      <c r="C32" s="4" t="s">
        <v>10</v>
      </c>
      <c r="D32" s="4" t="s">
        <v>14</v>
      </c>
      <c r="E32" s="4" t="s">
        <v>15</v>
      </c>
      <c r="F32" s="3">
        <v>42239</v>
      </c>
      <c r="G32" s="4">
        <v>12</v>
      </c>
      <c r="H32" s="5">
        <v>2978</v>
      </c>
      <c r="I32" s="5">
        <v>0</v>
      </c>
      <c r="J32" s="4"/>
    </row>
    <row r="33" spans="1:10" x14ac:dyDescent="0.25">
      <c r="A33" s="4">
        <v>55</v>
      </c>
      <c r="B33" s="3">
        <v>42596</v>
      </c>
      <c r="C33" s="4" t="s">
        <v>16</v>
      </c>
      <c r="D33" s="4" t="s">
        <v>14</v>
      </c>
      <c r="E33" s="4" t="s">
        <v>17</v>
      </c>
      <c r="F33" s="3">
        <v>42598</v>
      </c>
      <c r="G33" s="4">
        <v>13</v>
      </c>
      <c r="H33" s="5">
        <v>2636</v>
      </c>
      <c r="I33" s="5">
        <v>200</v>
      </c>
      <c r="J33" s="4"/>
    </row>
    <row r="34" spans="1:10" x14ac:dyDescent="0.25">
      <c r="A34" s="4">
        <v>51</v>
      </c>
      <c r="B34" s="3">
        <v>42269</v>
      </c>
      <c r="C34" s="4" t="s">
        <v>18</v>
      </c>
      <c r="D34" s="4" t="s">
        <v>14</v>
      </c>
      <c r="E34" s="4" t="s">
        <v>19</v>
      </c>
      <c r="F34" s="3">
        <v>42271</v>
      </c>
      <c r="G34" s="4">
        <v>7</v>
      </c>
      <c r="H34" s="5">
        <v>3471</v>
      </c>
      <c r="I34" s="5">
        <v>60</v>
      </c>
      <c r="J34" s="4"/>
    </row>
    <row r="35" spans="1:10" x14ac:dyDescent="0.25">
      <c r="A35" s="4">
        <v>50</v>
      </c>
      <c r="B35" s="3">
        <v>42305</v>
      </c>
      <c r="C35" s="4" t="s">
        <v>18</v>
      </c>
      <c r="D35" s="4" t="s">
        <v>14</v>
      </c>
      <c r="E35" s="4" t="s">
        <v>20</v>
      </c>
      <c r="F35" s="3">
        <v>42307</v>
      </c>
      <c r="G35" s="4">
        <v>5</v>
      </c>
      <c r="H35" s="5">
        <v>3897</v>
      </c>
      <c r="I35" s="5">
        <v>5</v>
      </c>
      <c r="J35" s="4"/>
    </row>
    <row r="36" spans="1:10" x14ac:dyDescent="0.25">
      <c r="A36" s="4">
        <v>48</v>
      </c>
      <c r="B36" s="3">
        <v>42316</v>
      </c>
      <c r="C36" s="4" t="s">
        <v>21</v>
      </c>
      <c r="D36" s="4" t="s">
        <v>14</v>
      </c>
      <c r="E36" s="4" t="s">
        <v>22</v>
      </c>
      <c r="F36" s="3">
        <v>42318</v>
      </c>
      <c r="G36" s="4">
        <v>13</v>
      </c>
      <c r="H36" s="5">
        <v>897</v>
      </c>
      <c r="I36" s="5">
        <v>50</v>
      </c>
      <c r="J36" s="4"/>
    </row>
    <row r="37" spans="1:10" x14ac:dyDescent="0.25">
      <c r="A37" s="4">
        <v>47</v>
      </c>
      <c r="B37" s="3">
        <v>42566</v>
      </c>
      <c r="C37" s="4" t="s">
        <v>23</v>
      </c>
      <c r="D37" s="4" t="s">
        <v>14</v>
      </c>
      <c r="E37" s="4" t="s">
        <v>15</v>
      </c>
      <c r="F37" s="3">
        <v>42568</v>
      </c>
      <c r="G37" s="4">
        <v>14</v>
      </c>
      <c r="H37" s="5">
        <v>4330</v>
      </c>
      <c r="I37" s="5">
        <v>300</v>
      </c>
      <c r="J37" s="4"/>
    </row>
    <row r="38" spans="1:10" x14ac:dyDescent="0.25">
      <c r="A38" s="4">
        <v>46</v>
      </c>
      <c r="B38" s="3">
        <v>42183</v>
      </c>
      <c r="C38" s="4" t="s">
        <v>24</v>
      </c>
      <c r="D38" s="4" t="s">
        <v>14</v>
      </c>
      <c r="E38" s="4" t="s">
        <v>25</v>
      </c>
      <c r="F38" s="3">
        <v>42185</v>
      </c>
      <c r="G38" s="4">
        <v>10</v>
      </c>
      <c r="H38" s="5">
        <v>1014</v>
      </c>
      <c r="I38" s="5">
        <v>100</v>
      </c>
      <c r="J38" s="4"/>
    </row>
    <row r="39" spans="1:10" x14ac:dyDescent="0.25">
      <c r="A39" s="4">
        <v>45</v>
      </c>
      <c r="B39" s="3">
        <v>42494</v>
      </c>
      <c r="C39" s="4" t="s">
        <v>16</v>
      </c>
      <c r="D39" s="4" t="s">
        <v>14</v>
      </c>
      <c r="E39" s="4" t="s">
        <v>26</v>
      </c>
      <c r="F39" s="3">
        <v>42496</v>
      </c>
      <c r="G39" s="4">
        <v>10</v>
      </c>
      <c r="H39" s="5">
        <v>778</v>
      </c>
      <c r="I39" s="5">
        <v>40</v>
      </c>
      <c r="J39" s="4"/>
    </row>
    <row r="40" spans="1:10" x14ac:dyDescent="0.25">
      <c r="A40" s="4">
        <v>44</v>
      </c>
      <c r="B40" s="3">
        <v>42648</v>
      </c>
      <c r="C40" s="4" t="s">
        <v>16</v>
      </c>
      <c r="D40" s="4" t="s">
        <v>11</v>
      </c>
      <c r="E40" s="4" t="s">
        <v>28</v>
      </c>
      <c r="F40" s="3">
        <v>42650</v>
      </c>
      <c r="G40" s="4">
        <v>5</v>
      </c>
      <c r="H40" s="5">
        <v>4174</v>
      </c>
      <c r="I40" s="5">
        <v>0</v>
      </c>
      <c r="J40" s="4"/>
    </row>
    <row r="41" spans="1:10" x14ac:dyDescent="0.25">
      <c r="A41" s="4">
        <v>43</v>
      </c>
      <c r="B41" s="3">
        <v>42342</v>
      </c>
      <c r="C41" s="4" t="s">
        <v>16</v>
      </c>
      <c r="D41" s="4" t="s">
        <v>11</v>
      </c>
      <c r="E41" s="4" t="s">
        <v>29</v>
      </c>
      <c r="F41" s="3">
        <v>42344</v>
      </c>
      <c r="G41" s="4">
        <v>17</v>
      </c>
      <c r="H41" s="5">
        <v>577</v>
      </c>
      <c r="I41" s="5">
        <v>0</v>
      </c>
      <c r="J41" s="4"/>
    </row>
    <row r="42" spans="1:10" x14ac:dyDescent="0.25">
      <c r="A42" s="4">
        <v>42</v>
      </c>
      <c r="B42" s="3">
        <v>42366</v>
      </c>
      <c r="C42" s="4" t="s">
        <v>16</v>
      </c>
      <c r="D42" s="4" t="s">
        <v>36</v>
      </c>
      <c r="E42" s="4" t="s">
        <v>30</v>
      </c>
      <c r="F42" s="3">
        <v>42368</v>
      </c>
      <c r="G42" s="4">
        <v>13</v>
      </c>
      <c r="H42" s="5">
        <v>551</v>
      </c>
      <c r="I42" s="5">
        <v>0</v>
      </c>
      <c r="J42" s="4"/>
    </row>
    <row r="43" spans="1:10" x14ac:dyDescent="0.25">
      <c r="A43" s="4">
        <v>41</v>
      </c>
      <c r="B43" s="3">
        <v>42638</v>
      </c>
      <c r="C43" s="4" t="s">
        <v>16</v>
      </c>
      <c r="D43" s="4" t="s">
        <v>11</v>
      </c>
      <c r="E43" s="4" t="s">
        <v>31</v>
      </c>
      <c r="F43" s="3">
        <v>42640</v>
      </c>
      <c r="G43" s="4">
        <v>17</v>
      </c>
      <c r="H43" s="5">
        <v>1493</v>
      </c>
      <c r="I43" s="5">
        <v>0</v>
      </c>
      <c r="J43" s="4"/>
    </row>
    <row r="44" spans="1:10" x14ac:dyDescent="0.25">
      <c r="A44" s="4">
        <v>40</v>
      </c>
      <c r="B44" s="3">
        <v>42307</v>
      </c>
      <c r="C44" s="4" t="s">
        <v>21</v>
      </c>
      <c r="D44" s="4" t="s">
        <v>14</v>
      </c>
      <c r="E44" s="4" t="s">
        <v>30</v>
      </c>
      <c r="F44" s="3">
        <v>42309</v>
      </c>
      <c r="G44" s="4">
        <v>9</v>
      </c>
      <c r="H44" s="5">
        <v>4605</v>
      </c>
      <c r="I44" s="5">
        <v>9</v>
      </c>
      <c r="J44" s="4"/>
    </row>
    <row r="45" spans="1:10" x14ac:dyDescent="0.25">
      <c r="A45" s="4">
        <v>39</v>
      </c>
      <c r="B45" s="3">
        <v>42605</v>
      </c>
      <c r="C45" s="4" t="s">
        <v>32</v>
      </c>
      <c r="D45" s="4" t="s">
        <v>14</v>
      </c>
      <c r="E45" s="4" t="s">
        <v>22</v>
      </c>
      <c r="F45" s="3">
        <v>42607</v>
      </c>
      <c r="G45" s="4">
        <v>5</v>
      </c>
      <c r="H45" s="5">
        <v>1100</v>
      </c>
      <c r="I45" s="5">
        <v>5</v>
      </c>
      <c r="J45" s="4"/>
    </row>
    <row r="46" spans="1:10" x14ac:dyDescent="0.25">
      <c r="A46" s="4">
        <v>38</v>
      </c>
      <c r="B46" s="3">
        <v>42352</v>
      </c>
      <c r="C46" s="4" t="s">
        <v>18</v>
      </c>
      <c r="D46" s="4" t="s">
        <v>14</v>
      </c>
      <c r="E46" s="4" t="s">
        <v>26</v>
      </c>
      <c r="F46" s="3">
        <v>42354</v>
      </c>
      <c r="G46" s="4">
        <v>14</v>
      </c>
      <c r="H46" s="5">
        <v>2772</v>
      </c>
      <c r="I46" s="5">
        <v>10</v>
      </c>
      <c r="J46" s="4"/>
    </row>
    <row r="47" spans="1:10" x14ac:dyDescent="0.25">
      <c r="A47" s="4">
        <v>37</v>
      </c>
      <c r="B47" s="3">
        <v>42652</v>
      </c>
      <c r="C47" s="4" t="s">
        <v>33</v>
      </c>
      <c r="D47" s="4" t="s">
        <v>14</v>
      </c>
      <c r="E47" s="4" t="s">
        <v>15</v>
      </c>
      <c r="F47" s="3">
        <v>42654</v>
      </c>
      <c r="G47" s="4">
        <v>10</v>
      </c>
      <c r="H47" s="5">
        <v>870</v>
      </c>
      <c r="I47" s="5">
        <v>12</v>
      </c>
      <c r="J47" s="4"/>
    </row>
    <row r="48" spans="1:10" x14ac:dyDescent="0.25">
      <c r="A48" s="4">
        <v>36</v>
      </c>
      <c r="B48" s="3">
        <v>42420</v>
      </c>
      <c r="C48" s="4" t="s">
        <v>21</v>
      </c>
      <c r="D48" s="4" t="s">
        <v>14</v>
      </c>
      <c r="E48" s="4" t="s">
        <v>12</v>
      </c>
      <c r="F48" s="3">
        <v>42422</v>
      </c>
      <c r="G48" s="4">
        <v>11</v>
      </c>
      <c r="H48" s="5">
        <v>1914</v>
      </c>
      <c r="I48" s="5">
        <v>7</v>
      </c>
      <c r="J48" s="4"/>
    </row>
    <row r="49" spans="1:10" x14ac:dyDescent="0.25">
      <c r="A49" s="4">
        <v>35</v>
      </c>
      <c r="B49" s="3">
        <v>42237</v>
      </c>
      <c r="C49" s="4" t="s">
        <v>32</v>
      </c>
      <c r="D49" s="4" t="s">
        <v>14</v>
      </c>
      <c r="E49" s="4" t="s">
        <v>17</v>
      </c>
      <c r="F49" s="3">
        <v>42239</v>
      </c>
      <c r="G49" s="4">
        <v>12</v>
      </c>
      <c r="H49" s="5">
        <v>1805</v>
      </c>
      <c r="I49" s="5">
        <v>7</v>
      </c>
      <c r="J49" s="4"/>
    </row>
    <row r="50" spans="1:10" x14ac:dyDescent="0.25">
      <c r="A50" s="4">
        <v>34</v>
      </c>
      <c r="B50" s="3">
        <v>42391</v>
      </c>
      <c r="C50" s="4" t="s">
        <v>18</v>
      </c>
      <c r="D50" s="4" t="s">
        <v>14</v>
      </c>
      <c r="E50" s="4" t="s">
        <v>13</v>
      </c>
      <c r="F50" s="3">
        <v>42393</v>
      </c>
      <c r="G50" s="4">
        <v>6</v>
      </c>
      <c r="H50" s="5">
        <v>4394</v>
      </c>
      <c r="I50" s="5">
        <v>4</v>
      </c>
      <c r="J50" s="4"/>
    </row>
    <row r="51" spans="1:10" x14ac:dyDescent="0.25">
      <c r="A51" s="4">
        <v>33</v>
      </c>
      <c r="B51" s="3">
        <v>42329</v>
      </c>
      <c r="C51" s="4" t="s">
        <v>23</v>
      </c>
      <c r="D51" s="4" t="s">
        <v>14</v>
      </c>
      <c r="E51" s="4" t="s">
        <v>22</v>
      </c>
      <c r="F51" s="3">
        <v>42331</v>
      </c>
      <c r="G51" s="4">
        <v>20</v>
      </c>
      <c r="H51" s="5">
        <v>529</v>
      </c>
      <c r="I51" s="5">
        <v>50</v>
      </c>
      <c r="J51" s="4"/>
    </row>
    <row r="52" spans="1:10" x14ac:dyDescent="0.25">
      <c r="A52" s="4">
        <v>32</v>
      </c>
      <c r="B52" s="3">
        <v>42381</v>
      </c>
      <c r="C52" s="4" t="s">
        <v>21</v>
      </c>
      <c r="D52" s="4" t="s">
        <v>14</v>
      </c>
      <c r="E52" s="4" t="s">
        <v>34</v>
      </c>
      <c r="F52" s="3">
        <v>42383</v>
      </c>
      <c r="G52" s="4">
        <v>10</v>
      </c>
      <c r="H52" s="5">
        <v>3924</v>
      </c>
      <c r="I52" s="5">
        <v>5</v>
      </c>
      <c r="J52" s="4"/>
    </row>
    <row r="53" spans="1:10" x14ac:dyDescent="0.25">
      <c r="A53" s="4">
        <v>31</v>
      </c>
      <c r="B53" s="3">
        <v>42517</v>
      </c>
      <c r="C53" s="4" t="s">
        <v>32</v>
      </c>
      <c r="D53" s="4" t="s">
        <v>14</v>
      </c>
      <c r="E53" s="4" t="s">
        <v>13</v>
      </c>
      <c r="F53" s="3">
        <v>42519</v>
      </c>
      <c r="G53" s="4">
        <v>15</v>
      </c>
      <c r="H53" s="5">
        <v>2531</v>
      </c>
      <c r="I53" s="5">
        <v>5</v>
      </c>
      <c r="J53" s="4"/>
    </row>
    <row r="54" spans="1:10" x14ac:dyDescent="0.25">
      <c r="A54" s="4">
        <v>30</v>
      </c>
      <c r="B54" s="3">
        <v>42181</v>
      </c>
      <c r="C54" s="4" t="s">
        <v>18</v>
      </c>
      <c r="D54" s="4" t="s">
        <v>14</v>
      </c>
      <c r="E54" s="4" t="s">
        <v>35</v>
      </c>
      <c r="F54" s="3">
        <v>42183</v>
      </c>
      <c r="G54" s="4">
        <v>7</v>
      </c>
      <c r="H54" s="5">
        <v>2523</v>
      </c>
      <c r="I54" s="5">
        <v>200</v>
      </c>
      <c r="J54" s="4"/>
    </row>
    <row r="55" spans="1:10" x14ac:dyDescent="0.25">
      <c r="A55" s="100" t="s">
        <v>9</v>
      </c>
      <c r="B55" s="100"/>
      <c r="C55" s="100"/>
      <c r="D55" s="100"/>
      <c r="E55" s="100"/>
      <c r="F55" s="100"/>
      <c r="G55" s="100"/>
      <c r="H55" s="102">
        <f>SUBTOTAL(104,Tabla6[Precio])</f>
        <v>4799</v>
      </c>
      <c r="I55" s="101"/>
      <c r="J55" s="100">
        <f>SUBTOTAL(103,Tabla6[Total])</f>
        <v>0</v>
      </c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128" priority="1" operator="containsText" text="Cerrado">
      <formula>NOT(ISERROR(SEARCH("Cerrado",D7)))</formula>
    </cfRule>
    <cfRule type="containsText" dxfId="127" priority="2" operator="containsText" text="Nuevo">
      <formula>NOT(ISERROR(SEARCH("Nuevo",D7)))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opLeftCell="A13" zoomScaleNormal="100" workbookViewId="0">
      <selection activeCell="H13" sqref="H13"/>
    </sheetView>
  </sheetViews>
  <sheetFormatPr baseColWidth="10" defaultColWidth="7.28515625" defaultRowHeight="12.75" x14ac:dyDescent="0.2"/>
  <cols>
    <col min="1" max="1" width="3.28515625" style="19" customWidth="1"/>
    <col min="2" max="2" width="11.85546875" style="20" customWidth="1"/>
    <col min="3" max="3" width="12" style="20" customWidth="1"/>
    <col min="4" max="4" width="13.7109375" style="45" customWidth="1"/>
    <col min="5" max="5" width="14.28515625" style="46" customWidth="1"/>
    <col min="6" max="6" width="14.42578125" style="19" customWidth="1"/>
    <col min="7" max="7" width="16.85546875" style="19" bestFit="1" customWidth="1"/>
    <col min="8" max="8" width="13.7109375" style="24" customWidth="1"/>
    <col min="9" max="11" width="7.28515625" style="19"/>
    <col min="12" max="12" width="10.140625" style="19" bestFit="1" customWidth="1"/>
    <col min="13" max="16384" width="7.28515625" style="19"/>
  </cols>
  <sheetData>
    <row r="1" spans="1:12" ht="31.5" x14ac:dyDescent="0.5">
      <c r="A1" s="57" t="s">
        <v>212</v>
      </c>
      <c r="B1" s="57"/>
      <c r="C1" s="57"/>
      <c r="D1" s="57"/>
      <c r="E1" s="57"/>
      <c r="F1" s="57"/>
    </row>
    <row r="2" spans="1:12" ht="31.5" x14ac:dyDescent="0.5">
      <c r="A2" s="7" t="s">
        <v>361</v>
      </c>
      <c r="B2" s="6"/>
      <c r="C2" s="6"/>
      <c r="D2" s="6"/>
      <c r="E2" s="6"/>
      <c r="F2" s="6"/>
    </row>
    <row r="3" spans="1:12" ht="18.75" x14ac:dyDescent="0.3">
      <c r="A3" s="7" t="s">
        <v>363</v>
      </c>
      <c r="B3" s="21"/>
      <c r="C3" s="22"/>
      <c r="D3" s="23"/>
      <c r="E3" s="23"/>
      <c r="F3" s="23"/>
    </row>
    <row r="4" spans="1:12" ht="18.75" x14ac:dyDescent="0.3">
      <c r="A4" s="7" t="s">
        <v>362</v>
      </c>
    </row>
    <row r="8" spans="1:12" ht="25.5" x14ac:dyDescent="0.2">
      <c r="B8" s="24" t="s">
        <v>350</v>
      </c>
      <c r="C8" s="44">
        <v>42661</v>
      </c>
    </row>
    <row r="9" spans="1:12" s="47" customFormat="1" ht="32.25" customHeight="1" x14ac:dyDescent="0.2">
      <c r="A9" s="19"/>
      <c r="B9" s="20"/>
      <c r="C9" s="20"/>
      <c r="D9" s="45"/>
      <c r="E9" s="46"/>
      <c r="F9" s="19"/>
    </row>
    <row r="10" spans="1:12" x14ac:dyDescent="0.2">
      <c r="L10" s="52"/>
    </row>
    <row r="11" spans="1:12" x14ac:dyDescent="0.2">
      <c r="L11" s="52"/>
    </row>
    <row r="12" spans="1:12" x14ac:dyDescent="0.2">
      <c r="A12" s="47"/>
      <c r="B12" s="118" t="s">
        <v>266</v>
      </c>
      <c r="C12" s="119" t="s">
        <v>267</v>
      </c>
      <c r="D12" s="120" t="s">
        <v>268</v>
      </c>
      <c r="E12" s="121" t="s">
        <v>351</v>
      </c>
      <c r="F12" s="122" t="s">
        <v>226</v>
      </c>
      <c r="G12" s="123" t="s">
        <v>228</v>
      </c>
      <c r="H12" s="124" t="s">
        <v>352</v>
      </c>
      <c r="L12" s="52"/>
    </row>
    <row r="13" spans="1:12" x14ac:dyDescent="0.2">
      <c r="B13" s="116">
        <v>10024</v>
      </c>
      <c r="C13" s="54">
        <v>42465</v>
      </c>
      <c r="D13" s="58">
        <v>42465</v>
      </c>
      <c r="E13" s="59">
        <v>42495</v>
      </c>
      <c r="F13" s="60">
        <v>150</v>
      </c>
      <c r="G13" s="61" t="s">
        <v>353</v>
      </c>
      <c r="H13" s="117">
        <f>IF(C$8&gt;D13,C$8-D13,"NO VENCIDA")</f>
        <v>196</v>
      </c>
      <c r="L13" s="52"/>
    </row>
    <row r="14" spans="1:12" x14ac:dyDescent="0.2">
      <c r="B14" s="116">
        <v>10014</v>
      </c>
      <c r="C14" s="54">
        <v>42465</v>
      </c>
      <c r="D14" s="58">
        <v>42465</v>
      </c>
      <c r="E14" s="59">
        <v>42495</v>
      </c>
      <c r="F14" s="60">
        <v>550</v>
      </c>
      <c r="G14" s="61" t="s">
        <v>354</v>
      </c>
      <c r="H14" s="117">
        <f t="shared" ref="H14:H39" si="0">IF(C$8&gt;D14,C$8-D14,"NO VENCIDA")</f>
        <v>196</v>
      </c>
      <c r="L14" s="52"/>
    </row>
    <row r="15" spans="1:12" x14ac:dyDescent="0.2">
      <c r="B15" s="116">
        <v>10034</v>
      </c>
      <c r="C15" s="54">
        <v>42465</v>
      </c>
      <c r="D15" s="58">
        <v>42830</v>
      </c>
      <c r="E15" s="59">
        <v>42860</v>
      </c>
      <c r="F15" s="60">
        <v>750</v>
      </c>
      <c r="G15" s="61" t="s">
        <v>355</v>
      </c>
      <c r="H15" s="117" t="str">
        <f t="shared" si="0"/>
        <v>NO VENCIDA</v>
      </c>
    </row>
    <row r="16" spans="1:12" x14ac:dyDescent="0.2">
      <c r="B16" s="116">
        <v>10029</v>
      </c>
      <c r="C16" s="54">
        <v>42465</v>
      </c>
      <c r="D16" s="58">
        <v>42830</v>
      </c>
      <c r="E16" s="59">
        <v>42860</v>
      </c>
      <c r="F16" s="60">
        <v>240</v>
      </c>
      <c r="G16" s="61" t="s">
        <v>357</v>
      </c>
      <c r="H16" s="117" t="str">
        <f t="shared" si="0"/>
        <v>NO VENCIDA</v>
      </c>
    </row>
    <row r="17" spans="2:8" x14ac:dyDescent="0.2">
      <c r="B17" s="116">
        <v>10030</v>
      </c>
      <c r="C17" s="54">
        <v>42526</v>
      </c>
      <c r="D17" s="58">
        <v>42526</v>
      </c>
      <c r="E17" s="59">
        <v>42556</v>
      </c>
      <c r="F17" s="60">
        <v>61.5</v>
      </c>
      <c r="G17" s="61" t="s">
        <v>356</v>
      </c>
      <c r="H17" s="117">
        <f t="shared" si="0"/>
        <v>135</v>
      </c>
    </row>
    <row r="18" spans="2:8" x14ac:dyDescent="0.2">
      <c r="B18" s="116">
        <v>10018</v>
      </c>
      <c r="C18" s="54">
        <v>42526</v>
      </c>
      <c r="D18" s="58">
        <v>42526</v>
      </c>
      <c r="E18" s="59">
        <v>42556</v>
      </c>
      <c r="F18" s="60">
        <v>211.25</v>
      </c>
      <c r="G18" s="61" t="s">
        <v>356</v>
      </c>
      <c r="H18" s="117">
        <f t="shared" si="0"/>
        <v>135</v>
      </c>
    </row>
    <row r="19" spans="2:8" x14ac:dyDescent="0.2">
      <c r="B19" s="116">
        <v>10035</v>
      </c>
      <c r="C19" s="54">
        <v>42526</v>
      </c>
      <c r="D19" s="58">
        <v>42891</v>
      </c>
      <c r="E19" s="59">
        <v>42921</v>
      </c>
      <c r="F19" s="60">
        <v>220.13</v>
      </c>
      <c r="G19" s="61" t="s">
        <v>353</v>
      </c>
      <c r="H19" s="117" t="str">
        <f t="shared" si="0"/>
        <v>NO VENCIDA</v>
      </c>
    </row>
    <row r="20" spans="2:8" x14ac:dyDescent="0.2">
      <c r="B20" s="116">
        <v>10010</v>
      </c>
      <c r="C20" s="54">
        <v>42528</v>
      </c>
      <c r="D20" s="58">
        <v>42893</v>
      </c>
      <c r="E20" s="59">
        <v>42923</v>
      </c>
      <c r="F20" s="60">
        <v>151.44</v>
      </c>
      <c r="G20" s="61" t="s">
        <v>354</v>
      </c>
      <c r="H20" s="117" t="str">
        <f t="shared" si="0"/>
        <v>NO VENCIDA</v>
      </c>
    </row>
    <row r="21" spans="2:8" x14ac:dyDescent="0.2">
      <c r="B21" s="116">
        <v>10030</v>
      </c>
      <c r="C21" s="54">
        <v>42528</v>
      </c>
      <c r="D21" s="58">
        <v>42528</v>
      </c>
      <c r="E21" s="59">
        <v>42558</v>
      </c>
      <c r="F21" s="60">
        <v>198.77</v>
      </c>
      <c r="G21" s="61" t="s">
        <v>355</v>
      </c>
      <c r="H21" s="117">
        <f t="shared" si="0"/>
        <v>133</v>
      </c>
    </row>
    <row r="22" spans="2:8" x14ac:dyDescent="0.2">
      <c r="B22" s="116">
        <v>10012</v>
      </c>
      <c r="C22" s="54">
        <v>42528</v>
      </c>
      <c r="D22" s="58">
        <v>42528</v>
      </c>
      <c r="E22" s="59">
        <v>42558</v>
      </c>
      <c r="F22" s="60">
        <v>98.66</v>
      </c>
      <c r="G22" s="61" t="s">
        <v>355</v>
      </c>
      <c r="H22" s="117">
        <f t="shared" si="0"/>
        <v>133</v>
      </c>
    </row>
    <row r="23" spans="2:8" x14ac:dyDescent="0.2">
      <c r="B23" s="116">
        <v>10024</v>
      </c>
      <c r="C23" s="54">
        <v>42529</v>
      </c>
      <c r="D23" s="58">
        <v>42528</v>
      </c>
      <c r="E23" s="59">
        <v>42558</v>
      </c>
      <c r="F23" s="60">
        <v>135.63999999999999</v>
      </c>
      <c r="G23" s="61" t="s">
        <v>355</v>
      </c>
      <c r="H23" s="117">
        <f t="shared" si="0"/>
        <v>133</v>
      </c>
    </row>
    <row r="24" spans="2:8" x14ac:dyDescent="0.2">
      <c r="B24" s="116">
        <v>10014</v>
      </c>
      <c r="C24" s="54">
        <v>42529</v>
      </c>
      <c r="D24" s="58">
        <v>42528</v>
      </c>
      <c r="E24" s="59">
        <v>42558</v>
      </c>
      <c r="F24" s="60">
        <v>56.5</v>
      </c>
      <c r="G24" s="61" t="s">
        <v>356</v>
      </c>
      <c r="H24" s="117">
        <f t="shared" si="0"/>
        <v>133</v>
      </c>
    </row>
    <row r="25" spans="2:8" x14ac:dyDescent="0.2">
      <c r="B25" s="116">
        <v>10021</v>
      </c>
      <c r="C25" s="54">
        <v>42529</v>
      </c>
      <c r="D25" s="58">
        <v>42528</v>
      </c>
      <c r="E25" s="59">
        <v>42558</v>
      </c>
      <c r="F25" s="60">
        <v>414.35</v>
      </c>
      <c r="G25" s="61" t="s">
        <v>356</v>
      </c>
      <c r="H25" s="117">
        <f t="shared" si="0"/>
        <v>133</v>
      </c>
    </row>
    <row r="26" spans="2:8" x14ac:dyDescent="0.2">
      <c r="B26" s="116">
        <v>10022</v>
      </c>
      <c r="C26" s="54">
        <v>42529</v>
      </c>
      <c r="D26" s="58">
        <v>42651</v>
      </c>
      <c r="E26" s="59">
        <v>42682</v>
      </c>
      <c r="F26" s="60">
        <v>75.989999999999995</v>
      </c>
      <c r="G26" s="61" t="s">
        <v>358</v>
      </c>
      <c r="H26" s="117">
        <f t="shared" si="0"/>
        <v>10</v>
      </c>
    </row>
    <row r="27" spans="2:8" x14ac:dyDescent="0.2">
      <c r="B27" s="116">
        <v>10026</v>
      </c>
      <c r="C27" s="54">
        <v>42529</v>
      </c>
      <c r="D27" s="58">
        <v>42529</v>
      </c>
      <c r="E27" s="59">
        <v>42559</v>
      </c>
      <c r="F27" s="60">
        <v>159.88</v>
      </c>
      <c r="G27" s="61" t="s">
        <v>358</v>
      </c>
      <c r="H27" s="117">
        <f t="shared" si="0"/>
        <v>132</v>
      </c>
    </row>
    <row r="28" spans="2:8" x14ac:dyDescent="0.2">
      <c r="B28" s="116">
        <v>10033</v>
      </c>
      <c r="C28" s="54">
        <v>42529</v>
      </c>
      <c r="D28" s="58">
        <v>42712</v>
      </c>
      <c r="E28" s="59">
        <v>42743</v>
      </c>
      <c r="F28" s="60">
        <v>190</v>
      </c>
      <c r="G28" s="61" t="s">
        <v>357</v>
      </c>
      <c r="H28" s="117" t="str">
        <f t="shared" si="0"/>
        <v>NO VENCIDA</v>
      </c>
    </row>
    <row r="29" spans="2:8" x14ac:dyDescent="0.2">
      <c r="B29" s="116">
        <v>10029</v>
      </c>
      <c r="C29" s="54">
        <v>42530</v>
      </c>
      <c r="D29" s="58">
        <v>42529</v>
      </c>
      <c r="E29" s="59">
        <v>42559</v>
      </c>
      <c r="F29" s="60">
        <v>267.99</v>
      </c>
      <c r="G29" s="61" t="s">
        <v>356</v>
      </c>
      <c r="H29" s="117">
        <f t="shared" si="0"/>
        <v>132</v>
      </c>
    </row>
    <row r="30" spans="2:8" x14ac:dyDescent="0.2">
      <c r="B30" s="116">
        <v>10015</v>
      </c>
      <c r="C30" s="54">
        <v>42530</v>
      </c>
      <c r="D30" s="58">
        <v>42712</v>
      </c>
      <c r="E30" s="59">
        <v>42743</v>
      </c>
      <c r="F30" s="60">
        <v>561.11</v>
      </c>
      <c r="G30" s="61" t="s">
        <v>355</v>
      </c>
      <c r="H30" s="117" t="str">
        <f t="shared" si="0"/>
        <v>NO VENCIDA</v>
      </c>
    </row>
    <row r="31" spans="2:8" x14ac:dyDescent="0.2">
      <c r="B31" s="116">
        <v>10036</v>
      </c>
      <c r="C31" s="54">
        <v>42530</v>
      </c>
      <c r="D31" s="58">
        <v>42529</v>
      </c>
      <c r="E31" s="59">
        <v>42559</v>
      </c>
      <c r="F31" s="60">
        <v>180.25</v>
      </c>
      <c r="G31" s="61" t="s">
        <v>353</v>
      </c>
      <c r="H31" s="117">
        <f t="shared" si="0"/>
        <v>132</v>
      </c>
    </row>
    <row r="32" spans="2:8" x14ac:dyDescent="0.2">
      <c r="B32" s="116">
        <v>10032</v>
      </c>
      <c r="C32" s="54">
        <v>42530</v>
      </c>
      <c r="D32" s="58">
        <v>42529</v>
      </c>
      <c r="E32" s="59">
        <v>42559</v>
      </c>
      <c r="F32" s="60">
        <v>424.6</v>
      </c>
      <c r="G32" s="61" t="s">
        <v>354</v>
      </c>
      <c r="H32" s="117">
        <f t="shared" si="0"/>
        <v>132</v>
      </c>
    </row>
    <row r="33" spans="2:8" x14ac:dyDescent="0.2">
      <c r="B33" s="116">
        <v>10017</v>
      </c>
      <c r="C33" s="54">
        <v>42531</v>
      </c>
      <c r="D33" s="58">
        <v>42530</v>
      </c>
      <c r="E33" s="59">
        <v>42560</v>
      </c>
      <c r="F33" s="60">
        <v>119.85</v>
      </c>
      <c r="G33" s="61" t="s">
        <v>357</v>
      </c>
      <c r="H33" s="117">
        <f t="shared" si="0"/>
        <v>131</v>
      </c>
    </row>
    <row r="34" spans="2:8" x14ac:dyDescent="0.2">
      <c r="B34" s="116">
        <v>10026</v>
      </c>
      <c r="C34" s="54">
        <v>42531</v>
      </c>
      <c r="D34" s="58">
        <v>42713</v>
      </c>
      <c r="E34" s="59">
        <v>42744</v>
      </c>
      <c r="F34" s="60">
        <v>114.5</v>
      </c>
      <c r="G34" s="61" t="s">
        <v>354</v>
      </c>
      <c r="H34" s="117" t="str">
        <f t="shared" si="0"/>
        <v>NO VENCIDA</v>
      </c>
    </row>
    <row r="35" spans="2:8" x14ac:dyDescent="0.2">
      <c r="B35" s="116">
        <v>10033</v>
      </c>
      <c r="C35" s="54">
        <v>42531</v>
      </c>
      <c r="D35" s="58">
        <v>42530</v>
      </c>
      <c r="E35" s="59">
        <v>42560</v>
      </c>
      <c r="F35" s="60">
        <v>323.68</v>
      </c>
      <c r="G35" s="61" t="s">
        <v>355</v>
      </c>
      <c r="H35" s="117">
        <f t="shared" si="0"/>
        <v>131</v>
      </c>
    </row>
    <row r="36" spans="2:8" x14ac:dyDescent="0.2">
      <c r="B36" s="116">
        <v>10029</v>
      </c>
      <c r="C36" s="54">
        <v>42531</v>
      </c>
      <c r="D36" s="58">
        <v>42530</v>
      </c>
      <c r="E36" s="59">
        <v>42560</v>
      </c>
      <c r="F36" s="60">
        <v>244.97</v>
      </c>
      <c r="G36" s="61" t="s">
        <v>357</v>
      </c>
      <c r="H36" s="117">
        <f t="shared" si="0"/>
        <v>131</v>
      </c>
    </row>
    <row r="37" spans="2:8" x14ac:dyDescent="0.2">
      <c r="B37" s="116">
        <v>10023</v>
      </c>
      <c r="C37" s="54">
        <v>42532</v>
      </c>
      <c r="D37" s="58">
        <v>42530</v>
      </c>
      <c r="E37" s="59">
        <v>42560</v>
      </c>
      <c r="F37" s="60">
        <v>1751.25</v>
      </c>
      <c r="G37" s="61" t="s">
        <v>353</v>
      </c>
      <c r="H37" s="117">
        <f t="shared" si="0"/>
        <v>131</v>
      </c>
    </row>
    <row r="38" spans="2:8" x14ac:dyDescent="0.2">
      <c r="B38" s="116">
        <v>10016</v>
      </c>
      <c r="C38" s="54">
        <v>42532</v>
      </c>
      <c r="D38" s="58">
        <v>42713</v>
      </c>
      <c r="E38" s="59">
        <v>42560</v>
      </c>
      <c r="F38" s="60">
        <v>531.66999999999996</v>
      </c>
      <c r="G38" s="61" t="s">
        <v>354</v>
      </c>
      <c r="H38" s="117" t="str">
        <f t="shared" si="0"/>
        <v>NO VENCIDA</v>
      </c>
    </row>
    <row r="39" spans="2:8" x14ac:dyDescent="0.2">
      <c r="B39" s="125">
        <v>10028</v>
      </c>
      <c r="C39" s="126">
        <v>42551</v>
      </c>
      <c r="D39" s="127">
        <v>42530</v>
      </c>
      <c r="E39" s="128">
        <v>42560</v>
      </c>
      <c r="F39" s="129">
        <v>1150.95</v>
      </c>
      <c r="G39" s="130" t="s">
        <v>357</v>
      </c>
      <c r="H39" s="131">
        <f t="shared" si="0"/>
        <v>131</v>
      </c>
    </row>
    <row r="40" spans="2:8" x14ac:dyDescent="0.2">
      <c r="D40" s="48"/>
      <c r="E40" s="49"/>
      <c r="F40" s="50"/>
      <c r="G40" s="53"/>
      <c r="H40" s="51"/>
    </row>
    <row r="41" spans="2:8" x14ac:dyDescent="0.2">
      <c r="D41" s="48"/>
      <c r="E41" s="49"/>
      <c r="F41" s="50"/>
      <c r="G41" s="53"/>
      <c r="H41" s="51"/>
    </row>
    <row r="42" spans="2:8" x14ac:dyDescent="0.2">
      <c r="D42" s="48"/>
      <c r="E42" s="49"/>
      <c r="F42" s="50"/>
      <c r="G42" s="53"/>
      <c r="H42" s="51"/>
    </row>
    <row r="43" spans="2:8" x14ac:dyDescent="0.2">
      <c r="D43" s="48"/>
      <c r="E43" s="49"/>
      <c r="F43" s="50"/>
      <c r="G43" s="53"/>
      <c r="H43" s="51"/>
    </row>
    <row r="44" spans="2:8" x14ac:dyDescent="0.2">
      <c r="D44" s="48"/>
      <c r="E44" s="49"/>
      <c r="F44" s="50"/>
      <c r="G44" s="53"/>
      <c r="H44" s="51"/>
    </row>
    <row r="45" spans="2:8" x14ac:dyDescent="0.2">
      <c r="D45" s="48"/>
      <c r="E45" s="49"/>
      <c r="F45" s="50"/>
      <c r="G45" s="53"/>
      <c r="H45" s="51"/>
    </row>
    <row r="46" spans="2:8" x14ac:dyDescent="0.2">
      <c r="D46" s="48"/>
      <c r="E46" s="49"/>
      <c r="F46" s="50"/>
      <c r="G46" s="53"/>
      <c r="H46" s="51"/>
    </row>
    <row r="47" spans="2:8" x14ac:dyDescent="0.2">
      <c r="D47" s="48"/>
      <c r="E47" s="49"/>
      <c r="F47" s="50"/>
      <c r="G47" s="53"/>
      <c r="H47" s="51"/>
    </row>
    <row r="48" spans="2:8" x14ac:dyDescent="0.2">
      <c r="D48" s="48"/>
      <c r="E48" s="49"/>
      <c r="F48" s="50"/>
      <c r="G48" s="53"/>
      <c r="H48" s="51"/>
    </row>
    <row r="49" spans="4:8" x14ac:dyDescent="0.2">
      <c r="D49" s="48"/>
      <c r="E49" s="49"/>
      <c r="F49" s="50"/>
      <c r="G49" s="53"/>
      <c r="H49" s="51"/>
    </row>
    <row r="50" spans="4:8" x14ac:dyDescent="0.2">
      <c r="D50" s="48"/>
      <c r="E50" s="49"/>
      <c r="F50" s="50"/>
      <c r="G50" s="53"/>
      <c r="H50" s="51"/>
    </row>
    <row r="51" spans="4:8" x14ac:dyDescent="0.2">
      <c r="D51" s="48"/>
      <c r="E51" s="49"/>
      <c r="F51" s="50"/>
      <c r="G51" s="53"/>
      <c r="H51" s="51"/>
    </row>
    <row r="52" spans="4:8" x14ac:dyDescent="0.2">
      <c r="D52" s="48"/>
      <c r="E52" s="49"/>
      <c r="F52" s="50"/>
      <c r="G52" s="53"/>
      <c r="H52" s="51"/>
    </row>
    <row r="53" spans="4:8" x14ac:dyDescent="0.2">
      <c r="D53" s="48"/>
      <c r="E53" s="49"/>
      <c r="F53" s="50"/>
      <c r="G53" s="53"/>
      <c r="H53" s="51"/>
    </row>
    <row r="54" spans="4:8" x14ac:dyDescent="0.2">
      <c r="D54" s="48"/>
      <c r="E54" s="49"/>
      <c r="F54" s="50"/>
      <c r="G54" s="53"/>
      <c r="H54" s="51"/>
    </row>
    <row r="55" spans="4:8" x14ac:dyDescent="0.2">
      <c r="D55" s="48"/>
      <c r="E55" s="49"/>
      <c r="F55" s="50"/>
      <c r="G55" s="53"/>
      <c r="H55" s="51"/>
    </row>
    <row r="56" spans="4:8" x14ac:dyDescent="0.2">
      <c r="D56" s="48"/>
      <c r="E56" s="49"/>
      <c r="F56" s="50"/>
      <c r="G56" s="53"/>
      <c r="H56" s="51"/>
    </row>
    <row r="57" spans="4:8" x14ac:dyDescent="0.2">
      <c r="D57" s="48"/>
      <c r="E57" s="49"/>
      <c r="F57" s="50"/>
      <c r="G57" s="53"/>
      <c r="H57" s="51"/>
    </row>
    <row r="58" spans="4:8" x14ac:dyDescent="0.2">
      <c r="D58" s="48"/>
      <c r="E58" s="49"/>
      <c r="F58" s="50"/>
      <c r="G58" s="53"/>
      <c r="H58" s="51"/>
    </row>
    <row r="59" spans="4:8" x14ac:dyDescent="0.2">
      <c r="D59" s="48"/>
      <c r="E59" s="49"/>
      <c r="F59" s="50"/>
      <c r="G59" s="53"/>
      <c r="H59" s="51"/>
    </row>
    <row r="60" spans="4:8" x14ac:dyDescent="0.2">
      <c r="D60" s="48"/>
      <c r="E60" s="49"/>
      <c r="F60" s="50"/>
      <c r="G60" s="53"/>
      <c r="H60" s="51"/>
    </row>
    <row r="61" spans="4:8" x14ac:dyDescent="0.2">
      <c r="D61" s="48"/>
      <c r="E61" s="49"/>
      <c r="F61" s="50"/>
      <c r="G61" s="53"/>
      <c r="H61" s="51"/>
    </row>
    <row r="62" spans="4:8" x14ac:dyDescent="0.2">
      <c r="D62" s="48"/>
      <c r="E62" s="49"/>
      <c r="F62" s="50"/>
      <c r="G62" s="53"/>
      <c r="H62" s="51"/>
    </row>
    <row r="63" spans="4:8" x14ac:dyDescent="0.2">
      <c r="D63" s="48"/>
      <c r="E63" s="49"/>
      <c r="F63" s="50"/>
      <c r="G63" s="53"/>
      <c r="H63" s="51"/>
    </row>
    <row r="64" spans="4:8" x14ac:dyDescent="0.2">
      <c r="D64" s="48"/>
      <c r="E64" s="49"/>
      <c r="F64" s="50"/>
    </row>
    <row r="65" spans="4:6" x14ac:dyDescent="0.2">
      <c r="D65" s="48"/>
      <c r="E65" s="49"/>
      <c r="F65" s="50"/>
    </row>
    <row r="66" spans="4:6" x14ac:dyDescent="0.2">
      <c r="D66" s="48"/>
      <c r="E66" s="49"/>
      <c r="F66" s="50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27"/>
  <sheetViews>
    <sheetView showGridLines="0" zoomScale="80" zoomScaleNormal="80" workbookViewId="0">
      <selection activeCell="H11" sqref="H11"/>
    </sheetView>
  </sheetViews>
  <sheetFormatPr baseColWidth="10" defaultColWidth="0" defaultRowHeight="18" customHeight="1" x14ac:dyDescent="0.25"/>
  <cols>
    <col min="1" max="1" width="1.7109375" style="62" customWidth="1"/>
    <col min="2" max="2" width="45.42578125" style="62" customWidth="1"/>
    <col min="3" max="4" width="24" style="62" customWidth="1"/>
    <col min="5" max="5" width="26" style="62" customWidth="1"/>
    <col min="6" max="8" width="25.85546875" style="62" customWidth="1"/>
    <col min="9" max="9" width="22.42578125" style="62" customWidth="1"/>
    <col min="10" max="13" width="9.28515625" style="63" hidden="1" customWidth="1"/>
    <col min="14" max="14" width="10.7109375" style="64" hidden="1" customWidth="1"/>
    <col min="15" max="15" width="9.28515625" style="64" hidden="1" customWidth="1"/>
    <col min="16" max="19" width="9.28515625" style="63" hidden="1" customWidth="1"/>
    <col min="20" max="20" width="13.28515625" style="64" hidden="1" customWidth="1"/>
    <col min="21" max="21" width="6.42578125" style="62" hidden="1" customWidth="1"/>
    <col min="22" max="24" width="1.28515625" style="62" hidden="1" customWidth="1"/>
    <col min="25" max="16384" width="0" style="62" hidden="1"/>
  </cols>
  <sheetData>
    <row r="1" spans="1:21" ht="34.5" customHeight="1" x14ac:dyDescent="0.5">
      <c r="A1" s="57" t="s">
        <v>212</v>
      </c>
    </row>
    <row r="2" spans="1:21" ht="18" customHeight="1" x14ac:dyDescent="0.3">
      <c r="A2" s="7" t="s">
        <v>441</v>
      </c>
    </row>
    <row r="5" spans="1:21" ht="12.75" x14ac:dyDescent="0.25"/>
    <row r="6" spans="1:21" ht="34.5" x14ac:dyDescent="0.35">
      <c r="B6" s="158" t="s">
        <v>364</v>
      </c>
      <c r="C6" s="158"/>
      <c r="D6" s="158"/>
      <c r="E6" s="158"/>
      <c r="F6" s="158"/>
      <c r="G6" s="158"/>
      <c r="H6" s="158"/>
      <c r="I6" s="158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34.5" x14ac:dyDescent="0.25">
      <c r="B7" s="66" t="s">
        <v>365</v>
      </c>
      <c r="C7" s="67"/>
      <c r="D7" s="67"/>
      <c r="E7" s="68"/>
      <c r="F7" s="67"/>
      <c r="G7" s="67"/>
      <c r="H7" s="67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</row>
    <row r="8" spans="1:21" ht="12.75" x14ac:dyDescent="0.25"/>
    <row r="9" spans="1:21" ht="12.75" x14ac:dyDescent="0.25">
      <c r="B9" s="69"/>
      <c r="C9" s="70" t="s">
        <v>366</v>
      </c>
      <c r="D9" s="70"/>
      <c r="E9" s="70"/>
      <c r="F9" s="71" t="s">
        <v>367</v>
      </c>
      <c r="G9" s="71"/>
      <c r="H9" s="71"/>
      <c r="I9" s="71"/>
      <c r="J9" s="70"/>
      <c r="K9" s="70"/>
      <c r="L9" s="70"/>
      <c r="M9" s="70"/>
      <c r="N9" s="70"/>
      <c r="O9" s="70"/>
      <c r="P9" s="70"/>
      <c r="Q9" s="70"/>
      <c r="R9" s="70"/>
      <c r="S9" s="70"/>
      <c r="T9" s="72"/>
      <c r="U9" s="73"/>
    </row>
    <row r="10" spans="1:21" ht="6" customHeight="1" x14ac:dyDescent="0.25">
      <c r="B10" s="69"/>
      <c r="C10" s="74"/>
      <c r="D10" s="75"/>
      <c r="E10" s="76"/>
      <c r="F10" s="77"/>
      <c r="G10" s="71"/>
      <c r="H10" s="71"/>
      <c r="I10" s="71"/>
      <c r="J10" s="74"/>
      <c r="K10" s="76"/>
      <c r="L10" s="74"/>
      <c r="M10" s="76"/>
      <c r="N10" s="74"/>
      <c r="O10" s="76"/>
      <c r="P10" s="74"/>
      <c r="Q10" s="75"/>
      <c r="R10" s="75"/>
      <c r="S10" s="76"/>
      <c r="T10" s="78"/>
      <c r="U10" s="78"/>
    </row>
    <row r="11" spans="1:21" s="81" customFormat="1" ht="30" customHeight="1" x14ac:dyDescent="0.25">
      <c r="B11" s="79" t="s">
        <v>368</v>
      </c>
      <c r="C11" s="80" t="s">
        <v>369</v>
      </c>
      <c r="D11" s="80" t="s">
        <v>370</v>
      </c>
      <c r="E11" s="79" t="s">
        <v>371</v>
      </c>
      <c r="F11" s="79" t="s">
        <v>372</v>
      </c>
      <c r="G11" s="79" t="s">
        <v>373</v>
      </c>
      <c r="H11" s="79" t="s">
        <v>374</v>
      </c>
      <c r="I11" s="79" t="s">
        <v>375</v>
      </c>
      <c r="J11" s="79" t="s">
        <v>260</v>
      </c>
      <c r="K11" s="79" t="s">
        <v>261</v>
      </c>
      <c r="L11" s="79" t="s">
        <v>262</v>
      </c>
      <c r="M11" s="79" t="s">
        <v>263</v>
      </c>
      <c r="N11" s="79" t="s">
        <v>376</v>
      </c>
      <c r="O11" s="79" t="s">
        <v>377</v>
      </c>
      <c r="P11" s="79" t="s">
        <v>378</v>
      </c>
      <c r="Q11" s="79" t="s">
        <v>379</v>
      </c>
      <c r="R11" s="79" t="s">
        <v>380</v>
      </c>
      <c r="S11" s="79" t="s">
        <v>381</v>
      </c>
      <c r="T11" s="79" t="s">
        <v>382</v>
      </c>
      <c r="U11" s="79" t="s">
        <v>383</v>
      </c>
    </row>
    <row r="12" spans="1:21" s="90" customFormat="1" ht="24" customHeight="1" x14ac:dyDescent="0.25">
      <c r="B12" s="82" t="s">
        <v>384</v>
      </c>
      <c r="C12" s="83">
        <v>1</v>
      </c>
      <c r="D12" s="83" t="s">
        <v>385</v>
      </c>
      <c r="E12" s="82" t="s">
        <v>386</v>
      </c>
      <c r="F12" s="84">
        <v>310000000</v>
      </c>
      <c r="G12" s="84">
        <v>358752007</v>
      </c>
      <c r="H12" s="84"/>
      <c r="I12" s="82"/>
      <c r="J12" s="85"/>
      <c r="K12" s="86"/>
      <c r="L12" s="85"/>
      <c r="M12" s="86"/>
      <c r="N12" s="87"/>
      <c r="O12" s="87"/>
      <c r="P12" s="88"/>
      <c r="Q12" s="88"/>
      <c r="R12" s="86"/>
      <c r="S12" s="85"/>
      <c r="T12" s="87"/>
      <c r="U12" s="89"/>
    </row>
    <row r="13" spans="1:21" s="90" customFormat="1" ht="24" customHeight="1" x14ac:dyDescent="0.25">
      <c r="B13" s="82" t="s">
        <v>387</v>
      </c>
      <c r="C13" s="83">
        <v>2</v>
      </c>
      <c r="D13" s="83" t="s">
        <v>385</v>
      </c>
      <c r="E13" s="82" t="s">
        <v>386</v>
      </c>
      <c r="F13" s="84">
        <v>280000000</v>
      </c>
      <c r="G13" s="84">
        <v>267972981</v>
      </c>
      <c r="H13" s="84"/>
      <c r="I13" s="62"/>
      <c r="J13" s="91"/>
      <c r="K13" s="92"/>
      <c r="L13" s="91"/>
      <c r="M13" s="92"/>
      <c r="N13" s="93"/>
      <c r="O13" s="93"/>
      <c r="P13" s="94"/>
      <c r="Q13" s="94"/>
      <c r="R13" s="92"/>
      <c r="S13" s="91"/>
      <c r="T13" s="93"/>
      <c r="U13" s="95"/>
    </row>
    <row r="14" spans="1:21" ht="24" customHeight="1" x14ac:dyDescent="0.25">
      <c r="B14" s="82" t="s">
        <v>388</v>
      </c>
      <c r="C14" s="83">
        <v>3</v>
      </c>
      <c r="D14" s="83" t="s">
        <v>385</v>
      </c>
      <c r="E14" s="82" t="s">
        <v>386</v>
      </c>
      <c r="F14" s="84">
        <v>280000000</v>
      </c>
      <c r="G14" s="84">
        <v>324244137</v>
      </c>
      <c r="H14" s="84"/>
      <c r="J14" s="91"/>
      <c r="K14" s="92"/>
      <c r="L14" s="91"/>
      <c r="M14" s="92"/>
      <c r="N14" s="93"/>
      <c r="O14" s="93"/>
      <c r="P14" s="94"/>
      <c r="Q14" s="94"/>
      <c r="R14" s="92"/>
      <c r="S14" s="91"/>
      <c r="T14" s="93"/>
      <c r="U14" s="95"/>
    </row>
    <row r="15" spans="1:21" ht="24" customHeight="1" x14ac:dyDescent="0.25">
      <c r="B15" s="82" t="s">
        <v>389</v>
      </c>
      <c r="C15" s="83">
        <v>4</v>
      </c>
      <c r="D15" s="83" t="s">
        <v>390</v>
      </c>
      <c r="E15" s="82" t="s">
        <v>391</v>
      </c>
      <c r="F15" s="84">
        <v>56100000</v>
      </c>
      <c r="G15" s="84">
        <v>85060949</v>
      </c>
      <c r="H15" s="84"/>
      <c r="J15" s="91"/>
      <c r="K15" s="92"/>
      <c r="L15" s="91"/>
      <c r="M15" s="92"/>
      <c r="N15" s="93"/>
      <c r="O15" s="93"/>
      <c r="P15" s="94"/>
      <c r="Q15" s="94"/>
      <c r="R15" s="92"/>
      <c r="S15" s="91"/>
      <c r="T15" s="93"/>
      <c r="U15" s="95"/>
    </row>
    <row r="16" spans="1:21" ht="24" customHeight="1" x14ac:dyDescent="0.25">
      <c r="B16" s="82" t="s">
        <v>392</v>
      </c>
      <c r="C16" s="83">
        <v>5</v>
      </c>
      <c r="D16" s="83" t="s">
        <v>390</v>
      </c>
      <c r="E16" s="82" t="s">
        <v>393</v>
      </c>
      <c r="F16" s="84">
        <v>24000000</v>
      </c>
      <c r="G16" s="84">
        <v>-67885594</v>
      </c>
      <c r="H16" s="84"/>
      <c r="J16" s="91"/>
      <c r="K16" s="92"/>
      <c r="L16" s="91"/>
      <c r="M16" s="92"/>
      <c r="N16" s="93"/>
      <c r="O16" s="93"/>
      <c r="P16" s="94"/>
      <c r="Q16" s="94"/>
      <c r="R16" s="92"/>
      <c r="S16" s="91"/>
      <c r="T16" s="93"/>
      <c r="U16" s="95"/>
    </row>
    <row r="17" spans="2:21" s="90" customFormat="1" ht="24" customHeight="1" x14ac:dyDescent="0.25">
      <c r="B17" s="82" t="s">
        <v>394</v>
      </c>
      <c r="C17" s="83">
        <v>6</v>
      </c>
      <c r="D17" s="83" t="s">
        <v>385</v>
      </c>
      <c r="E17" s="82" t="s">
        <v>386</v>
      </c>
      <c r="F17" s="84">
        <v>23000000</v>
      </c>
      <c r="G17" s="84">
        <v>31816071</v>
      </c>
      <c r="H17" s="84"/>
      <c r="I17" s="62"/>
      <c r="J17" s="91"/>
      <c r="K17" s="92"/>
      <c r="L17" s="91"/>
      <c r="M17" s="92"/>
      <c r="N17" s="93"/>
      <c r="O17" s="93"/>
      <c r="P17" s="94"/>
      <c r="Q17" s="94"/>
      <c r="R17" s="92"/>
      <c r="S17" s="91"/>
      <c r="T17" s="93"/>
      <c r="U17" s="95"/>
    </row>
    <row r="18" spans="2:21" ht="24" customHeight="1" x14ac:dyDescent="0.25">
      <c r="B18" s="82" t="s">
        <v>395</v>
      </c>
      <c r="C18" s="83">
        <v>7</v>
      </c>
      <c r="D18" s="83" t="s">
        <v>390</v>
      </c>
      <c r="E18" s="82" t="s">
        <v>386</v>
      </c>
      <c r="F18" s="84">
        <v>22000000</v>
      </c>
      <c r="G18" s="84">
        <v>15320259</v>
      </c>
      <c r="H18" s="84"/>
      <c r="J18" s="91"/>
      <c r="K18" s="92"/>
      <c r="L18" s="91"/>
      <c r="M18" s="92"/>
      <c r="N18" s="93"/>
      <c r="O18" s="93"/>
      <c r="P18" s="94"/>
      <c r="Q18" s="94"/>
      <c r="R18" s="92"/>
      <c r="S18" s="91"/>
      <c r="T18" s="93"/>
      <c r="U18" s="95"/>
    </row>
    <row r="19" spans="2:21" ht="24" customHeight="1" x14ac:dyDescent="0.25">
      <c r="B19" s="82" t="s">
        <v>396</v>
      </c>
      <c r="C19" s="83">
        <v>8</v>
      </c>
      <c r="D19" s="83" t="s">
        <v>390</v>
      </c>
      <c r="E19" s="82" t="s">
        <v>397</v>
      </c>
      <c r="F19" s="84">
        <v>22000000</v>
      </c>
      <c r="G19" s="84">
        <v>43952449</v>
      </c>
      <c r="H19" s="84"/>
      <c r="J19" s="91"/>
      <c r="K19" s="92"/>
      <c r="L19" s="91"/>
      <c r="M19" s="92"/>
      <c r="N19" s="93"/>
      <c r="O19" s="93"/>
      <c r="P19" s="94"/>
      <c r="Q19" s="94"/>
      <c r="R19" s="92"/>
      <c r="S19" s="91"/>
      <c r="T19" s="93"/>
      <c r="U19" s="95"/>
    </row>
    <row r="20" spans="2:21" ht="24" customHeight="1" x14ac:dyDescent="0.25">
      <c r="B20" s="82" t="s">
        <v>398</v>
      </c>
      <c r="C20" s="83">
        <v>9</v>
      </c>
      <c r="D20" s="83" t="s">
        <v>390</v>
      </c>
      <c r="E20" s="82" t="s">
        <v>399</v>
      </c>
      <c r="F20" s="84">
        <v>21000000</v>
      </c>
      <c r="G20" s="84">
        <v>61894042</v>
      </c>
      <c r="H20" s="84"/>
      <c r="J20" s="91"/>
      <c r="K20" s="92"/>
      <c r="L20" s="91"/>
      <c r="M20" s="92"/>
      <c r="N20" s="93"/>
      <c r="O20" s="93"/>
      <c r="P20" s="94"/>
      <c r="Q20" s="94"/>
      <c r="R20" s="92"/>
      <c r="S20" s="91"/>
      <c r="T20" s="93"/>
      <c r="U20" s="95"/>
    </row>
    <row r="21" spans="2:21" s="90" customFormat="1" ht="24" customHeight="1" x14ac:dyDescent="0.25">
      <c r="B21" s="82" t="s">
        <v>400</v>
      </c>
      <c r="C21" s="83">
        <v>10</v>
      </c>
      <c r="D21" s="83" t="s">
        <v>401</v>
      </c>
      <c r="E21" s="82" t="s">
        <v>402</v>
      </c>
      <c r="F21" s="84">
        <v>21000000</v>
      </c>
      <c r="G21" s="84">
        <v>51254207</v>
      </c>
      <c r="H21" s="84"/>
      <c r="I21" s="62"/>
      <c r="J21" s="85"/>
      <c r="K21" s="86"/>
      <c r="L21" s="85"/>
      <c r="M21" s="86"/>
      <c r="N21" s="87"/>
      <c r="O21" s="87"/>
      <c r="P21" s="88"/>
      <c r="Q21" s="88"/>
      <c r="R21" s="86"/>
      <c r="S21" s="85"/>
      <c r="T21" s="87"/>
      <c r="U21" s="89"/>
    </row>
    <row r="22" spans="2:21" s="90" customFormat="1" ht="24" customHeight="1" x14ac:dyDescent="0.25">
      <c r="B22" s="82" t="s">
        <v>403</v>
      </c>
      <c r="C22" s="83">
        <v>11</v>
      </c>
      <c r="D22" s="83" t="s">
        <v>390</v>
      </c>
      <c r="E22" s="82" t="s">
        <v>386</v>
      </c>
      <c r="F22" s="84">
        <v>21000000</v>
      </c>
      <c r="G22" s="84">
        <v>-51402883</v>
      </c>
      <c r="H22" s="84"/>
      <c r="I22" s="62"/>
      <c r="J22" s="91"/>
      <c r="K22" s="92"/>
      <c r="L22" s="91"/>
      <c r="M22" s="92"/>
      <c r="N22" s="93"/>
      <c r="O22" s="93"/>
      <c r="P22" s="94"/>
      <c r="Q22" s="94"/>
      <c r="R22" s="92"/>
      <c r="S22" s="91"/>
      <c r="T22" s="93"/>
      <c r="U22" s="95"/>
    </row>
    <row r="23" spans="2:21" ht="24" customHeight="1" x14ac:dyDescent="0.25">
      <c r="B23" s="82" t="s">
        <v>404</v>
      </c>
      <c r="C23" s="83">
        <v>12</v>
      </c>
      <c r="D23" s="83" t="s">
        <v>390</v>
      </c>
      <c r="E23" s="82" t="s">
        <v>405</v>
      </c>
      <c r="F23" s="84">
        <v>20000000</v>
      </c>
      <c r="G23" s="84">
        <v>6998855</v>
      </c>
      <c r="H23" s="84"/>
      <c r="J23" s="91"/>
      <c r="K23" s="92"/>
      <c r="L23" s="91"/>
      <c r="M23" s="92"/>
      <c r="N23" s="93"/>
      <c r="O23" s="93"/>
      <c r="P23" s="94"/>
      <c r="Q23" s="94"/>
      <c r="R23" s="92"/>
      <c r="S23" s="91"/>
      <c r="T23" s="93"/>
      <c r="U23" s="95"/>
    </row>
    <row r="24" spans="2:21" ht="24" customHeight="1" x14ac:dyDescent="0.25">
      <c r="B24" s="82" t="s">
        <v>406</v>
      </c>
      <c r="C24" s="83">
        <v>13</v>
      </c>
      <c r="D24" s="83" t="s">
        <v>390</v>
      </c>
      <c r="E24" s="82" t="s">
        <v>407</v>
      </c>
      <c r="F24" s="84">
        <v>18000000</v>
      </c>
      <c r="G24" s="84">
        <v>-67569210</v>
      </c>
      <c r="H24" s="84"/>
      <c r="J24" s="91"/>
      <c r="K24" s="92"/>
      <c r="L24" s="91"/>
      <c r="M24" s="92"/>
      <c r="N24" s="93"/>
      <c r="O24" s="93"/>
      <c r="P24" s="94"/>
      <c r="Q24" s="94"/>
      <c r="R24" s="92"/>
      <c r="S24" s="91"/>
      <c r="T24" s="93"/>
      <c r="U24" s="95"/>
    </row>
    <row r="25" spans="2:21" ht="24" customHeight="1" x14ac:dyDescent="0.25">
      <c r="B25" s="82" t="s">
        <v>408</v>
      </c>
      <c r="C25" s="83">
        <v>14</v>
      </c>
      <c r="D25" s="83" t="s">
        <v>409</v>
      </c>
      <c r="E25" s="82" t="s">
        <v>386</v>
      </c>
      <c r="F25" s="84">
        <v>18000000</v>
      </c>
      <c r="G25" s="84">
        <v>15087630</v>
      </c>
      <c r="H25" s="84"/>
      <c r="J25" s="91"/>
      <c r="K25" s="92"/>
      <c r="L25" s="91"/>
      <c r="M25" s="92"/>
      <c r="N25" s="93"/>
      <c r="O25" s="93"/>
      <c r="P25" s="94"/>
      <c r="Q25" s="94"/>
      <c r="R25" s="92"/>
      <c r="S25" s="91"/>
      <c r="T25" s="93"/>
      <c r="U25" s="95"/>
    </row>
    <row r="26" spans="2:21" s="90" customFormat="1" ht="24" customHeight="1" x14ac:dyDescent="0.25">
      <c r="B26" s="82" t="s">
        <v>410</v>
      </c>
      <c r="C26" s="83">
        <v>15</v>
      </c>
      <c r="D26" s="83" t="s">
        <v>390</v>
      </c>
      <c r="E26" s="82" t="s">
        <v>411</v>
      </c>
      <c r="F26" s="84">
        <v>17000000</v>
      </c>
      <c r="G26" s="84">
        <v>40238117</v>
      </c>
      <c r="H26" s="84"/>
      <c r="I26" s="62"/>
      <c r="J26" s="91"/>
      <c r="K26" s="92"/>
      <c r="L26" s="91"/>
      <c r="M26" s="92"/>
      <c r="N26" s="93"/>
      <c r="O26" s="93"/>
      <c r="P26" s="94"/>
      <c r="Q26" s="94"/>
      <c r="R26" s="92"/>
      <c r="S26" s="91"/>
      <c r="T26" s="93"/>
      <c r="U26" s="95"/>
    </row>
    <row r="27" spans="2:21" ht="18" customHeight="1" x14ac:dyDescent="0.25">
      <c r="B27" s="138" t="s">
        <v>9</v>
      </c>
      <c r="C27" s="138"/>
      <c r="D27" s="139"/>
      <c r="E27" s="138"/>
      <c r="F27" s="142">
        <f>SUBTOTAL(109,tbl_Rendimiento7[Valor de mercado 2015 (mdd)])</f>
        <v>1153100000</v>
      </c>
      <c r="G27" s="143">
        <f>SUBTOTAL(107,tbl_Rendimiento7[Valor de mercado 2016(mdd)])</f>
        <v>134493762.9214367</v>
      </c>
      <c r="H27" s="140"/>
      <c r="I27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41">
        <f>SUBTOTAL(103,tbl_Rendimiento7[Columna12])</f>
        <v>0</v>
      </c>
    </row>
  </sheetData>
  <mergeCells count="1">
    <mergeCell ref="B6:I6"/>
  </mergeCells>
  <conditionalFormatting sqref="T9:U10 U28:U65483">
    <cfRule type="cellIs" dxfId="77" priority="7" stopIfTrue="1" operator="equal">
      <formula>"VERDE"</formula>
    </cfRule>
    <cfRule type="cellIs" dxfId="76" priority="8" stopIfTrue="1" operator="equal">
      <formula>"AMARILLO"</formula>
    </cfRule>
    <cfRule type="cellIs" dxfId="75" priority="9" stopIfTrue="1" operator="equal">
      <formula>"ROJO"</formula>
    </cfRule>
  </conditionalFormatting>
  <conditionalFormatting sqref="U12:U26">
    <cfRule type="expression" dxfId="74" priority="2">
      <formula>$U12="NEGRO"</formula>
    </cfRule>
    <cfRule type="expression" dxfId="73" priority="3">
      <formula>$U12="VERDE"</formula>
    </cfRule>
    <cfRule type="expression" dxfId="72" priority="4">
      <formula>$U12="ROJO"</formula>
    </cfRule>
    <cfRule type="expression" dxfId="71" priority="5">
      <formula>$U12="NARANJA"</formula>
    </cfRule>
    <cfRule type="expression" dxfId="70" priority="6">
      <formula>$U12=""</formula>
    </cfRule>
  </conditionalFormatting>
  <conditionalFormatting sqref="J12:M26 R12:S26">
    <cfRule type="expression" dxfId="69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B18" sqref="B18"/>
    </sheetView>
  </sheetViews>
  <sheetFormatPr baseColWidth="10" defaultRowHeight="15" x14ac:dyDescent="0.25"/>
  <cols>
    <col min="1" max="1" width="17.5703125" customWidth="1"/>
    <col min="2" max="2" width="35.42578125" customWidth="1"/>
    <col min="3" max="3" width="36.42578125" customWidth="1"/>
    <col min="4" max="4" width="35.42578125" bestFit="1" customWidth="1"/>
  </cols>
  <sheetData>
    <row r="3" spans="1:4" x14ac:dyDescent="0.25">
      <c r="A3" s="135" t="s">
        <v>445</v>
      </c>
      <c r="B3" t="s">
        <v>448</v>
      </c>
      <c r="C3" t="s">
        <v>449</v>
      </c>
      <c r="D3" t="s">
        <v>450</v>
      </c>
    </row>
    <row r="4" spans="1:4" x14ac:dyDescent="0.25">
      <c r="A4" s="136" t="s">
        <v>419</v>
      </c>
      <c r="B4" s="137">
        <v>44185</v>
      </c>
      <c r="C4" s="137">
        <v>44900</v>
      </c>
      <c r="D4" s="137">
        <v>31982</v>
      </c>
    </row>
    <row r="5" spans="1:4" x14ac:dyDescent="0.25">
      <c r="A5" s="136" t="s">
        <v>446</v>
      </c>
      <c r="B5" s="137">
        <v>44185</v>
      </c>
      <c r="C5" s="137">
        <v>44900</v>
      </c>
      <c r="D5" s="137">
        <v>31982</v>
      </c>
    </row>
    <row r="17" spans="2:4" x14ac:dyDescent="0.25">
      <c r="B17" s="146">
        <f>GETPIVOTDATA("Suma de Valor de mercado 2014 (mdd)",$A$3)</f>
        <v>44185</v>
      </c>
      <c r="C17" s="146">
        <f>GETPIVOTDATA("Suma de Valor de mercado 2015 (mdd)2",$A$3)</f>
        <v>44900</v>
      </c>
      <c r="D17" s="146">
        <f>GETPIVOTDATA("Suma de Valor de mercado 2016 (mdd)",$A$3)</f>
        <v>31982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tabSelected="1" topLeftCell="A25" zoomScaleNormal="100" workbookViewId="0">
      <selection activeCell="H35" sqref="H35"/>
    </sheetView>
  </sheetViews>
  <sheetFormatPr baseColWidth="10" defaultColWidth="0" defaultRowHeight="18" customHeight="1" x14ac:dyDescent="0.25"/>
  <cols>
    <col min="1" max="1" width="1.7109375" style="62" customWidth="1"/>
    <col min="2" max="2" width="24.7109375" style="62" customWidth="1"/>
    <col min="3" max="3" width="23.5703125" style="62" customWidth="1"/>
    <col min="4" max="5" width="26" style="62" customWidth="1"/>
    <col min="6" max="7" width="25.85546875" style="62" customWidth="1"/>
    <col min="8" max="8" width="22.42578125" style="62" customWidth="1"/>
    <col min="9" max="12" width="9.28515625" style="63" hidden="1" customWidth="1"/>
    <col min="13" max="13" width="10.7109375" style="64" hidden="1" customWidth="1"/>
    <col min="14" max="14" width="9.28515625" style="64" hidden="1" customWidth="1"/>
    <col min="15" max="18" width="9.28515625" style="63" hidden="1" customWidth="1"/>
    <col min="19" max="19" width="13.28515625" style="64" hidden="1" customWidth="1"/>
    <col min="20" max="20" width="6.42578125" style="62" hidden="1" customWidth="1"/>
    <col min="21" max="23" width="1.28515625" style="62" hidden="1" customWidth="1"/>
    <col min="24" max="16384" width="0" style="62" hidden="1"/>
  </cols>
  <sheetData>
    <row r="1" spans="1:20" ht="34.5" customHeight="1" x14ac:dyDescent="0.5">
      <c r="A1" s="57" t="s">
        <v>212</v>
      </c>
      <c r="I1" s="62"/>
      <c r="M1" s="63"/>
      <c r="O1" s="64"/>
      <c r="S1" s="63"/>
      <c r="T1" s="64"/>
    </row>
    <row r="2" spans="1:20" ht="18" customHeight="1" x14ac:dyDescent="0.3">
      <c r="A2" s="7" t="s">
        <v>442</v>
      </c>
      <c r="I2" s="62"/>
      <c r="M2" s="63"/>
      <c r="O2" s="64"/>
      <c r="S2" s="63"/>
      <c r="T2" s="64"/>
    </row>
    <row r="3" spans="1:20" ht="18.75" x14ac:dyDescent="0.3">
      <c r="A3" s="7" t="s">
        <v>443</v>
      </c>
    </row>
    <row r="4" spans="1:20" ht="34.5" x14ac:dyDescent="0.35">
      <c r="B4" s="96" t="s">
        <v>412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ht="34.5" x14ac:dyDescent="0.25">
      <c r="B5" s="66" t="s">
        <v>365</v>
      </c>
      <c r="C5" s="68"/>
      <c r="D5" s="68"/>
      <c r="E5" s="68"/>
      <c r="F5" s="67"/>
      <c r="G5" s="67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0" ht="12.75" x14ac:dyDescent="0.25"/>
    <row r="7" spans="1:20" ht="12.75" x14ac:dyDescent="0.25">
      <c r="B7" s="69"/>
      <c r="C7" s="69"/>
      <c r="D7" s="70"/>
      <c r="E7" s="97"/>
      <c r="F7" s="71" t="s">
        <v>367</v>
      </c>
      <c r="G7" s="71"/>
      <c r="H7" s="71"/>
      <c r="I7" s="70"/>
      <c r="J7" s="70"/>
      <c r="K7" s="70"/>
      <c r="L7" s="70"/>
      <c r="M7" s="70"/>
      <c r="N7" s="70"/>
      <c r="O7" s="70"/>
      <c r="P7" s="70"/>
      <c r="Q7" s="70"/>
      <c r="R7" s="70"/>
      <c r="S7" s="72"/>
      <c r="T7" s="73"/>
    </row>
    <row r="8" spans="1:20" ht="6" customHeight="1" x14ac:dyDescent="0.25">
      <c r="B8" s="69"/>
      <c r="C8" s="98"/>
      <c r="D8" s="76"/>
      <c r="E8" s="76"/>
      <c r="F8" s="77"/>
      <c r="G8" s="77"/>
      <c r="H8" s="71"/>
      <c r="I8" s="74"/>
      <c r="J8" s="76"/>
      <c r="K8" s="74"/>
      <c r="L8" s="76"/>
      <c r="M8" s="74"/>
      <c r="N8" s="76"/>
      <c r="O8" s="74"/>
      <c r="P8" s="75"/>
      <c r="Q8" s="75"/>
      <c r="R8" s="76"/>
      <c r="S8" s="78"/>
      <c r="T8" s="78"/>
    </row>
    <row r="9" spans="1:20" s="81" customFormat="1" ht="30" customHeight="1" x14ac:dyDescent="0.25">
      <c r="B9" s="144" t="s">
        <v>368</v>
      </c>
      <c r="C9" s="145" t="s">
        <v>413</v>
      </c>
      <c r="D9" s="144" t="s">
        <v>371</v>
      </c>
      <c r="E9" s="144" t="s">
        <v>414</v>
      </c>
      <c r="F9" s="144" t="s">
        <v>415</v>
      </c>
      <c r="G9" s="144" t="s">
        <v>416</v>
      </c>
      <c r="H9" s="144" t="s">
        <v>375</v>
      </c>
      <c r="I9" s="79" t="s">
        <v>260</v>
      </c>
      <c r="J9" s="79" t="s">
        <v>261</v>
      </c>
      <c r="K9" s="79" t="s">
        <v>262</v>
      </c>
      <c r="L9" s="79" t="s">
        <v>263</v>
      </c>
      <c r="M9" s="79" t="s">
        <v>376</v>
      </c>
      <c r="N9" s="79" t="s">
        <v>377</v>
      </c>
      <c r="O9" s="79" t="s">
        <v>378</v>
      </c>
      <c r="P9" s="79" t="s">
        <v>379</v>
      </c>
      <c r="Q9" s="79" t="s">
        <v>380</v>
      </c>
      <c r="R9" s="79" t="s">
        <v>381</v>
      </c>
      <c r="S9" s="79" t="s">
        <v>382</v>
      </c>
      <c r="T9" s="79" t="s">
        <v>383</v>
      </c>
    </row>
    <row r="10" spans="1:20" s="90" customFormat="1" ht="24" customHeight="1" x14ac:dyDescent="0.25">
      <c r="B10" s="82" t="s">
        <v>417</v>
      </c>
      <c r="C10" s="82">
        <v>1</v>
      </c>
      <c r="D10" s="82" t="s">
        <v>405</v>
      </c>
      <c r="E10" s="84">
        <v>61126</v>
      </c>
      <c r="F10" s="84">
        <v>51900</v>
      </c>
      <c r="G10" s="84">
        <v>55060</v>
      </c>
      <c r="H10" s="82"/>
      <c r="I10" s="85"/>
      <c r="J10" s="86"/>
      <c r="K10" s="85"/>
      <c r="L10" s="86"/>
      <c r="M10" s="87"/>
      <c r="N10" s="87"/>
      <c r="O10" s="88"/>
      <c r="P10" s="88"/>
      <c r="Q10" s="86"/>
      <c r="R10" s="85"/>
      <c r="S10" s="87"/>
      <c r="T10" s="89"/>
    </row>
    <row r="11" spans="1:20" s="90" customFormat="1" ht="24" customHeight="1" x14ac:dyDescent="0.25">
      <c r="B11" s="82" t="s">
        <v>418</v>
      </c>
      <c r="C11" s="82">
        <v>2</v>
      </c>
      <c r="D11" s="82" t="s">
        <v>419</v>
      </c>
      <c r="E11" s="84">
        <v>32126</v>
      </c>
      <c r="F11" s="84">
        <v>33600</v>
      </c>
      <c r="G11" s="84">
        <v>16502</v>
      </c>
      <c r="H11" s="62"/>
      <c r="I11" s="91"/>
      <c r="J11" s="92"/>
      <c r="K11" s="91"/>
      <c r="L11" s="92"/>
      <c r="M11" s="93"/>
      <c r="N11" s="93"/>
      <c r="O11" s="94"/>
      <c r="P11" s="94"/>
      <c r="Q11" s="92"/>
      <c r="R11" s="91"/>
      <c r="S11" s="93"/>
      <c r="T11" s="95"/>
    </row>
    <row r="12" spans="1:20" ht="24" customHeight="1" x14ac:dyDescent="0.25">
      <c r="B12" s="82" t="s">
        <v>420</v>
      </c>
      <c r="C12" s="82">
        <v>3</v>
      </c>
      <c r="D12" s="82" t="s">
        <v>386</v>
      </c>
      <c r="E12" s="84">
        <v>4326</v>
      </c>
      <c r="F12" s="84">
        <v>15200</v>
      </c>
      <c r="G12" s="84">
        <v>1380</v>
      </c>
      <c r="I12" s="91"/>
      <c r="J12" s="92"/>
      <c r="K12" s="91"/>
      <c r="L12" s="92"/>
      <c r="M12" s="93"/>
      <c r="N12" s="93"/>
      <c r="O12" s="94"/>
      <c r="P12" s="94"/>
      <c r="Q12" s="92"/>
      <c r="R12" s="91"/>
      <c r="S12" s="93"/>
      <c r="T12" s="95"/>
    </row>
    <row r="13" spans="1:20" ht="24" customHeight="1" x14ac:dyDescent="0.25">
      <c r="B13" s="82" t="s">
        <v>421</v>
      </c>
      <c r="C13" s="82">
        <v>4</v>
      </c>
      <c r="D13" s="82" t="s">
        <v>422</v>
      </c>
      <c r="E13" s="84">
        <v>11500</v>
      </c>
      <c r="F13" s="84">
        <v>18500</v>
      </c>
      <c r="G13" s="84">
        <v>27815</v>
      </c>
      <c r="I13" s="91"/>
      <c r="J13" s="92"/>
      <c r="K13" s="91"/>
      <c r="L13" s="92"/>
      <c r="M13" s="93"/>
      <c r="N13" s="93"/>
      <c r="O13" s="94"/>
      <c r="P13" s="94"/>
      <c r="Q13" s="92"/>
      <c r="R13" s="91"/>
      <c r="S13" s="93"/>
      <c r="T13" s="95"/>
    </row>
    <row r="14" spans="1:20" ht="24" customHeight="1" x14ac:dyDescent="0.25">
      <c r="B14" s="82" t="s">
        <v>423</v>
      </c>
      <c r="C14" s="82">
        <v>5</v>
      </c>
      <c r="D14" s="82" t="s">
        <v>424</v>
      </c>
      <c r="E14" s="84">
        <v>16920</v>
      </c>
      <c r="F14" s="84">
        <v>15600</v>
      </c>
      <c r="G14" s="84">
        <v>-1446</v>
      </c>
      <c r="I14" s="91"/>
      <c r="J14" s="92"/>
      <c r="K14" s="91"/>
      <c r="L14" s="92"/>
      <c r="M14" s="93"/>
      <c r="N14" s="93"/>
      <c r="O14" s="94"/>
      <c r="P14" s="94"/>
      <c r="Q14" s="92"/>
      <c r="R14" s="91"/>
      <c r="S14" s="93"/>
      <c r="T14" s="95"/>
    </row>
    <row r="15" spans="1:20" s="90" customFormat="1" ht="24" customHeight="1" x14ac:dyDescent="0.25">
      <c r="B15" s="82" t="s">
        <v>425</v>
      </c>
      <c r="C15" s="82">
        <v>6</v>
      </c>
      <c r="D15" s="82" t="s">
        <v>426</v>
      </c>
      <c r="E15" s="84">
        <v>21323</v>
      </c>
      <c r="F15" s="84">
        <v>10200</v>
      </c>
      <c r="G15" s="84">
        <v>26906</v>
      </c>
      <c r="H15" s="62"/>
      <c r="I15" s="91"/>
      <c r="J15" s="92"/>
      <c r="K15" s="91"/>
      <c r="L15" s="92"/>
      <c r="M15" s="93"/>
      <c r="N15" s="93"/>
      <c r="O15" s="94"/>
      <c r="P15" s="94"/>
      <c r="Q15" s="92"/>
      <c r="R15" s="91"/>
      <c r="S15" s="93"/>
      <c r="T15" s="95"/>
    </row>
    <row r="16" spans="1:20" ht="24" customHeight="1" x14ac:dyDescent="0.25">
      <c r="B16" s="82" t="s">
        <v>427</v>
      </c>
      <c r="C16" s="82">
        <v>7</v>
      </c>
      <c r="D16" s="82" t="s">
        <v>386</v>
      </c>
      <c r="E16" s="84">
        <v>-3316</v>
      </c>
      <c r="F16" s="84">
        <v>13300</v>
      </c>
      <c r="G16" s="84">
        <v>19794</v>
      </c>
      <c r="I16" s="91"/>
      <c r="J16" s="92"/>
      <c r="K16" s="91"/>
      <c r="L16" s="92"/>
      <c r="M16" s="93"/>
      <c r="N16" s="93"/>
      <c r="O16" s="94"/>
      <c r="P16" s="94"/>
      <c r="Q16" s="92"/>
      <c r="R16" s="91"/>
      <c r="S16" s="93"/>
      <c r="T16" s="95"/>
    </row>
    <row r="17" spans="2:20" ht="24" customHeight="1" x14ac:dyDescent="0.25">
      <c r="B17" s="82" t="s">
        <v>428</v>
      </c>
      <c r="C17" s="82">
        <v>8</v>
      </c>
      <c r="D17" s="82" t="s">
        <v>429</v>
      </c>
      <c r="E17" s="84">
        <v>-5349</v>
      </c>
      <c r="F17" s="84">
        <v>13500</v>
      </c>
      <c r="G17" s="84">
        <v>9561</v>
      </c>
      <c r="I17" s="91"/>
      <c r="J17" s="92"/>
      <c r="K17" s="91"/>
      <c r="L17" s="92"/>
      <c r="M17" s="93"/>
      <c r="N17" s="93"/>
      <c r="O17" s="94"/>
      <c r="P17" s="94"/>
      <c r="Q17" s="92"/>
      <c r="R17" s="91"/>
      <c r="S17" s="93"/>
      <c r="T17" s="95"/>
    </row>
    <row r="18" spans="2:20" ht="24" customHeight="1" x14ac:dyDescent="0.25">
      <c r="B18" s="82" t="s">
        <v>430</v>
      </c>
      <c r="C18" s="82">
        <v>9</v>
      </c>
      <c r="D18" s="82" t="s">
        <v>431</v>
      </c>
      <c r="E18" s="84">
        <v>20766</v>
      </c>
      <c r="F18" s="84">
        <v>9400</v>
      </c>
      <c r="G18" s="84">
        <v>22628</v>
      </c>
      <c r="I18" s="91"/>
      <c r="J18" s="92"/>
      <c r="K18" s="91"/>
      <c r="L18" s="92"/>
      <c r="M18" s="93"/>
      <c r="N18" s="93"/>
      <c r="O18" s="94"/>
      <c r="P18" s="94"/>
      <c r="Q18" s="92"/>
      <c r="R18" s="91"/>
      <c r="S18" s="93"/>
      <c r="T18" s="95"/>
    </row>
    <row r="19" spans="2:20" s="90" customFormat="1" ht="24" customHeight="1" x14ac:dyDescent="0.25">
      <c r="B19" s="82" t="s">
        <v>432</v>
      </c>
      <c r="C19" s="82">
        <v>10</v>
      </c>
      <c r="D19" s="82" t="s">
        <v>433</v>
      </c>
      <c r="E19" s="84">
        <v>33045</v>
      </c>
      <c r="F19" s="84">
        <v>15900</v>
      </c>
      <c r="G19" s="84">
        <v>9882</v>
      </c>
      <c r="H19" s="62"/>
      <c r="I19" s="85"/>
      <c r="J19" s="86"/>
      <c r="K19" s="85"/>
      <c r="L19" s="86"/>
      <c r="M19" s="87"/>
      <c r="N19" s="87"/>
      <c r="O19" s="88"/>
      <c r="P19" s="88"/>
      <c r="Q19" s="86"/>
      <c r="R19" s="85"/>
      <c r="S19" s="87"/>
      <c r="T19" s="89"/>
    </row>
    <row r="20" spans="2:20" s="90" customFormat="1" ht="24" customHeight="1" x14ac:dyDescent="0.25">
      <c r="B20" s="82" t="s">
        <v>434</v>
      </c>
      <c r="C20" s="82">
        <v>11</v>
      </c>
      <c r="D20" s="82" t="s">
        <v>419</v>
      </c>
      <c r="E20" s="84">
        <v>12059</v>
      </c>
      <c r="F20" s="84">
        <v>11300</v>
      </c>
      <c r="G20" s="84">
        <v>15480</v>
      </c>
      <c r="H20" s="62"/>
      <c r="I20" s="91"/>
      <c r="J20" s="92"/>
      <c r="K20" s="91"/>
      <c r="L20" s="92"/>
      <c r="M20" s="93"/>
      <c r="N20" s="93"/>
      <c r="O20" s="94"/>
      <c r="P20" s="94"/>
      <c r="Q20" s="92"/>
      <c r="R20" s="91"/>
      <c r="S20" s="93"/>
      <c r="T20" s="95"/>
    </row>
    <row r="21" spans="2:20" ht="24" customHeight="1" x14ac:dyDescent="0.25">
      <c r="B21" s="82" t="s">
        <v>435</v>
      </c>
      <c r="C21" s="82">
        <v>12</v>
      </c>
      <c r="D21" s="82" t="s">
        <v>431</v>
      </c>
      <c r="E21" s="84">
        <v>-5507</v>
      </c>
      <c r="F21" s="84">
        <v>10500</v>
      </c>
      <c r="G21" s="84">
        <v>19732</v>
      </c>
      <c r="I21" s="91"/>
      <c r="J21" s="92"/>
      <c r="K21" s="91"/>
      <c r="L21" s="92"/>
      <c r="M21" s="93"/>
      <c r="N21" s="93"/>
      <c r="O21" s="94"/>
      <c r="P21" s="94"/>
      <c r="Q21" s="92"/>
      <c r="R21" s="91"/>
      <c r="S21" s="93"/>
      <c r="T21" s="95"/>
    </row>
    <row r="22" spans="2:20" ht="24" customHeight="1" x14ac:dyDescent="0.25">
      <c r="B22" s="82" t="s">
        <v>436</v>
      </c>
      <c r="C22" s="82">
        <v>13</v>
      </c>
      <c r="D22" s="82" t="s">
        <v>407</v>
      </c>
      <c r="E22" s="84">
        <v>-1537</v>
      </c>
      <c r="F22" s="84">
        <v>237</v>
      </c>
      <c r="G22" s="84">
        <v>99</v>
      </c>
      <c r="I22" s="91"/>
      <c r="J22" s="92"/>
      <c r="K22" s="91"/>
      <c r="L22" s="92"/>
      <c r="M22" s="93"/>
      <c r="N22" s="93"/>
      <c r="O22" s="94"/>
      <c r="P22" s="94"/>
      <c r="Q22" s="92"/>
      <c r="R22" s="91"/>
      <c r="S22" s="93"/>
      <c r="T22" s="95"/>
    </row>
    <row r="23" spans="2:20" ht="24" customHeight="1" x14ac:dyDescent="0.25">
      <c r="B23" s="82" t="s">
        <v>437</v>
      </c>
      <c r="C23" s="82">
        <v>14</v>
      </c>
      <c r="D23" s="82" t="s">
        <v>438</v>
      </c>
      <c r="E23" s="84">
        <v>-2107</v>
      </c>
      <c r="F23" s="84">
        <v>177</v>
      </c>
      <c r="G23" s="84">
        <v>-2263</v>
      </c>
      <c r="I23" s="91"/>
      <c r="J23" s="92"/>
      <c r="K23" s="91"/>
      <c r="L23" s="92"/>
      <c r="M23" s="93"/>
      <c r="N23" s="93"/>
      <c r="O23" s="94"/>
      <c r="P23" s="94"/>
      <c r="Q23" s="92"/>
      <c r="R23" s="91"/>
      <c r="S23" s="93"/>
      <c r="T23" s="95"/>
    </row>
    <row r="24" spans="2:20" s="90" customFormat="1" ht="24" customHeight="1" x14ac:dyDescent="0.25">
      <c r="B24" s="82" t="s">
        <v>439</v>
      </c>
      <c r="C24" s="82">
        <v>15</v>
      </c>
      <c r="D24" s="82" t="s">
        <v>440</v>
      </c>
      <c r="E24" s="84">
        <v>-4705</v>
      </c>
      <c r="F24" s="84">
        <v>7400</v>
      </c>
      <c r="G24" s="84">
        <v>-3257</v>
      </c>
      <c r="H24" s="62"/>
      <c r="I24" s="91"/>
      <c r="J24" s="92"/>
      <c r="K24" s="91"/>
      <c r="L24" s="92"/>
      <c r="M24" s="93"/>
      <c r="N24" s="93"/>
      <c r="O24" s="94"/>
      <c r="P24" s="94"/>
      <c r="Q24" s="92"/>
      <c r="R24" s="91"/>
      <c r="S24" s="93"/>
      <c r="T24" s="95"/>
    </row>
  </sheetData>
  <conditionalFormatting sqref="S7:T8 T25:T65480">
    <cfRule type="cellIs" dxfId="29" priority="7" stopIfTrue="1" operator="equal">
      <formula>"VERDE"</formula>
    </cfRule>
    <cfRule type="cellIs" dxfId="28" priority="8" stopIfTrue="1" operator="equal">
      <formula>"AMARILLO"</formula>
    </cfRule>
    <cfRule type="cellIs" dxfId="27" priority="9" stopIfTrue="1" operator="equal">
      <formula>"ROJO"</formula>
    </cfRule>
  </conditionalFormatting>
  <conditionalFormatting sqref="T10:T24">
    <cfRule type="expression" dxfId="26" priority="2">
      <formula>$T10="NEGRO"</formula>
    </cfRule>
    <cfRule type="expression" dxfId="25" priority="3">
      <formula>$T10="VERDE"</formula>
    </cfRule>
    <cfRule type="expression" dxfId="24" priority="4">
      <formula>$T10="ROJO"</formula>
    </cfRule>
    <cfRule type="expression" dxfId="23" priority="5">
      <formula>$T10="NARANJA"</formula>
    </cfRule>
    <cfRule type="expression" dxfId="22" priority="6">
      <formula>$T10=""</formula>
    </cfRule>
  </conditionalFormatting>
  <conditionalFormatting sqref="I10:L24 Q10:R24">
    <cfRule type="expression" dxfId="21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G7" sqref="G7"/>
    </sheetView>
  </sheetViews>
  <sheetFormatPr baseColWidth="10" defaultColWidth="9" defaultRowHeight="15" x14ac:dyDescent="0.25"/>
  <cols>
    <col min="1" max="1" width="12.28515625" style="1" customWidth="1"/>
    <col min="2" max="2" width="5.28515625" style="1" customWidth="1"/>
    <col min="3" max="3" width="20.5703125" style="1" customWidth="1"/>
    <col min="4" max="4" width="15.140625" style="1" bestFit="1" customWidth="1"/>
    <col min="5" max="5" width="11.28515625" style="1" bestFit="1" customWidth="1"/>
    <col min="6" max="6" width="22.85546875" style="1" customWidth="1"/>
    <col min="7" max="7" width="20.85546875" style="1" customWidth="1"/>
    <col min="8" max="8" width="30.42578125" style="1" customWidth="1"/>
    <col min="9" max="9" width="18.28515625" style="1" customWidth="1"/>
    <col min="10" max="10" width="12.7109375" style="1" bestFit="1" customWidth="1"/>
    <col min="11" max="11" width="11.85546875" style="1" customWidth="1"/>
    <col min="12" max="16384" width="9" style="1"/>
  </cols>
  <sheetData>
    <row r="1" spans="1:11" ht="31.5" x14ac:dyDescent="0.5">
      <c r="A1" s="149" t="s">
        <v>212</v>
      </c>
      <c r="B1" s="149"/>
      <c r="C1" s="149"/>
      <c r="D1" s="149"/>
      <c r="E1" s="149"/>
      <c r="F1" s="149"/>
    </row>
    <row r="2" spans="1:11" ht="31.5" x14ac:dyDescent="0.5">
      <c r="A2" s="7" t="s">
        <v>217</v>
      </c>
      <c r="B2" s="6"/>
      <c r="C2" s="6"/>
      <c r="D2" s="6"/>
      <c r="E2" s="6"/>
      <c r="F2" s="6"/>
    </row>
    <row r="3" spans="1:11" ht="18.75" x14ac:dyDescent="0.3">
      <c r="A3" s="7" t="s">
        <v>216</v>
      </c>
    </row>
    <row r="4" spans="1:11" ht="18.75" x14ac:dyDescent="0.3">
      <c r="A4" s="7" t="s">
        <v>218</v>
      </c>
    </row>
    <row r="6" spans="1:11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s="104" t="s">
        <v>444</v>
      </c>
    </row>
    <row r="7" spans="1:11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3">
        <v>7</v>
      </c>
      <c r="H7" t="s">
        <v>49</v>
      </c>
      <c r="I7" t="s">
        <v>50</v>
      </c>
      <c r="J7" t="s">
        <v>51</v>
      </c>
      <c r="K7" s="105">
        <v>1</v>
      </c>
    </row>
    <row r="8" spans="1:11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3">
        <v>15</v>
      </c>
      <c r="H8" t="s">
        <v>55</v>
      </c>
      <c r="I8" t="s">
        <v>56</v>
      </c>
      <c r="J8" t="s">
        <v>57</v>
      </c>
      <c r="K8" s="105">
        <v>2</v>
      </c>
    </row>
    <row r="9" spans="1:11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3">
        <v>16</v>
      </c>
      <c r="H9" t="s">
        <v>61</v>
      </c>
      <c r="I9" t="s">
        <v>62</v>
      </c>
      <c r="J9" t="s">
        <v>63</v>
      </c>
      <c r="K9" s="105">
        <v>3</v>
      </c>
    </row>
    <row r="10" spans="1:11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3">
        <v>10</v>
      </c>
      <c r="H10" t="s">
        <v>66</v>
      </c>
      <c r="I10" t="s">
        <v>67</v>
      </c>
      <c r="J10" t="s">
        <v>68</v>
      </c>
      <c r="K10" s="105">
        <v>4</v>
      </c>
    </row>
    <row r="11" spans="1:11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3">
        <v>8</v>
      </c>
      <c r="H11" t="s">
        <v>72</v>
      </c>
      <c r="I11" t="s">
        <v>73</v>
      </c>
      <c r="J11" t="s">
        <v>74</v>
      </c>
      <c r="K11" s="105">
        <v>5</v>
      </c>
    </row>
    <row r="12" spans="1:11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3">
        <v>17</v>
      </c>
      <c r="H12" t="s">
        <v>78</v>
      </c>
      <c r="I12" t="s">
        <v>79</v>
      </c>
      <c r="J12" t="s">
        <v>80</v>
      </c>
      <c r="K12" s="105">
        <v>6</v>
      </c>
    </row>
    <row r="13" spans="1:11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3">
        <v>7</v>
      </c>
      <c r="H13" t="s">
        <v>83</v>
      </c>
      <c r="I13" t="s">
        <v>84</v>
      </c>
      <c r="J13" t="s">
        <v>85</v>
      </c>
      <c r="K13" s="105">
        <v>7</v>
      </c>
    </row>
    <row r="14" spans="1:11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3">
        <v>3</v>
      </c>
      <c r="H14" t="s">
        <v>90</v>
      </c>
      <c r="I14" t="s">
        <v>91</v>
      </c>
      <c r="J14" t="s">
        <v>92</v>
      </c>
      <c r="K14" s="105">
        <v>8</v>
      </c>
    </row>
    <row r="15" spans="1:11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3">
        <v>17</v>
      </c>
      <c r="H15" t="s">
        <v>96</v>
      </c>
      <c r="I15" t="s">
        <v>97</v>
      </c>
      <c r="J15" t="s">
        <v>98</v>
      </c>
      <c r="K15" s="105">
        <v>9</v>
      </c>
    </row>
    <row r="16" spans="1:11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3">
        <v>4</v>
      </c>
      <c r="H16" t="s">
        <v>102</v>
      </c>
      <c r="I16" t="s">
        <v>56</v>
      </c>
      <c r="J16" t="s">
        <v>57</v>
      </c>
      <c r="K16" s="105">
        <v>10</v>
      </c>
    </row>
    <row r="17" spans="1:11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3">
        <v>17</v>
      </c>
      <c r="H17" t="s">
        <v>105</v>
      </c>
      <c r="I17" t="s">
        <v>62</v>
      </c>
      <c r="J17" t="s">
        <v>63</v>
      </c>
      <c r="K17" s="105">
        <v>11</v>
      </c>
    </row>
    <row r="18" spans="1:11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3">
        <v>8</v>
      </c>
      <c r="H18" t="s">
        <v>107</v>
      </c>
      <c r="I18" t="s">
        <v>73</v>
      </c>
      <c r="J18" t="s">
        <v>74</v>
      </c>
      <c r="K18" s="105">
        <v>12</v>
      </c>
    </row>
    <row r="19" spans="1:11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3">
        <v>1</v>
      </c>
      <c r="H19" t="s">
        <v>110</v>
      </c>
      <c r="I19" t="s">
        <v>111</v>
      </c>
      <c r="J19" t="s">
        <v>112</v>
      </c>
      <c r="K19" s="105">
        <v>13</v>
      </c>
    </row>
    <row r="20" spans="1:11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3">
        <v>2</v>
      </c>
      <c r="H20" t="s">
        <v>117</v>
      </c>
      <c r="I20" t="s">
        <v>118</v>
      </c>
      <c r="J20" t="s">
        <v>119</v>
      </c>
      <c r="K20" s="105">
        <v>14</v>
      </c>
    </row>
    <row r="21" spans="1:11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3">
        <v>14</v>
      </c>
      <c r="H21" t="s">
        <v>124</v>
      </c>
      <c r="I21" t="s">
        <v>111</v>
      </c>
      <c r="J21" t="s">
        <v>112</v>
      </c>
      <c r="K21" s="105">
        <v>15</v>
      </c>
    </row>
    <row r="22" spans="1:11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3">
        <v>1</v>
      </c>
      <c r="H22" t="s">
        <v>127</v>
      </c>
      <c r="I22" t="s">
        <v>97</v>
      </c>
      <c r="J22" t="s">
        <v>98</v>
      </c>
      <c r="K22" s="105">
        <v>16</v>
      </c>
    </row>
    <row r="23" spans="1:11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3">
        <v>6</v>
      </c>
      <c r="H23" t="s">
        <v>131</v>
      </c>
      <c r="I23" t="s">
        <v>118</v>
      </c>
      <c r="J23" t="s">
        <v>132</v>
      </c>
      <c r="K23" s="105">
        <v>17</v>
      </c>
    </row>
    <row r="24" spans="1:11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3">
        <v>16</v>
      </c>
      <c r="H24" t="s">
        <v>135</v>
      </c>
      <c r="I24" t="s">
        <v>118</v>
      </c>
      <c r="J24" t="s">
        <v>119</v>
      </c>
      <c r="K24" s="105">
        <v>18</v>
      </c>
    </row>
    <row r="25" spans="1:11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3">
        <v>5</v>
      </c>
      <c r="H25" t="s">
        <v>139</v>
      </c>
      <c r="I25" t="s">
        <v>140</v>
      </c>
      <c r="J25" t="s">
        <v>141</v>
      </c>
      <c r="K25" s="105">
        <v>19</v>
      </c>
    </row>
    <row r="26" spans="1:11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3">
        <v>7</v>
      </c>
      <c r="H26" t="s">
        <v>124</v>
      </c>
      <c r="I26" t="s">
        <v>145</v>
      </c>
      <c r="J26" t="s">
        <v>146</v>
      </c>
      <c r="K26" s="105">
        <v>20</v>
      </c>
    </row>
    <row r="27" spans="1:11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3">
        <v>7</v>
      </c>
      <c r="H27" t="s">
        <v>148</v>
      </c>
      <c r="I27" t="s">
        <v>145</v>
      </c>
      <c r="J27" t="s">
        <v>146</v>
      </c>
      <c r="K27" s="105">
        <v>21</v>
      </c>
    </row>
    <row r="28" spans="1:11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3">
        <v>20</v>
      </c>
      <c r="H28" t="s">
        <v>151</v>
      </c>
      <c r="I28" t="s">
        <v>50</v>
      </c>
      <c r="J28" t="s">
        <v>51</v>
      </c>
      <c r="K28" s="105">
        <v>22</v>
      </c>
    </row>
    <row r="29" spans="1:11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3">
        <v>6</v>
      </c>
      <c r="H29" t="s">
        <v>154</v>
      </c>
      <c r="I29" t="s">
        <v>155</v>
      </c>
      <c r="J29" t="s">
        <v>156</v>
      </c>
      <c r="K29" s="105">
        <v>23</v>
      </c>
    </row>
    <row r="30" spans="1:11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3">
        <v>1</v>
      </c>
      <c r="H30" t="s">
        <v>159</v>
      </c>
      <c r="I30" t="s">
        <v>67</v>
      </c>
      <c r="J30" t="s">
        <v>68</v>
      </c>
      <c r="K30" s="105">
        <v>24</v>
      </c>
    </row>
    <row r="31" spans="1:11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3">
        <v>13</v>
      </c>
      <c r="H31" t="s">
        <v>127</v>
      </c>
      <c r="I31" t="s">
        <v>84</v>
      </c>
      <c r="J31" t="s">
        <v>85</v>
      </c>
      <c r="K31" s="105">
        <v>25</v>
      </c>
    </row>
    <row r="32" spans="1:11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3">
        <v>6</v>
      </c>
      <c r="H32" t="s">
        <v>166</v>
      </c>
      <c r="I32" t="s">
        <v>155</v>
      </c>
      <c r="J32" t="s">
        <v>156</v>
      </c>
      <c r="K32" s="105">
        <v>26</v>
      </c>
    </row>
    <row r="33" spans="1:11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3">
        <v>16</v>
      </c>
      <c r="H33" t="s">
        <v>169</v>
      </c>
      <c r="I33" t="s">
        <v>0</v>
      </c>
      <c r="J33" t="s">
        <v>170</v>
      </c>
      <c r="K33" s="105">
        <v>27</v>
      </c>
    </row>
    <row r="34" spans="1:11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3">
        <v>3</v>
      </c>
      <c r="H34" t="s">
        <v>172</v>
      </c>
      <c r="I34" t="s">
        <v>91</v>
      </c>
      <c r="J34" t="s">
        <v>92</v>
      </c>
      <c r="K34" s="105">
        <v>28</v>
      </c>
    </row>
    <row r="35" spans="1:11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3">
        <v>6</v>
      </c>
      <c r="H35" t="s">
        <v>175</v>
      </c>
      <c r="I35" t="s">
        <v>140</v>
      </c>
      <c r="J35" t="s">
        <v>141</v>
      </c>
      <c r="K35" s="105">
        <v>29</v>
      </c>
    </row>
    <row r="36" spans="1:11" x14ac:dyDescent="0.25">
      <c r="A36" t="s">
        <v>9</v>
      </c>
      <c r="B36"/>
      <c r="C36"/>
      <c r="D36"/>
      <c r="E36"/>
      <c r="F36"/>
      <c r="G36" s="2">
        <f>SUBTOTAL(101,Tabla1[Compras realizadas])</f>
        <v>8.931034482758621</v>
      </c>
      <c r="H36"/>
      <c r="I36"/>
      <c r="J36">
        <f>SUBTOTAL(103,Tabla1[Ciudad])</f>
        <v>29</v>
      </c>
      <c r="K36"/>
    </row>
    <row r="39" spans="1:11" x14ac:dyDescent="0.25">
      <c r="C39" s="160" t="s">
        <v>451</v>
      </c>
      <c r="D39" s="159">
        <f>AVERAGE(Tabla1[Compras realizadas])</f>
        <v>8.931034482758621</v>
      </c>
    </row>
    <row r="41" spans="1:11" ht="15.75" thickBot="1" x14ac:dyDescent="0.3">
      <c r="C41" s="150" t="s">
        <v>176</v>
      </c>
      <c r="D41" s="150"/>
    </row>
    <row r="42" spans="1:11" x14ac:dyDescent="0.25">
      <c r="C42" s="151" t="s">
        <v>177</v>
      </c>
      <c r="D42" s="152">
        <v>8.9309999999999992</v>
      </c>
    </row>
    <row r="43" spans="1:11" ht="15.75" thickBot="1" x14ac:dyDescent="0.3">
      <c r="C43" s="151"/>
      <c r="D43" s="153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J10" sqref="J10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23.42578125" style="1" bestFit="1" customWidth="1"/>
    <col min="6" max="16384" width="9" style="1"/>
  </cols>
  <sheetData>
    <row r="1" spans="1:6" ht="31.5" x14ac:dyDescent="0.5">
      <c r="A1" s="149" t="s">
        <v>212</v>
      </c>
      <c r="B1" s="149"/>
      <c r="C1" s="149"/>
      <c r="D1" s="149"/>
      <c r="E1" s="149"/>
      <c r="F1" s="149"/>
    </row>
    <row r="2" spans="1:6" ht="31.5" x14ac:dyDescent="0.5">
      <c r="A2" s="7" t="s">
        <v>219</v>
      </c>
      <c r="B2" s="6"/>
      <c r="C2" s="6"/>
      <c r="D2" s="6"/>
      <c r="E2" s="6"/>
      <c r="F2" s="6"/>
    </row>
    <row r="3" spans="1:6" ht="31.5" x14ac:dyDescent="0.5">
      <c r="A3" s="7"/>
      <c r="B3" s="6"/>
      <c r="C3" s="6"/>
      <c r="D3" s="6"/>
      <c r="E3" s="6"/>
      <c r="F3" s="6"/>
    </row>
    <row r="4" spans="1:6" x14ac:dyDescent="0.25">
      <c r="A4" s="161" t="s">
        <v>4</v>
      </c>
      <c r="B4" s="161" t="s">
        <v>178</v>
      </c>
      <c r="C4" s="161" t="s">
        <v>37</v>
      </c>
      <c r="D4" s="161" t="s">
        <v>38</v>
      </c>
      <c r="E4" s="161" t="s">
        <v>40</v>
      </c>
    </row>
    <row r="5" spans="1:6" x14ac:dyDescent="0.25">
      <c r="A5" s="106" t="s">
        <v>179</v>
      </c>
      <c r="B5" s="106">
        <v>4</v>
      </c>
      <c r="C5" s="106" t="s">
        <v>180</v>
      </c>
      <c r="D5" s="106" t="s">
        <v>181</v>
      </c>
      <c r="E5" s="106" t="s">
        <v>182</v>
      </c>
    </row>
    <row r="6" spans="1:6" x14ac:dyDescent="0.25">
      <c r="A6" s="106" t="s">
        <v>183</v>
      </c>
      <c r="B6" s="106">
        <v>10</v>
      </c>
      <c r="C6" s="106" t="s">
        <v>184</v>
      </c>
      <c r="D6" s="106" t="s">
        <v>185</v>
      </c>
      <c r="E6" s="106" t="s">
        <v>186</v>
      </c>
    </row>
    <row r="7" spans="1:6" x14ac:dyDescent="0.25">
      <c r="A7" s="106" t="s">
        <v>187</v>
      </c>
      <c r="B7" s="106">
        <v>2</v>
      </c>
      <c r="C7" s="106" t="s">
        <v>188</v>
      </c>
      <c r="D7" s="106" t="s">
        <v>189</v>
      </c>
      <c r="E7" s="106" t="s">
        <v>186</v>
      </c>
    </row>
    <row r="8" spans="1:6" x14ac:dyDescent="0.25">
      <c r="A8" s="106" t="s">
        <v>190</v>
      </c>
      <c r="B8" s="106">
        <v>1</v>
      </c>
      <c r="C8" s="106" t="s">
        <v>191</v>
      </c>
      <c r="D8" s="106" t="s">
        <v>101</v>
      </c>
      <c r="E8" s="106" t="s">
        <v>186</v>
      </c>
    </row>
    <row r="9" spans="1:6" x14ac:dyDescent="0.25">
      <c r="A9" s="106" t="s">
        <v>192</v>
      </c>
      <c r="B9" s="106">
        <v>6</v>
      </c>
      <c r="C9" s="106" t="s">
        <v>193</v>
      </c>
      <c r="D9" s="106" t="s">
        <v>194</v>
      </c>
      <c r="E9" s="106" t="s">
        <v>195</v>
      </c>
    </row>
    <row r="10" spans="1:6" x14ac:dyDescent="0.25">
      <c r="A10" s="106" t="s">
        <v>196</v>
      </c>
      <c r="B10" s="106">
        <v>3</v>
      </c>
      <c r="C10" s="106" t="s">
        <v>197</v>
      </c>
      <c r="D10" s="106" t="s">
        <v>198</v>
      </c>
      <c r="E10" s="106" t="s">
        <v>199</v>
      </c>
    </row>
    <row r="11" spans="1:6" x14ac:dyDescent="0.25">
      <c r="A11" s="106" t="s">
        <v>200</v>
      </c>
      <c r="B11" s="106">
        <v>5</v>
      </c>
      <c r="C11" s="106" t="s">
        <v>201</v>
      </c>
      <c r="D11" s="106" t="s">
        <v>202</v>
      </c>
      <c r="E11" s="106" t="s">
        <v>186</v>
      </c>
    </row>
    <row r="12" spans="1:6" x14ac:dyDescent="0.25">
      <c r="A12" s="106" t="s">
        <v>203</v>
      </c>
      <c r="B12" s="106">
        <v>7</v>
      </c>
      <c r="C12" s="106" t="s">
        <v>204</v>
      </c>
      <c r="D12" s="106" t="s">
        <v>205</v>
      </c>
      <c r="E12" s="106" t="s">
        <v>182</v>
      </c>
    </row>
    <row r="13" spans="1:6" x14ac:dyDescent="0.25">
      <c r="A13" s="106" t="s">
        <v>206</v>
      </c>
      <c r="B13" s="106">
        <v>8</v>
      </c>
      <c r="C13" s="106" t="s">
        <v>207</v>
      </c>
      <c r="D13" s="106" t="s">
        <v>208</v>
      </c>
      <c r="E13" s="106" t="s">
        <v>199</v>
      </c>
    </row>
    <row r="14" spans="1:6" x14ac:dyDescent="0.25">
      <c r="A14" s="106" t="s">
        <v>209</v>
      </c>
      <c r="B14" s="106">
        <v>9</v>
      </c>
      <c r="C14" s="106" t="s">
        <v>210</v>
      </c>
      <c r="D14" s="106" t="s">
        <v>211</v>
      </c>
      <c r="E14" s="106" t="s">
        <v>186</v>
      </c>
    </row>
  </sheetData>
  <mergeCells count="1">
    <mergeCell ref="A1:F1"/>
  </mergeCells>
  <phoneticPr fontId="2" type="noConversion"/>
  <conditionalFormatting sqref="B5:B14">
    <cfRule type="aboveAverage" dxfId="10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zoomScale="73" zoomScaleNormal="73" workbookViewId="0">
      <selection activeCell="N11" sqref="N11"/>
    </sheetView>
  </sheetViews>
  <sheetFormatPr baseColWidth="10" defaultColWidth="12.5703125" defaultRowHeight="16.5" x14ac:dyDescent="0.3"/>
  <cols>
    <col min="1" max="2" width="6.42578125" style="8" customWidth="1"/>
    <col min="3" max="3" width="14.85546875" style="8" customWidth="1"/>
    <col min="4" max="4" width="14.7109375" style="8" customWidth="1"/>
    <col min="5" max="5" width="18.5703125" style="8" customWidth="1"/>
    <col min="6" max="6" width="14.7109375" style="8" customWidth="1"/>
    <col min="7" max="7" width="10.5703125" style="8" customWidth="1"/>
    <col min="8" max="8" width="13.85546875" style="8" customWidth="1"/>
    <col min="9" max="10" width="16.85546875" style="8" customWidth="1"/>
    <col min="11" max="11" width="14" style="8" customWidth="1"/>
    <col min="12" max="12" width="12.5703125" style="8" customWidth="1"/>
    <col min="13" max="13" width="14.140625" style="8" customWidth="1"/>
    <col min="14" max="14" width="17.5703125" style="8" bestFit="1" customWidth="1"/>
    <col min="15" max="16384" width="12.5703125" style="8"/>
  </cols>
  <sheetData>
    <row r="1" spans="2:14" ht="31.5" x14ac:dyDescent="0.5">
      <c r="B1" s="149" t="s">
        <v>212</v>
      </c>
      <c r="C1" s="149"/>
      <c r="D1" s="149"/>
      <c r="E1" s="149"/>
      <c r="F1" s="149"/>
      <c r="G1" s="149"/>
    </row>
    <row r="2" spans="2:14" ht="31.5" x14ac:dyDescent="0.5">
      <c r="B2" s="7" t="s">
        <v>254</v>
      </c>
      <c r="C2" s="6"/>
      <c r="D2" s="6"/>
      <c r="E2" s="6"/>
      <c r="F2" s="6"/>
      <c r="G2" s="6"/>
    </row>
    <row r="3" spans="2:14" ht="43.5" customHeight="1" x14ac:dyDescent="0.5">
      <c r="B3" s="7" t="s">
        <v>255</v>
      </c>
      <c r="C3" s="6"/>
      <c r="D3" s="6"/>
      <c r="E3" s="6"/>
      <c r="F3" s="6"/>
      <c r="G3" s="6"/>
    </row>
    <row r="4" spans="2:14" ht="43.5" customHeight="1" x14ac:dyDescent="0.5">
      <c r="B4" s="7" t="s">
        <v>256</v>
      </c>
      <c r="C4" s="6"/>
      <c r="D4" s="6"/>
      <c r="E4" s="6"/>
      <c r="F4" s="6"/>
      <c r="G4" s="6"/>
    </row>
    <row r="5" spans="2:14" ht="17.25" thickBot="1" x14ac:dyDescent="0.35"/>
    <row r="6" spans="2:14" ht="31.5" customHeight="1" thickTop="1" thickBot="1" x14ac:dyDescent="0.35">
      <c r="C6" s="154"/>
      <c r="D6" s="154"/>
      <c r="E6" s="154"/>
      <c r="F6" s="154"/>
      <c r="G6" s="154"/>
      <c r="H6" s="154"/>
      <c r="I6" s="154"/>
      <c r="J6" s="154"/>
      <c r="K6" s="154"/>
    </row>
    <row r="7" spans="2:14" ht="31.5" customHeight="1" thickTop="1" x14ac:dyDescent="0.3">
      <c r="C7" s="155"/>
      <c r="D7" s="155"/>
      <c r="E7" s="155"/>
      <c r="F7" s="155"/>
      <c r="G7" s="155"/>
      <c r="H7" s="155"/>
      <c r="I7" s="155"/>
      <c r="J7" s="155"/>
      <c r="K7" s="155"/>
    </row>
    <row r="8" spans="2:14" ht="17.25" thickBot="1" x14ac:dyDescent="0.35">
      <c r="C8" s="107" t="s">
        <v>220</v>
      </c>
      <c r="D8" s="107" t="s">
        <v>221</v>
      </c>
      <c r="E8" s="107" t="s">
        <v>222</v>
      </c>
      <c r="F8" s="107" t="s">
        <v>223</v>
      </c>
      <c r="G8" s="107" t="s">
        <v>224</v>
      </c>
      <c r="H8" s="107" t="s">
        <v>225</v>
      </c>
      <c r="I8" s="107" t="s">
        <v>226</v>
      </c>
      <c r="J8" s="107" t="s">
        <v>227</v>
      </c>
      <c r="K8" s="107" t="s">
        <v>228</v>
      </c>
    </row>
    <row r="9" spans="2:14" x14ac:dyDescent="0.3">
      <c r="C9" s="9">
        <v>1</v>
      </c>
      <c r="D9" s="10">
        <v>37987</v>
      </c>
      <c r="E9" s="9" t="s">
        <v>229</v>
      </c>
      <c r="F9" s="9" t="s">
        <v>230</v>
      </c>
      <c r="G9" s="9" t="s">
        <v>231</v>
      </c>
      <c r="H9" s="9">
        <v>291</v>
      </c>
      <c r="I9" s="11">
        <v>2133903</v>
      </c>
      <c r="J9" s="10">
        <v>38157</v>
      </c>
      <c r="K9" s="9" t="s">
        <v>232</v>
      </c>
    </row>
    <row r="10" spans="2:14" x14ac:dyDescent="0.3">
      <c r="C10" s="8">
        <v>2</v>
      </c>
      <c r="D10" s="12">
        <v>37987</v>
      </c>
      <c r="E10" s="8" t="s">
        <v>233</v>
      </c>
      <c r="F10" s="8" t="s">
        <v>234</v>
      </c>
      <c r="G10" s="8" t="s">
        <v>235</v>
      </c>
      <c r="H10" s="8">
        <v>199</v>
      </c>
      <c r="I10" s="13">
        <v>1945424</v>
      </c>
      <c r="J10" s="12">
        <v>38096</v>
      </c>
      <c r="K10" s="8" t="s">
        <v>76</v>
      </c>
      <c r="M10" s="14" t="s">
        <v>222</v>
      </c>
      <c r="N10" s="15" t="s">
        <v>6</v>
      </c>
    </row>
    <row r="11" spans="2:14" x14ac:dyDescent="0.3">
      <c r="C11" s="16"/>
      <c r="D11" s="17">
        <v>37987</v>
      </c>
      <c r="E11" s="16" t="s">
        <v>236</v>
      </c>
      <c r="F11" s="16" t="s">
        <v>230</v>
      </c>
      <c r="G11" s="16" t="s">
        <v>235</v>
      </c>
      <c r="H11" s="16">
        <v>82</v>
      </c>
      <c r="I11" s="18">
        <v>712416</v>
      </c>
      <c r="J11" s="17">
        <v>38299</v>
      </c>
      <c r="K11" s="16" t="s">
        <v>237</v>
      </c>
      <c r="M11" s="162" t="s">
        <v>230</v>
      </c>
      <c r="N11" s="163">
        <v>19759180</v>
      </c>
    </row>
    <row r="12" spans="2:14" x14ac:dyDescent="0.3">
      <c r="D12" s="12">
        <v>37988</v>
      </c>
      <c r="E12" s="8" t="s">
        <v>229</v>
      </c>
      <c r="F12" s="8" t="s">
        <v>230</v>
      </c>
      <c r="G12" s="8" t="s">
        <v>235</v>
      </c>
      <c r="H12" s="8">
        <v>285</v>
      </c>
      <c r="I12" s="13">
        <v>1815450</v>
      </c>
      <c r="J12" s="12">
        <v>38104</v>
      </c>
      <c r="K12" s="8" t="s">
        <v>238</v>
      </c>
      <c r="M12" s="164" t="s">
        <v>234</v>
      </c>
      <c r="N12" s="165">
        <v>15586616</v>
      </c>
    </row>
    <row r="13" spans="2:14" x14ac:dyDescent="0.3">
      <c r="C13" s="16"/>
      <c r="D13" s="17">
        <v>37988</v>
      </c>
      <c r="E13" s="16" t="s">
        <v>239</v>
      </c>
      <c r="F13" s="16" t="s">
        <v>234</v>
      </c>
      <c r="G13" s="16" t="s">
        <v>240</v>
      </c>
      <c r="H13" s="16">
        <v>152</v>
      </c>
      <c r="I13" s="18">
        <v>1138024</v>
      </c>
      <c r="J13" s="17">
        <v>38178</v>
      </c>
      <c r="K13" s="16" t="s">
        <v>241</v>
      </c>
    </row>
    <row r="14" spans="2:14" x14ac:dyDescent="0.3">
      <c r="D14" s="12">
        <v>37989</v>
      </c>
      <c r="E14" s="8" t="s">
        <v>242</v>
      </c>
      <c r="F14" s="8" t="s">
        <v>230</v>
      </c>
      <c r="G14" s="8" t="s">
        <v>235</v>
      </c>
      <c r="H14" s="8">
        <v>131</v>
      </c>
      <c r="I14" s="13">
        <v>953156</v>
      </c>
      <c r="J14" s="12">
        <v>38235</v>
      </c>
      <c r="K14" s="8" t="s">
        <v>76</v>
      </c>
    </row>
    <row r="15" spans="2:14" x14ac:dyDescent="0.3">
      <c r="C15" s="16"/>
      <c r="D15" s="17">
        <v>37989</v>
      </c>
      <c r="E15" s="16" t="s">
        <v>229</v>
      </c>
      <c r="F15" s="16" t="s">
        <v>230</v>
      </c>
      <c r="G15" s="16" t="s">
        <v>240</v>
      </c>
      <c r="H15" s="16">
        <v>69</v>
      </c>
      <c r="I15" s="18">
        <v>406686</v>
      </c>
      <c r="J15" s="17">
        <v>38145</v>
      </c>
      <c r="K15" s="16" t="s">
        <v>76</v>
      </c>
    </row>
    <row r="16" spans="2:14" x14ac:dyDescent="0.3">
      <c r="D16" s="12">
        <v>37989</v>
      </c>
      <c r="E16" s="8" t="s">
        <v>236</v>
      </c>
      <c r="F16" s="8" t="s">
        <v>234</v>
      </c>
      <c r="G16" s="8" t="s">
        <v>235</v>
      </c>
      <c r="H16" s="8">
        <v>235</v>
      </c>
      <c r="I16" s="13">
        <v>2158475</v>
      </c>
      <c r="J16" s="12">
        <v>38291</v>
      </c>
      <c r="K16" s="8" t="s">
        <v>238</v>
      </c>
    </row>
    <row r="17" spans="3:11" x14ac:dyDescent="0.3">
      <c r="C17" s="16"/>
      <c r="D17" s="17">
        <v>37990</v>
      </c>
      <c r="E17" s="16" t="s">
        <v>243</v>
      </c>
      <c r="F17" s="16" t="s">
        <v>230</v>
      </c>
      <c r="G17" s="16" t="s">
        <v>231</v>
      </c>
      <c r="H17" s="16">
        <v>108</v>
      </c>
      <c r="I17" s="18">
        <v>1024380</v>
      </c>
      <c r="J17" s="17">
        <v>38349</v>
      </c>
      <c r="K17" s="16" t="s">
        <v>238</v>
      </c>
    </row>
    <row r="18" spans="3:11" x14ac:dyDescent="0.3">
      <c r="D18" s="12">
        <v>37990</v>
      </c>
      <c r="E18" s="8" t="s">
        <v>229</v>
      </c>
      <c r="F18" s="8" t="s">
        <v>234</v>
      </c>
      <c r="G18" s="8" t="s">
        <v>231</v>
      </c>
      <c r="H18" s="8">
        <v>299</v>
      </c>
      <c r="I18" s="13">
        <v>2042768</v>
      </c>
      <c r="J18" s="12">
        <v>38266</v>
      </c>
      <c r="K18" s="8" t="s">
        <v>237</v>
      </c>
    </row>
    <row r="19" spans="3:11" x14ac:dyDescent="0.3">
      <c r="C19" s="16"/>
      <c r="D19" s="17">
        <v>37990</v>
      </c>
      <c r="E19" s="16" t="s">
        <v>236</v>
      </c>
      <c r="F19" s="16" t="s">
        <v>230</v>
      </c>
      <c r="G19" s="16" t="s">
        <v>235</v>
      </c>
      <c r="H19" s="16">
        <v>124</v>
      </c>
      <c r="I19" s="18">
        <v>627068</v>
      </c>
      <c r="J19" s="17">
        <v>38288</v>
      </c>
      <c r="K19" s="16" t="s">
        <v>76</v>
      </c>
    </row>
    <row r="20" spans="3:11" x14ac:dyDescent="0.3">
      <c r="D20" s="12">
        <v>37990</v>
      </c>
      <c r="E20" s="8" t="s">
        <v>242</v>
      </c>
      <c r="F20" s="8" t="s">
        <v>234</v>
      </c>
      <c r="G20" s="8" t="s">
        <v>235</v>
      </c>
      <c r="H20" s="8">
        <v>187</v>
      </c>
      <c r="I20" s="13">
        <v>999328</v>
      </c>
      <c r="J20" s="12">
        <v>38082</v>
      </c>
      <c r="K20" s="8" t="s">
        <v>232</v>
      </c>
    </row>
    <row r="21" spans="3:11" x14ac:dyDescent="0.3">
      <c r="C21" s="16"/>
      <c r="D21" s="17">
        <v>37990</v>
      </c>
      <c r="E21" s="16" t="s">
        <v>229</v>
      </c>
      <c r="F21" s="16" t="s">
        <v>234</v>
      </c>
      <c r="G21" s="16" t="s">
        <v>244</v>
      </c>
      <c r="H21" s="16">
        <v>300</v>
      </c>
      <c r="I21" s="18">
        <v>2937300</v>
      </c>
      <c r="J21" s="17">
        <v>38295</v>
      </c>
      <c r="K21" s="16" t="s">
        <v>238</v>
      </c>
    </row>
    <row r="22" spans="3:11" x14ac:dyDescent="0.3">
      <c r="D22" s="12">
        <v>37990</v>
      </c>
      <c r="E22" s="8" t="s">
        <v>233</v>
      </c>
      <c r="F22" s="8" t="s">
        <v>234</v>
      </c>
      <c r="G22" s="8" t="s">
        <v>240</v>
      </c>
      <c r="H22" s="8">
        <v>68</v>
      </c>
      <c r="I22" s="13">
        <v>664700</v>
      </c>
      <c r="J22" s="12">
        <v>38261</v>
      </c>
      <c r="K22" s="8" t="s">
        <v>232</v>
      </c>
    </row>
    <row r="23" spans="3:11" x14ac:dyDescent="0.3">
      <c r="C23" s="16"/>
      <c r="D23" s="17">
        <v>37990</v>
      </c>
      <c r="E23" s="16" t="s">
        <v>242</v>
      </c>
      <c r="F23" s="16" t="s">
        <v>230</v>
      </c>
      <c r="G23" s="16" t="s">
        <v>235</v>
      </c>
      <c r="H23" s="16">
        <v>176</v>
      </c>
      <c r="I23" s="18">
        <v>820336</v>
      </c>
      <c r="J23" s="17">
        <v>38320</v>
      </c>
      <c r="K23" s="16" t="s">
        <v>76</v>
      </c>
    </row>
    <row r="24" spans="3:11" x14ac:dyDescent="0.3">
      <c r="D24" s="12">
        <v>37991</v>
      </c>
      <c r="E24" s="8" t="s">
        <v>245</v>
      </c>
      <c r="F24" s="8" t="s">
        <v>230</v>
      </c>
      <c r="G24" s="8" t="s">
        <v>235</v>
      </c>
      <c r="H24" s="8">
        <v>179</v>
      </c>
      <c r="I24" s="13">
        <v>937960</v>
      </c>
      <c r="J24" s="12">
        <v>38312</v>
      </c>
      <c r="K24" s="8" t="s">
        <v>232</v>
      </c>
    </row>
    <row r="25" spans="3:11" x14ac:dyDescent="0.3">
      <c r="C25" s="16"/>
      <c r="D25" s="17">
        <v>37991</v>
      </c>
      <c r="E25" s="16" t="s">
        <v>245</v>
      </c>
      <c r="F25" s="16" t="s">
        <v>230</v>
      </c>
      <c r="G25" s="16" t="s">
        <v>240</v>
      </c>
      <c r="H25" s="16">
        <v>58</v>
      </c>
      <c r="I25" s="18">
        <v>358846</v>
      </c>
      <c r="J25" s="17">
        <v>38268</v>
      </c>
      <c r="K25" s="16" t="s">
        <v>246</v>
      </c>
    </row>
    <row r="26" spans="3:11" x14ac:dyDescent="0.3">
      <c r="D26" s="12">
        <v>37992</v>
      </c>
      <c r="E26" s="8" t="s">
        <v>239</v>
      </c>
      <c r="F26" s="8" t="s">
        <v>234</v>
      </c>
      <c r="G26" s="8" t="s">
        <v>244</v>
      </c>
      <c r="H26" s="8">
        <v>283</v>
      </c>
      <c r="I26" s="13">
        <v>1679605</v>
      </c>
      <c r="J26" s="12">
        <v>38144</v>
      </c>
      <c r="K26" s="8" t="s">
        <v>232</v>
      </c>
    </row>
    <row r="27" spans="3:11" x14ac:dyDescent="0.3">
      <c r="C27" s="16"/>
      <c r="D27" s="17">
        <v>37993</v>
      </c>
      <c r="E27" s="16" t="s">
        <v>243</v>
      </c>
      <c r="F27" s="16" t="s">
        <v>230</v>
      </c>
      <c r="G27" s="16" t="s">
        <v>235</v>
      </c>
      <c r="H27" s="16">
        <v>55</v>
      </c>
      <c r="I27" s="18">
        <v>472615</v>
      </c>
      <c r="J27" s="17">
        <v>38086</v>
      </c>
      <c r="K27" s="16" t="s">
        <v>246</v>
      </c>
    </row>
    <row r="28" spans="3:11" x14ac:dyDescent="0.3">
      <c r="D28" s="12">
        <v>37994</v>
      </c>
      <c r="E28" s="8" t="s">
        <v>236</v>
      </c>
      <c r="F28" s="8" t="s">
        <v>230</v>
      </c>
      <c r="G28" s="8" t="s">
        <v>244</v>
      </c>
      <c r="H28" s="8">
        <v>148</v>
      </c>
      <c r="I28" s="13">
        <v>1169496</v>
      </c>
      <c r="J28" s="12">
        <v>38218</v>
      </c>
      <c r="K28" s="8" t="s">
        <v>241</v>
      </c>
    </row>
    <row r="29" spans="3:11" x14ac:dyDescent="0.3">
      <c r="C29" s="16"/>
      <c r="D29" s="17">
        <v>37995</v>
      </c>
      <c r="E29" s="16" t="s">
        <v>242</v>
      </c>
      <c r="F29" s="16" t="s">
        <v>234</v>
      </c>
      <c r="G29" s="16" t="s">
        <v>244</v>
      </c>
      <c r="H29" s="16">
        <v>228</v>
      </c>
      <c r="I29" s="18">
        <v>2020992</v>
      </c>
      <c r="J29" s="17">
        <v>38150</v>
      </c>
      <c r="K29" s="16" t="s">
        <v>232</v>
      </c>
    </row>
    <row r="30" spans="3:11" x14ac:dyDescent="0.3">
      <c r="D30" s="12">
        <v>37995</v>
      </c>
      <c r="E30" s="8" t="s">
        <v>236</v>
      </c>
      <c r="F30" s="8" t="s">
        <v>230</v>
      </c>
      <c r="G30" s="8" t="s">
        <v>231</v>
      </c>
      <c r="H30" s="8">
        <v>116</v>
      </c>
      <c r="I30" s="13">
        <v>727552</v>
      </c>
      <c r="J30" s="12">
        <v>38091</v>
      </c>
      <c r="K30" s="8" t="s">
        <v>76</v>
      </c>
    </row>
    <row r="31" spans="3:11" x14ac:dyDescent="0.3">
      <c r="C31" s="16"/>
      <c r="D31" s="17">
        <v>37996</v>
      </c>
      <c r="E31" s="16" t="s">
        <v>245</v>
      </c>
      <c r="F31" s="16" t="s">
        <v>230</v>
      </c>
      <c r="G31" s="16" t="s">
        <v>235</v>
      </c>
      <c r="H31" s="16">
        <v>183</v>
      </c>
      <c r="I31" s="18">
        <v>1438929</v>
      </c>
      <c r="J31" s="17">
        <v>38098</v>
      </c>
      <c r="K31" s="16" t="s">
        <v>246</v>
      </c>
    </row>
    <row r="32" spans="3:11" x14ac:dyDescent="0.3">
      <c r="D32" s="12">
        <v>37996</v>
      </c>
      <c r="E32" s="8" t="s">
        <v>236</v>
      </c>
      <c r="F32" s="8" t="s">
        <v>230</v>
      </c>
      <c r="G32" s="8" t="s">
        <v>240</v>
      </c>
      <c r="H32" s="8">
        <v>79</v>
      </c>
      <c r="I32" s="13">
        <v>427390</v>
      </c>
      <c r="J32" s="12">
        <v>38322</v>
      </c>
      <c r="K32" s="8" t="s">
        <v>237</v>
      </c>
    </row>
    <row r="33" spans="3:11" x14ac:dyDescent="0.3">
      <c r="C33" s="16"/>
      <c r="D33" s="17">
        <v>37996</v>
      </c>
      <c r="E33" s="16" t="s">
        <v>236</v>
      </c>
      <c r="F33" s="16" t="s">
        <v>230</v>
      </c>
      <c r="G33" s="16" t="s">
        <v>244</v>
      </c>
      <c r="H33" s="16">
        <v>124</v>
      </c>
      <c r="I33" s="18">
        <v>1170684</v>
      </c>
      <c r="J33" s="17">
        <v>38130</v>
      </c>
      <c r="K33" s="16" t="s">
        <v>238</v>
      </c>
    </row>
    <row r="34" spans="3:11" x14ac:dyDescent="0.3">
      <c r="D34" s="12">
        <v>37996</v>
      </c>
      <c r="E34" s="8" t="s">
        <v>233</v>
      </c>
      <c r="F34" s="8" t="s">
        <v>230</v>
      </c>
      <c r="G34" s="8" t="s">
        <v>240</v>
      </c>
      <c r="H34" s="8">
        <v>70</v>
      </c>
      <c r="I34" s="13">
        <v>549780</v>
      </c>
      <c r="J34" s="12">
        <v>38160</v>
      </c>
      <c r="K34" s="8" t="s">
        <v>238</v>
      </c>
    </row>
    <row r="35" spans="3:11" x14ac:dyDescent="0.3">
      <c r="C35" s="16"/>
      <c r="D35" s="17">
        <v>37997</v>
      </c>
      <c r="E35" s="16" t="s">
        <v>233</v>
      </c>
      <c r="F35" s="16" t="s">
        <v>230</v>
      </c>
      <c r="G35" s="16" t="s">
        <v>240</v>
      </c>
      <c r="H35" s="16">
        <v>70</v>
      </c>
      <c r="I35" s="18">
        <v>659330</v>
      </c>
      <c r="J35" s="17">
        <v>38344</v>
      </c>
      <c r="K35" s="16" t="s">
        <v>76</v>
      </c>
    </row>
    <row r="36" spans="3:11" x14ac:dyDescent="0.3">
      <c r="D36" s="12">
        <v>37998</v>
      </c>
      <c r="E36" s="8" t="s">
        <v>245</v>
      </c>
      <c r="F36" s="8" t="s">
        <v>230</v>
      </c>
      <c r="G36" s="8" t="s">
        <v>244</v>
      </c>
      <c r="H36" s="8">
        <v>187</v>
      </c>
      <c r="I36" s="13">
        <v>1660560</v>
      </c>
      <c r="J36" s="12">
        <v>38154</v>
      </c>
      <c r="K36" s="8" t="s">
        <v>237</v>
      </c>
    </row>
    <row r="37" spans="3:11" x14ac:dyDescent="0.3">
      <c r="C37" s="16"/>
      <c r="D37" s="17">
        <v>37998</v>
      </c>
      <c r="E37" s="16" t="s">
        <v>245</v>
      </c>
      <c r="F37" s="16" t="s">
        <v>230</v>
      </c>
      <c r="G37" s="16" t="s">
        <v>240</v>
      </c>
      <c r="H37" s="16">
        <v>91</v>
      </c>
      <c r="I37" s="18">
        <v>753571</v>
      </c>
      <c r="J37" s="17">
        <v>38175</v>
      </c>
      <c r="K37" s="16" t="s">
        <v>246</v>
      </c>
    </row>
    <row r="38" spans="3:11" x14ac:dyDescent="0.3">
      <c r="C38" s="108"/>
      <c r="D38" s="109">
        <v>37998</v>
      </c>
      <c r="E38" s="108" t="s">
        <v>233</v>
      </c>
      <c r="F38" s="108" t="s">
        <v>230</v>
      </c>
      <c r="G38" s="108" t="s">
        <v>240</v>
      </c>
      <c r="H38" s="108">
        <v>201</v>
      </c>
      <c r="I38" s="110">
        <v>939072</v>
      </c>
      <c r="J38" s="109">
        <v>38203</v>
      </c>
      <c r="K38" s="108" t="s">
        <v>232</v>
      </c>
    </row>
    <row r="39" spans="3:11" x14ac:dyDescent="0.3">
      <c r="C39" t="s">
        <v>9</v>
      </c>
      <c r="D39" s="111"/>
      <c r="E39"/>
      <c r="F39">
        <f>SUBTOTAL(109,Tabla7[Operación])</f>
        <v>0</v>
      </c>
      <c r="G39"/>
      <c r="H39"/>
      <c r="I39" s="112">
        <f>SUBTOTAL(109,Tabla7[Monto])</f>
        <v>35345796</v>
      </c>
      <c r="J39" s="111"/>
      <c r="K39">
        <f>SUBTOTAL(103,Tabla7[Vendedor])</f>
        <v>30</v>
      </c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4" workbookViewId="0">
      <selection activeCell="J5" sqref="J5"/>
    </sheetView>
  </sheetViews>
  <sheetFormatPr baseColWidth="10" defaultColWidth="12.5703125" defaultRowHeight="16.5" x14ac:dyDescent="0.3"/>
  <cols>
    <col min="1" max="2" width="12.5703125" style="8" customWidth="1"/>
    <col min="3" max="3" width="19.140625" style="8" bestFit="1" customWidth="1"/>
    <col min="4" max="4" width="12.28515625" style="8" customWidth="1"/>
    <col min="5" max="5" width="14.5703125" style="8" customWidth="1"/>
    <col min="6" max="6" width="12.5703125" style="8"/>
    <col min="7" max="7" width="15.5703125" style="8" bestFit="1" customWidth="1"/>
    <col min="8" max="16384" width="12.5703125" style="8"/>
  </cols>
  <sheetData>
    <row r="1" spans="1:11" ht="31.5" x14ac:dyDescent="0.5">
      <c r="A1" s="149" t="s">
        <v>212</v>
      </c>
      <c r="B1" s="149"/>
      <c r="C1" s="149"/>
      <c r="D1" s="149"/>
      <c r="E1" s="149"/>
      <c r="F1" s="149"/>
    </row>
    <row r="2" spans="1:11" ht="31.5" x14ac:dyDescent="0.5">
      <c r="A2" s="7" t="s">
        <v>257</v>
      </c>
      <c r="B2" s="133"/>
      <c r="C2" s="133"/>
      <c r="D2" s="133"/>
      <c r="E2" s="133"/>
      <c r="F2" s="133"/>
      <c r="G2" s="134"/>
      <c r="H2" s="134"/>
      <c r="I2" s="134"/>
      <c r="J2" s="134"/>
      <c r="K2" s="134"/>
    </row>
    <row r="3" spans="1:11" ht="31.5" x14ac:dyDescent="0.5">
      <c r="A3" s="7" t="s">
        <v>258</v>
      </c>
      <c r="B3" s="6"/>
      <c r="C3" s="6"/>
      <c r="D3" s="6"/>
      <c r="E3" s="6"/>
      <c r="F3" s="6"/>
    </row>
    <row r="4" spans="1:11" ht="31.5" x14ac:dyDescent="0.5">
      <c r="A4" s="7" t="s">
        <v>259</v>
      </c>
      <c r="B4" s="133"/>
      <c r="C4" s="133"/>
      <c r="D4" s="133"/>
      <c r="E4" s="133"/>
      <c r="F4" s="133"/>
      <c r="G4" s="134"/>
      <c r="H4" s="134"/>
      <c r="I4" s="134"/>
    </row>
    <row r="5" spans="1:11" ht="31.5" x14ac:dyDescent="0.5">
      <c r="A5" s="7"/>
      <c r="B5" s="6"/>
      <c r="C5" s="6"/>
      <c r="D5" s="6"/>
      <c r="E5" s="6"/>
      <c r="F5" s="6"/>
    </row>
    <row r="6" spans="1:11" x14ac:dyDescent="0.3">
      <c r="C6" s="8" t="s">
        <v>247</v>
      </c>
      <c r="D6" s="8" t="s">
        <v>248</v>
      </c>
      <c r="E6" s="8" t="s">
        <v>223</v>
      </c>
      <c r="F6" s="8" t="s">
        <v>224</v>
      </c>
      <c r="G6" s="8" t="s">
        <v>226</v>
      </c>
    </row>
    <row r="7" spans="1:11" x14ac:dyDescent="0.3">
      <c r="C7" s="8" t="s">
        <v>229</v>
      </c>
      <c r="D7" s="114" t="str">
        <f>LEFT(Tabla5[[#This Row],[Giro Comercial]],3)</f>
        <v>Est</v>
      </c>
      <c r="E7" s="8" t="s">
        <v>230</v>
      </c>
      <c r="F7" s="8" t="s">
        <v>231</v>
      </c>
      <c r="G7" s="115">
        <v>2133903</v>
      </c>
    </row>
    <row r="8" spans="1:11" x14ac:dyDescent="0.3">
      <c r="C8" s="8" t="s">
        <v>233</v>
      </c>
      <c r="D8" s="113" t="str">
        <f>LEFT(Tabla5[[#This Row],[Giro Comercial]],3)</f>
        <v>Loc</v>
      </c>
      <c r="E8" s="8" t="s">
        <v>234</v>
      </c>
      <c r="F8" s="8" t="s">
        <v>235</v>
      </c>
      <c r="G8" s="115">
        <v>1945424</v>
      </c>
    </row>
    <row r="9" spans="1:11" x14ac:dyDescent="0.3">
      <c r="C9" s="8" t="s">
        <v>236</v>
      </c>
      <c r="D9" s="113" t="str">
        <f>LEFT(Tabla5[[#This Row],[Giro Comercial]],3)</f>
        <v>Ofi</v>
      </c>
      <c r="E9" s="8" t="s">
        <v>230</v>
      </c>
      <c r="F9" s="8" t="s">
        <v>235</v>
      </c>
      <c r="G9" s="115">
        <v>712416</v>
      </c>
    </row>
    <row r="10" spans="1:11" x14ac:dyDescent="0.3">
      <c r="C10" s="8" t="s">
        <v>229</v>
      </c>
      <c r="D10" s="113" t="str">
        <f>LEFT(Tabla5[[#This Row],[Giro Comercial]],3)</f>
        <v>Est</v>
      </c>
      <c r="E10" s="8" t="s">
        <v>230</v>
      </c>
      <c r="F10" s="8" t="s">
        <v>235</v>
      </c>
      <c r="G10" s="115">
        <v>1815450</v>
      </c>
    </row>
    <row r="11" spans="1:11" x14ac:dyDescent="0.3">
      <c r="C11" s="8" t="s">
        <v>239</v>
      </c>
      <c r="D11" s="113" t="str">
        <f>LEFT(Tabla5[[#This Row],[Giro Comercial]],3)</f>
        <v>Sue</v>
      </c>
      <c r="E11" s="8" t="s">
        <v>234</v>
      </c>
      <c r="F11" s="8" t="s">
        <v>240</v>
      </c>
      <c r="G11" s="115">
        <v>1138024</v>
      </c>
    </row>
    <row r="12" spans="1:11" x14ac:dyDescent="0.3">
      <c r="C12" s="8" t="s">
        <v>242</v>
      </c>
      <c r="D12" s="113" t="str">
        <f>LEFT(Tabla5[[#This Row],[Giro Comercial]],3)</f>
        <v>Ind</v>
      </c>
      <c r="E12" s="8" t="s">
        <v>230</v>
      </c>
      <c r="F12" s="8" t="s">
        <v>235</v>
      </c>
      <c r="G12" s="115">
        <v>953156</v>
      </c>
    </row>
    <row r="13" spans="1:11" x14ac:dyDescent="0.3">
      <c r="C13" s="8" t="s">
        <v>229</v>
      </c>
      <c r="D13" s="113" t="str">
        <f>LEFT(Tabla5[[#This Row],[Giro Comercial]],3)</f>
        <v>Est</v>
      </c>
      <c r="E13" s="8" t="s">
        <v>230</v>
      </c>
      <c r="F13" s="8" t="s">
        <v>240</v>
      </c>
      <c r="G13" s="115">
        <v>406686</v>
      </c>
    </row>
    <row r="14" spans="1:11" x14ac:dyDescent="0.3">
      <c r="C14" s="8" t="s">
        <v>236</v>
      </c>
      <c r="D14" s="113" t="str">
        <f>LEFT(Tabla5[[#This Row],[Giro Comercial]],3)</f>
        <v>Ofi</v>
      </c>
      <c r="E14" s="8" t="s">
        <v>234</v>
      </c>
      <c r="F14" s="8" t="s">
        <v>235</v>
      </c>
      <c r="G14" s="115">
        <v>2158475</v>
      </c>
    </row>
    <row r="15" spans="1:11" x14ac:dyDescent="0.3">
      <c r="C15" s="8" t="s">
        <v>243</v>
      </c>
      <c r="D15" s="113" t="str">
        <f>LEFT(Tabla5[[#This Row],[Giro Comercial]],3)</f>
        <v>Pis</v>
      </c>
      <c r="E15" s="8" t="s">
        <v>230</v>
      </c>
      <c r="F15" s="8" t="s">
        <v>231</v>
      </c>
      <c r="G15" s="115">
        <v>1024380</v>
      </c>
    </row>
    <row r="16" spans="1:11" x14ac:dyDescent="0.3">
      <c r="C16" s="8" t="s">
        <v>229</v>
      </c>
      <c r="D16" s="113" t="str">
        <f>LEFT(Tabla5[[#This Row],[Giro Comercial]],3)</f>
        <v>Est</v>
      </c>
      <c r="E16" s="8" t="s">
        <v>234</v>
      </c>
      <c r="F16" s="8" t="s">
        <v>231</v>
      </c>
      <c r="G16" s="115">
        <v>2042768</v>
      </c>
    </row>
    <row r="17" spans="3:7" x14ac:dyDescent="0.3">
      <c r="C17" s="8" t="s">
        <v>236</v>
      </c>
      <c r="D17" s="113" t="str">
        <f>LEFT(Tabla5[[#This Row],[Giro Comercial]],3)</f>
        <v>Ofi</v>
      </c>
      <c r="E17" s="8" t="s">
        <v>230</v>
      </c>
      <c r="F17" s="8" t="s">
        <v>235</v>
      </c>
      <c r="G17" s="115">
        <v>627068</v>
      </c>
    </row>
    <row r="18" spans="3:7" x14ac:dyDescent="0.3">
      <c r="C18" s="8" t="s">
        <v>242</v>
      </c>
      <c r="D18" s="113" t="str">
        <f>LEFT(Tabla5[[#This Row],[Giro Comercial]],3)</f>
        <v>Ind</v>
      </c>
      <c r="E18" s="8" t="s">
        <v>234</v>
      </c>
      <c r="F18" s="8" t="s">
        <v>235</v>
      </c>
      <c r="G18" s="115">
        <v>999328</v>
      </c>
    </row>
    <row r="19" spans="3:7" x14ac:dyDescent="0.3">
      <c r="C19" s="8" t="s">
        <v>229</v>
      </c>
      <c r="D19" s="113" t="str">
        <f>LEFT(Tabla5[[#This Row],[Giro Comercial]],3)</f>
        <v>Est</v>
      </c>
      <c r="E19" s="8" t="s">
        <v>234</v>
      </c>
      <c r="F19" s="8" t="s">
        <v>244</v>
      </c>
      <c r="G19" s="115">
        <v>2937300</v>
      </c>
    </row>
    <row r="20" spans="3:7" x14ac:dyDescent="0.3">
      <c r="C20" s="8" t="s">
        <v>233</v>
      </c>
      <c r="D20" s="113" t="str">
        <f>LEFT(Tabla5[[#This Row],[Giro Comercial]],3)</f>
        <v>Loc</v>
      </c>
      <c r="E20" s="8" t="s">
        <v>234</v>
      </c>
      <c r="F20" s="8" t="s">
        <v>240</v>
      </c>
      <c r="G20" s="115">
        <v>664700</v>
      </c>
    </row>
    <row r="21" spans="3:7" x14ac:dyDescent="0.3">
      <c r="C21" s="8" t="s">
        <v>242</v>
      </c>
      <c r="D21" s="113" t="str">
        <f>LEFT(Tabla5[[#This Row],[Giro Comercial]],3)</f>
        <v>Ind</v>
      </c>
      <c r="E21" s="8" t="s">
        <v>230</v>
      </c>
      <c r="F21" s="8" t="s">
        <v>235</v>
      </c>
      <c r="G21" s="115">
        <v>820336</v>
      </c>
    </row>
    <row r="22" spans="3:7" x14ac:dyDescent="0.3">
      <c r="C22" s="8" t="s">
        <v>245</v>
      </c>
      <c r="D22" s="113" t="str">
        <f>LEFT(Tabla5[[#This Row],[Giro Comercial]],3)</f>
        <v>Cas</v>
      </c>
      <c r="E22" s="8" t="s">
        <v>230</v>
      </c>
      <c r="F22" s="8" t="s">
        <v>235</v>
      </c>
      <c r="G22" s="115">
        <v>937960</v>
      </c>
    </row>
    <row r="23" spans="3:7" x14ac:dyDescent="0.3">
      <c r="C23" s="8" t="s">
        <v>245</v>
      </c>
      <c r="D23" s="113" t="str">
        <f>LEFT(Tabla5[[#This Row],[Giro Comercial]],3)</f>
        <v>Cas</v>
      </c>
      <c r="E23" s="8" t="s">
        <v>230</v>
      </c>
      <c r="F23" s="8" t="s">
        <v>240</v>
      </c>
      <c r="G23" s="115">
        <v>358846</v>
      </c>
    </row>
    <row r="24" spans="3:7" x14ac:dyDescent="0.3">
      <c r="C24" s="8" t="s">
        <v>239</v>
      </c>
      <c r="D24" s="113" t="str">
        <f>LEFT(Tabla5[[#This Row],[Giro Comercial]],3)</f>
        <v>Sue</v>
      </c>
      <c r="E24" s="8" t="s">
        <v>234</v>
      </c>
      <c r="F24" s="8" t="s">
        <v>244</v>
      </c>
      <c r="G24" s="115">
        <v>1679605</v>
      </c>
    </row>
    <row r="25" spans="3:7" x14ac:dyDescent="0.3">
      <c r="C25" s="8" t="s">
        <v>243</v>
      </c>
      <c r="D25" s="113" t="str">
        <f>LEFT(Tabla5[[#This Row],[Giro Comercial]],3)</f>
        <v>Pis</v>
      </c>
      <c r="E25" s="8" t="s">
        <v>230</v>
      </c>
      <c r="F25" s="8" t="s">
        <v>235</v>
      </c>
      <c r="G25" s="115">
        <v>472615</v>
      </c>
    </row>
    <row r="26" spans="3:7" x14ac:dyDescent="0.3">
      <c r="C26" s="8" t="s">
        <v>236</v>
      </c>
      <c r="D26" s="113" t="str">
        <f>LEFT(Tabla5[[#This Row],[Giro Comercial]],3)</f>
        <v>Ofi</v>
      </c>
      <c r="E26" s="8" t="s">
        <v>230</v>
      </c>
      <c r="F26" s="8" t="s">
        <v>244</v>
      </c>
      <c r="G26" s="115">
        <v>1169496</v>
      </c>
    </row>
    <row r="27" spans="3:7" x14ac:dyDescent="0.3">
      <c r="C27" s="8" t="s">
        <v>242</v>
      </c>
      <c r="D27" s="113" t="str">
        <f>LEFT(Tabla5[[#This Row],[Giro Comercial]],3)</f>
        <v>Ind</v>
      </c>
      <c r="E27" s="8" t="s">
        <v>234</v>
      </c>
      <c r="F27" s="8" t="s">
        <v>244</v>
      </c>
      <c r="G27" s="115">
        <v>2020992</v>
      </c>
    </row>
    <row r="28" spans="3:7" x14ac:dyDescent="0.3">
      <c r="C28" s="8" t="s">
        <v>236</v>
      </c>
      <c r="D28" s="113" t="str">
        <f>LEFT(Tabla5[[#This Row],[Giro Comercial]],3)</f>
        <v>Ofi</v>
      </c>
      <c r="E28" s="8" t="s">
        <v>230</v>
      </c>
      <c r="F28" s="8" t="s">
        <v>231</v>
      </c>
      <c r="G28" s="115">
        <v>727552</v>
      </c>
    </row>
    <row r="29" spans="3:7" x14ac:dyDescent="0.3">
      <c r="C29" s="8" t="s">
        <v>245</v>
      </c>
      <c r="D29" s="113" t="str">
        <f>LEFT(Tabla5[[#This Row],[Giro Comercial]],3)</f>
        <v>Cas</v>
      </c>
      <c r="E29" s="8" t="s">
        <v>230</v>
      </c>
      <c r="F29" s="8" t="s">
        <v>235</v>
      </c>
      <c r="G29" s="115">
        <v>1438929</v>
      </c>
    </row>
    <row r="30" spans="3:7" x14ac:dyDescent="0.3">
      <c r="C30" s="8" t="s">
        <v>236</v>
      </c>
      <c r="D30" s="113" t="str">
        <f>LEFT(Tabla5[[#This Row],[Giro Comercial]],3)</f>
        <v>Ofi</v>
      </c>
      <c r="E30" s="8" t="s">
        <v>230</v>
      </c>
      <c r="F30" s="8" t="s">
        <v>240</v>
      </c>
      <c r="G30" s="115">
        <v>427390</v>
      </c>
    </row>
    <row r="31" spans="3:7" x14ac:dyDescent="0.3">
      <c r="C31" s="8" t="s">
        <v>236</v>
      </c>
      <c r="D31" s="113" t="str">
        <f>LEFT(Tabla5[[#This Row],[Giro Comercial]],3)</f>
        <v>Ofi</v>
      </c>
      <c r="E31" s="8" t="s">
        <v>230</v>
      </c>
      <c r="F31" s="8" t="s">
        <v>244</v>
      </c>
      <c r="G31" s="115">
        <v>1170684</v>
      </c>
    </row>
    <row r="32" spans="3:7" x14ac:dyDescent="0.3">
      <c r="C32" s="8" t="s">
        <v>233</v>
      </c>
      <c r="D32" s="113" t="str">
        <f>LEFT(Tabla5[[#This Row],[Giro Comercial]],3)</f>
        <v>Loc</v>
      </c>
      <c r="E32" s="8" t="s">
        <v>230</v>
      </c>
      <c r="F32" s="8" t="s">
        <v>240</v>
      </c>
      <c r="G32" s="115">
        <v>549780</v>
      </c>
    </row>
    <row r="33" spans="3:7" x14ac:dyDescent="0.3">
      <c r="C33" s="8" t="s">
        <v>233</v>
      </c>
      <c r="D33" s="113" t="str">
        <f>LEFT(Tabla5[[#This Row],[Giro Comercial]],3)</f>
        <v>Loc</v>
      </c>
      <c r="E33" s="8" t="s">
        <v>230</v>
      </c>
      <c r="F33" s="8" t="s">
        <v>240</v>
      </c>
      <c r="G33" s="115">
        <v>659330</v>
      </c>
    </row>
    <row r="34" spans="3:7" x14ac:dyDescent="0.3">
      <c r="C34" s="8" t="s">
        <v>245</v>
      </c>
      <c r="D34" s="113" t="str">
        <f>LEFT(Tabla5[[#This Row],[Giro Comercial]],3)</f>
        <v>Cas</v>
      </c>
      <c r="E34" s="8" t="s">
        <v>230</v>
      </c>
      <c r="F34" s="8" t="s">
        <v>244</v>
      </c>
      <c r="G34" s="115">
        <v>1660560</v>
      </c>
    </row>
    <row r="35" spans="3:7" x14ac:dyDescent="0.3">
      <c r="C35" s="8" t="s">
        <v>245</v>
      </c>
      <c r="D35" s="113" t="str">
        <f>LEFT(Tabla5[[#This Row],[Giro Comercial]],3)</f>
        <v>Cas</v>
      </c>
      <c r="E35" s="8" t="s">
        <v>230</v>
      </c>
      <c r="F35" s="8" t="s">
        <v>240</v>
      </c>
      <c r="G35" s="115">
        <v>753571</v>
      </c>
    </row>
    <row r="36" spans="3:7" x14ac:dyDescent="0.3">
      <c r="C36" s="8" t="s">
        <v>233</v>
      </c>
      <c r="D36" s="113" t="str">
        <f>LEFT(Tabla5[[#This Row],[Giro Comercial]],3)</f>
        <v>Loc</v>
      </c>
      <c r="E36" s="8" t="s">
        <v>230</v>
      </c>
      <c r="F36" s="8" t="s">
        <v>240</v>
      </c>
      <c r="G36" s="115">
        <v>939072</v>
      </c>
    </row>
  </sheetData>
  <mergeCells count="1">
    <mergeCell ref="A1:F1"/>
  </mergeCells>
  <dataValidations count="1">
    <dataValidation type="textLength" operator="lessThanOrEqual" allowBlank="1" showInputMessage="1" showErrorMessage="1" sqref="D8:D36">
      <formula1>3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8" sqref="C18"/>
    </sheetView>
  </sheetViews>
  <sheetFormatPr baseColWidth="10" defaultRowHeight="15" x14ac:dyDescent="0.25"/>
  <cols>
    <col min="1" max="1" width="17.5703125" bestFit="1" customWidth="1"/>
    <col min="2" max="2" width="15" bestFit="1" customWidth="1"/>
  </cols>
  <sheetData>
    <row r="1" spans="1:2" x14ac:dyDescent="0.25">
      <c r="A1" s="135" t="s">
        <v>445</v>
      </c>
      <c r="B1" t="s">
        <v>447</v>
      </c>
    </row>
    <row r="2" spans="1:2" x14ac:dyDescent="0.25">
      <c r="A2" s="136" t="s">
        <v>230</v>
      </c>
      <c r="B2" s="137">
        <v>19759180</v>
      </c>
    </row>
    <row r="3" spans="1:2" x14ac:dyDescent="0.25">
      <c r="A3" s="136" t="s">
        <v>234</v>
      </c>
      <c r="B3" s="137">
        <v>15586616</v>
      </c>
    </row>
    <row r="4" spans="1:2" x14ac:dyDescent="0.25">
      <c r="A4" s="136" t="s">
        <v>446</v>
      </c>
      <c r="B4" s="137">
        <v>35345796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D1" workbookViewId="0">
      <selection activeCell="E4" sqref="E4"/>
    </sheetView>
  </sheetViews>
  <sheetFormatPr baseColWidth="10" defaultColWidth="12.5703125" defaultRowHeight="16.5" x14ac:dyDescent="0.3"/>
  <cols>
    <col min="1" max="2" width="2.7109375" style="8" customWidth="1"/>
    <col min="3" max="3" width="14.7109375" style="8" customWidth="1"/>
    <col min="4" max="4" width="14.5703125" style="8" bestFit="1" customWidth="1"/>
    <col min="5" max="5" width="18.42578125" style="8" bestFit="1" customWidth="1"/>
    <col min="6" max="6" width="14.85546875" style="8" bestFit="1" customWidth="1"/>
    <col min="7" max="7" width="14.7109375" style="8" customWidth="1"/>
    <col min="8" max="8" width="13.85546875" style="8" bestFit="1" customWidth="1"/>
    <col min="9" max="9" width="16.85546875" style="8" customWidth="1"/>
    <col min="10" max="16384" width="12.5703125" style="8"/>
  </cols>
  <sheetData>
    <row r="1" spans="3:9" ht="31.5" x14ac:dyDescent="0.5">
      <c r="D1" s="149" t="s">
        <v>212</v>
      </c>
      <c r="E1" s="149"/>
      <c r="F1" s="149"/>
      <c r="G1" s="149"/>
      <c r="H1" s="149"/>
      <c r="I1" s="149"/>
    </row>
    <row r="2" spans="3:9" ht="31.5" x14ac:dyDescent="0.5">
      <c r="D2" s="7" t="s">
        <v>264</v>
      </c>
      <c r="E2" s="6"/>
      <c r="F2" s="6"/>
      <c r="G2" s="6"/>
      <c r="H2" s="6"/>
      <c r="I2" s="6"/>
    </row>
    <row r="4" spans="3:9" x14ac:dyDescent="0.3">
      <c r="C4" s="8" t="s">
        <v>220</v>
      </c>
      <c r="D4" s="8" t="s">
        <v>221</v>
      </c>
      <c r="E4" s="8" t="s">
        <v>222</v>
      </c>
      <c r="F4" s="8" t="s">
        <v>223</v>
      </c>
      <c r="G4" s="8" t="s">
        <v>224</v>
      </c>
      <c r="H4" s="8" t="s">
        <v>225</v>
      </c>
      <c r="I4" s="8" t="s">
        <v>253</v>
      </c>
    </row>
    <row r="5" spans="3:9" x14ac:dyDescent="0.3">
      <c r="C5" s="8">
        <v>47</v>
      </c>
      <c r="D5" s="12">
        <v>38006</v>
      </c>
      <c r="E5" s="8" t="s">
        <v>243</v>
      </c>
      <c r="F5" s="8" t="s">
        <v>230</v>
      </c>
      <c r="G5" s="8" t="s">
        <v>244</v>
      </c>
      <c r="H5" s="8">
        <v>53</v>
      </c>
      <c r="I5" s="13">
        <v>249418</v>
      </c>
    </row>
    <row r="6" spans="3:9" x14ac:dyDescent="0.3">
      <c r="C6" s="8">
        <v>56</v>
      </c>
      <c r="D6" s="12">
        <v>38009</v>
      </c>
      <c r="E6" s="8" t="s">
        <v>243</v>
      </c>
      <c r="F6" s="8" t="s">
        <v>234</v>
      </c>
      <c r="G6" s="8" t="s">
        <v>231</v>
      </c>
      <c r="H6" s="8">
        <v>54</v>
      </c>
      <c r="I6" s="13">
        <v>239220</v>
      </c>
    </row>
    <row r="7" spans="3:9" x14ac:dyDescent="0.3">
      <c r="C7" s="8">
        <v>75</v>
      </c>
      <c r="D7" s="12">
        <v>38015</v>
      </c>
      <c r="E7" s="8" t="s">
        <v>239</v>
      </c>
      <c r="F7" s="8" t="s">
        <v>234</v>
      </c>
      <c r="G7" s="8" t="s">
        <v>240</v>
      </c>
      <c r="H7" s="8">
        <v>41</v>
      </c>
      <c r="I7" s="13">
        <v>187862</v>
      </c>
    </row>
    <row r="8" spans="3:9" x14ac:dyDescent="0.3">
      <c r="C8" s="8">
        <v>89</v>
      </c>
      <c r="D8" s="12">
        <v>38021</v>
      </c>
      <c r="E8" s="8" t="s">
        <v>233</v>
      </c>
      <c r="F8" s="8" t="s">
        <v>230</v>
      </c>
      <c r="G8" s="8" t="s">
        <v>244</v>
      </c>
      <c r="H8" s="8">
        <v>49</v>
      </c>
      <c r="I8" s="13">
        <v>219716</v>
      </c>
    </row>
    <row r="9" spans="3:9" x14ac:dyDescent="0.3">
      <c r="C9" s="8">
        <v>135</v>
      </c>
      <c r="D9" s="12">
        <v>38039</v>
      </c>
      <c r="E9" s="8" t="s">
        <v>233</v>
      </c>
      <c r="F9" s="8" t="s">
        <v>234</v>
      </c>
      <c r="G9" s="8" t="s">
        <v>231</v>
      </c>
      <c r="H9" s="8">
        <v>45</v>
      </c>
      <c r="I9" s="13">
        <v>229455</v>
      </c>
    </row>
    <row r="10" spans="3:9" x14ac:dyDescent="0.3">
      <c r="C10" s="8">
        <v>195</v>
      </c>
      <c r="D10" s="12">
        <v>38065</v>
      </c>
      <c r="E10" s="8" t="s">
        <v>243</v>
      </c>
      <c r="F10" s="8" t="s">
        <v>234</v>
      </c>
      <c r="G10" s="8" t="s">
        <v>235</v>
      </c>
      <c r="H10" s="8">
        <v>62</v>
      </c>
      <c r="I10" s="13">
        <v>250852</v>
      </c>
    </row>
    <row r="11" spans="3:9" x14ac:dyDescent="0.3">
      <c r="C11" s="8">
        <v>202</v>
      </c>
      <c r="D11" s="12">
        <v>38068</v>
      </c>
      <c r="E11" s="8" t="s">
        <v>243</v>
      </c>
      <c r="F11" s="8" t="s">
        <v>234</v>
      </c>
      <c r="G11" s="8" t="s">
        <v>235</v>
      </c>
      <c r="H11" s="8">
        <v>52</v>
      </c>
      <c r="I11" s="13">
        <v>298272</v>
      </c>
    </row>
    <row r="12" spans="3:9" x14ac:dyDescent="0.3">
      <c r="C12" s="8">
        <v>292</v>
      </c>
      <c r="D12" s="12">
        <v>38098</v>
      </c>
      <c r="E12" s="8" t="s">
        <v>229</v>
      </c>
      <c r="F12" s="8" t="s">
        <v>234</v>
      </c>
      <c r="G12" s="8" t="s">
        <v>244</v>
      </c>
      <c r="H12" s="8">
        <v>54</v>
      </c>
      <c r="I12" s="13">
        <v>258444</v>
      </c>
    </row>
    <row r="13" spans="3:9" x14ac:dyDescent="0.3">
      <c r="C13" s="8">
        <v>322</v>
      </c>
      <c r="D13" s="12">
        <v>38110</v>
      </c>
      <c r="E13" s="8" t="s">
        <v>239</v>
      </c>
      <c r="F13" s="8" t="s">
        <v>234</v>
      </c>
      <c r="G13" s="8" t="s">
        <v>244</v>
      </c>
      <c r="H13" s="8">
        <v>42</v>
      </c>
      <c r="I13" s="13">
        <v>255906</v>
      </c>
    </row>
    <row r="14" spans="3:9" x14ac:dyDescent="0.3">
      <c r="C14" s="8">
        <v>445</v>
      </c>
      <c r="D14" s="12">
        <v>38155</v>
      </c>
      <c r="E14" s="8" t="s">
        <v>233</v>
      </c>
      <c r="F14" s="8" t="s">
        <v>230</v>
      </c>
      <c r="G14" s="8" t="s">
        <v>235</v>
      </c>
      <c r="H14" s="8">
        <v>44</v>
      </c>
      <c r="I14" s="13">
        <v>189156</v>
      </c>
    </row>
    <row r="15" spans="3:9" x14ac:dyDescent="0.3">
      <c r="C15" s="8">
        <v>466</v>
      </c>
      <c r="D15" s="12">
        <v>38162</v>
      </c>
      <c r="E15" s="8" t="s">
        <v>233</v>
      </c>
      <c r="F15" s="8" t="s">
        <v>230</v>
      </c>
      <c r="G15" s="8" t="s">
        <v>240</v>
      </c>
      <c r="H15" s="8">
        <v>44</v>
      </c>
      <c r="I15" s="13">
        <v>242704</v>
      </c>
    </row>
    <row r="16" spans="3:9" x14ac:dyDescent="0.3">
      <c r="C16" s="8">
        <v>489</v>
      </c>
      <c r="D16" s="12">
        <v>38169</v>
      </c>
      <c r="E16" s="8" t="s">
        <v>245</v>
      </c>
      <c r="F16" s="8" t="s">
        <v>234</v>
      </c>
      <c r="G16" s="8" t="s">
        <v>240</v>
      </c>
      <c r="H16" s="8">
        <v>60</v>
      </c>
      <c r="I16" s="13">
        <v>253920</v>
      </c>
    </row>
    <row r="17" spans="3:9" x14ac:dyDescent="0.3">
      <c r="C17" s="8">
        <v>511</v>
      </c>
      <c r="D17" s="12">
        <v>38174</v>
      </c>
      <c r="E17" s="8" t="s">
        <v>242</v>
      </c>
      <c r="F17" s="8" t="s">
        <v>234</v>
      </c>
      <c r="G17" s="8" t="s">
        <v>231</v>
      </c>
      <c r="H17" s="8">
        <v>40</v>
      </c>
      <c r="I17" s="13">
        <v>258560</v>
      </c>
    </row>
    <row r="18" spans="3:9" x14ac:dyDescent="0.3">
      <c r="C18" s="8">
        <v>515</v>
      </c>
      <c r="D18" s="12">
        <v>38176</v>
      </c>
      <c r="E18" s="8" t="s">
        <v>236</v>
      </c>
      <c r="F18" s="8" t="s">
        <v>234</v>
      </c>
      <c r="G18" s="8" t="s">
        <v>244</v>
      </c>
      <c r="H18" s="8">
        <v>47</v>
      </c>
      <c r="I18" s="13">
        <v>262777</v>
      </c>
    </row>
    <row r="19" spans="3:9" x14ac:dyDescent="0.3">
      <c r="C19" s="8">
        <v>520</v>
      </c>
      <c r="D19" s="12">
        <v>38177</v>
      </c>
      <c r="E19" s="8" t="s">
        <v>239</v>
      </c>
      <c r="F19" s="8" t="s">
        <v>234</v>
      </c>
      <c r="G19" s="8" t="s">
        <v>231</v>
      </c>
      <c r="H19" s="8">
        <v>42</v>
      </c>
      <c r="I19" s="13">
        <v>279342</v>
      </c>
    </row>
    <row r="20" spans="3:9" x14ac:dyDescent="0.3">
      <c r="C20" s="8">
        <v>541</v>
      </c>
      <c r="D20" s="12">
        <v>38184</v>
      </c>
      <c r="E20" s="8" t="s">
        <v>245</v>
      </c>
      <c r="F20" s="8" t="s">
        <v>230</v>
      </c>
      <c r="G20" s="8" t="s">
        <v>235</v>
      </c>
      <c r="H20" s="8">
        <v>62</v>
      </c>
      <c r="I20" s="13">
        <v>251596</v>
      </c>
    </row>
    <row r="21" spans="3:9" x14ac:dyDescent="0.3">
      <c r="C21" s="8">
        <v>561</v>
      </c>
      <c r="D21" s="12">
        <v>38193</v>
      </c>
      <c r="E21" s="8" t="s">
        <v>229</v>
      </c>
      <c r="F21" s="8" t="s">
        <v>234</v>
      </c>
      <c r="G21" s="8" t="s">
        <v>231</v>
      </c>
      <c r="H21" s="8">
        <v>53</v>
      </c>
      <c r="I21" s="13">
        <v>280741</v>
      </c>
    </row>
    <row r="22" spans="3:9" x14ac:dyDescent="0.3">
      <c r="C22" s="8">
        <v>574</v>
      </c>
      <c r="D22" s="12">
        <v>38196</v>
      </c>
      <c r="E22" s="8" t="s">
        <v>233</v>
      </c>
      <c r="F22" s="8" t="s">
        <v>230</v>
      </c>
      <c r="G22" s="8" t="s">
        <v>231</v>
      </c>
      <c r="H22" s="8">
        <v>58</v>
      </c>
      <c r="I22" s="13">
        <v>251430</v>
      </c>
    </row>
    <row r="23" spans="3:9" x14ac:dyDescent="0.3">
      <c r="C23" s="8">
        <v>677</v>
      </c>
      <c r="D23" s="12">
        <v>38229</v>
      </c>
      <c r="E23" s="8" t="s">
        <v>242</v>
      </c>
      <c r="F23" s="8" t="s">
        <v>230</v>
      </c>
      <c r="G23" s="8" t="s">
        <v>240</v>
      </c>
      <c r="H23" s="8">
        <v>54</v>
      </c>
      <c r="I23" s="13">
        <v>227178</v>
      </c>
    </row>
    <row r="24" spans="3:9" x14ac:dyDescent="0.3">
      <c r="C24" s="8">
        <v>771</v>
      </c>
      <c r="D24" s="12">
        <v>38264</v>
      </c>
      <c r="E24" s="8" t="s">
        <v>242</v>
      </c>
      <c r="F24" s="8" t="s">
        <v>234</v>
      </c>
      <c r="G24" s="8" t="s">
        <v>235</v>
      </c>
      <c r="H24" s="8">
        <v>44</v>
      </c>
      <c r="I24" s="13">
        <v>223564</v>
      </c>
    </row>
    <row r="25" spans="3:9" x14ac:dyDescent="0.3">
      <c r="C25" s="8">
        <v>782</v>
      </c>
      <c r="D25" s="12">
        <v>38266</v>
      </c>
      <c r="E25" s="8" t="s">
        <v>239</v>
      </c>
      <c r="F25" s="8" t="s">
        <v>234</v>
      </c>
      <c r="G25" s="8" t="s">
        <v>235</v>
      </c>
      <c r="H25" s="8">
        <v>74</v>
      </c>
      <c r="I25" s="13">
        <v>299996</v>
      </c>
    </row>
    <row r="26" spans="3:9" x14ac:dyDescent="0.3">
      <c r="D26" s="12"/>
      <c r="I26" s="13"/>
    </row>
    <row r="27" spans="3:9" x14ac:dyDescent="0.3">
      <c r="D27" s="12"/>
      <c r="I27" s="13"/>
    </row>
    <row r="28" spans="3:9" x14ac:dyDescent="0.3">
      <c r="D28" s="8" t="s">
        <v>252</v>
      </c>
      <c r="E28" s="13">
        <f>SUMIF(Operación,"Alquiler",Venta)</f>
        <v>1631198</v>
      </c>
      <c r="G28" s="8" t="s">
        <v>251</v>
      </c>
      <c r="H28" s="13">
        <f>MAX(Venta)</f>
        <v>299996</v>
      </c>
    </row>
    <row r="29" spans="3:9" x14ac:dyDescent="0.3">
      <c r="D29" s="8" t="s">
        <v>250</v>
      </c>
      <c r="E29" s="13">
        <f>SUMIF(Operación,"Venta", Venta)</f>
        <v>3578911</v>
      </c>
      <c r="G29" s="8" t="s">
        <v>249</v>
      </c>
      <c r="H29" s="13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zoomScaleNormal="100" workbookViewId="0">
      <selection activeCell="L7" sqref="L7"/>
    </sheetView>
  </sheetViews>
  <sheetFormatPr baseColWidth="10" defaultRowHeight="15" x14ac:dyDescent="0.25"/>
  <cols>
    <col min="1" max="2" width="2.5703125" style="19" customWidth="1"/>
    <col min="3" max="3" width="11.85546875" style="19" customWidth="1"/>
    <col min="4" max="4" width="12.28515625" style="20" customWidth="1"/>
    <col min="5" max="5" width="14.5703125" style="21" customWidth="1"/>
    <col min="6" max="6" width="21.140625" style="22" customWidth="1"/>
    <col min="7" max="7" width="17.85546875" style="23" customWidth="1"/>
    <col min="8" max="8" width="25.7109375" style="23" customWidth="1"/>
    <col min="9" max="9" width="30.85546875" style="23" customWidth="1"/>
    <col min="10" max="10" width="15" style="24" customWidth="1"/>
    <col min="11" max="11" width="14.85546875" style="24" customWidth="1"/>
    <col min="12" max="12" width="13.28515625" style="24" customWidth="1"/>
    <col min="13" max="256" width="9.140625" style="19" customWidth="1"/>
    <col min="257" max="16384" width="11.42578125" style="19"/>
  </cols>
  <sheetData>
    <row r="1" spans="3:12" s="8" customFormat="1" ht="31.5" x14ac:dyDescent="0.5">
      <c r="D1" s="149" t="s">
        <v>212</v>
      </c>
      <c r="E1" s="149"/>
      <c r="F1" s="149"/>
      <c r="G1" s="149"/>
      <c r="H1" s="149"/>
      <c r="I1" s="149"/>
    </row>
    <row r="2" spans="3:12" s="8" customFormat="1" ht="31.5" x14ac:dyDescent="0.5">
      <c r="D2" s="7" t="s">
        <v>359</v>
      </c>
      <c r="E2" s="6"/>
      <c r="F2" s="6"/>
      <c r="G2" s="6"/>
      <c r="H2" s="6"/>
      <c r="I2" s="6"/>
    </row>
    <row r="3" spans="3:12" ht="18.75" x14ac:dyDescent="0.3">
      <c r="D3" s="7" t="s">
        <v>360</v>
      </c>
    </row>
    <row r="4" spans="3:12" ht="15.75" customHeight="1" x14ac:dyDescent="0.25"/>
    <row r="5" spans="3:12" ht="28.5" customHeight="1" x14ac:dyDescent="0.25">
      <c r="J5" s="156" t="s">
        <v>265</v>
      </c>
      <c r="K5" s="157"/>
      <c r="L5" s="157"/>
    </row>
    <row r="6" spans="3:12" s="28" customFormat="1" ht="32.25" customHeight="1" x14ac:dyDescent="0.2">
      <c r="C6" s="25" t="s">
        <v>266</v>
      </c>
      <c r="D6" s="26" t="s">
        <v>267</v>
      </c>
      <c r="E6" s="25" t="s">
        <v>268</v>
      </c>
      <c r="F6" s="26" t="s">
        <v>269</v>
      </c>
      <c r="G6" s="27" t="s">
        <v>226</v>
      </c>
      <c r="H6" s="26" t="s">
        <v>270</v>
      </c>
      <c r="I6" s="26" t="s">
        <v>271</v>
      </c>
      <c r="J6" s="55" t="s">
        <v>272</v>
      </c>
      <c r="K6" s="55" t="s">
        <v>273</v>
      </c>
      <c r="L6" s="56" t="s">
        <v>274</v>
      </c>
    </row>
    <row r="7" spans="3:12" ht="12.75" x14ac:dyDescent="0.2">
      <c r="C7" s="29">
        <v>10024</v>
      </c>
      <c r="D7" s="30">
        <v>11772</v>
      </c>
      <c r="E7" s="31">
        <v>42465</v>
      </c>
      <c r="F7" s="32" t="s">
        <v>275</v>
      </c>
      <c r="G7" s="33">
        <v>150</v>
      </c>
      <c r="H7" s="32" t="s">
        <v>276</v>
      </c>
      <c r="I7" s="32" t="s">
        <v>277</v>
      </c>
      <c r="J7" s="132">
        <f>E7+60</f>
        <v>42525</v>
      </c>
      <c r="K7" s="132">
        <f>E7+90</f>
        <v>42555</v>
      </c>
      <c r="L7" s="132">
        <f>E7+120</f>
        <v>42585</v>
      </c>
    </row>
    <row r="8" spans="3:12" ht="12.75" x14ac:dyDescent="0.2">
      <c r="C8" s="34">
        <v>10014</v>
      </c>
      <c r="D8" s="35">
        <v>11773</v>
      </c>
      <c r="E8" s="36">
        <v>42465</v>
      </c>
      <c r="F8" s="37" t="s">
        <v>278</v>
      </c>
      <c r="G8" s="38">
        <v>550</v>
      </c>
      <c r="H8" s="37" t="s">
        <v>279</v>
      </c>
      <c r="I8" s="37" t="s">
        <v>280</v>
      </c>
      <c r="J8" s="132">
        <f t="shared" ref="J8:J33" si="0">E8+60</f>
        <v>42525</v>
      </c>
      <c r="K8" s="132">
        <f t="shared" ref="K8:K33" si="1">E8+90</f>
        <v>42555</v>
      </c>
      <c r="L8" s="132">
        <f t="shared" ref="L8:L33" si="2">E8+120</f>
        <v>42585</v>
      </c>
    </row>
    <row r="9" spans="3:12" ht="12.75" x14ac:dyDescent="0.2">
      <c r="C9" s="39">
        <v>10034</v>
      </c>
      <c r="D9" s="40">
        <v>11774</v>
      </c>
      <c r="E9" s="41">
        <v>42465</v>
      </c>
      <c r="F9" s="42" t="s">
        <v>281</v>
      </c>
      <c r="G9" s="43">
        <v>750</v>
      </c>
      <c r="H9" s="42" t="s">
        <v>282</v>
      </c>
      <c r="I9" s="42" t="s">
        <v>283</v>
      </c>
      <c r="J9" s="132">
        <f t="shared" si="0"/>
        <v>42525</v>
      </c>
      <c r="K9" s="132">
        <f t="shared" si="1"/>
        <v>42555</v>
      </c>
      <c r="L9" s="132">
        <f t="shared" si="2"/>
        <v>42585</v>
      </c>
    </row>
    <row r="10" spans="3:12" ht="12.75" x14ac:dyDescent="0.2">
      <c r="C10" s="34">
        <v>10029</v>
      </c>
      <c r="D10" s="35">
        <v>11775</v>
      </c>
      <c r="E10" s="36">
        <v>42465</v>
      </c>
      <c r="F10" s="37" t="s">
        <v>284</v>
      </c>
      <c r="G10" s="38">
        <v>240</v>
      </c>
      <c r="H10" s="37" t="s">
        <v>285</v>
      </c>
      <c r="I10" s="37" t="s">
        <v>286</v>
      </c>
      <c r="J10" s="132">
        <f t="shared" si="0"/>
        <v>42525</v>
      </c>
      <c r="K10" s="132">
        <f t="shared" si="1"/>
        <v>42555</v>
      </c>
      <c r="L10" s="132">
        <f t="shared" si="2"/>
        <v>42585</v>
      </c>
    </row>
    <row r="11" spans="3:12" ht="12.75" x14ac:dyDescent="0.2">
      <c r="C11" s="39">
        <v>10030</v>
      </c>
      <c r="D11" s="40">
        <v>11776</v>
      </c>
      <c r="E11" s="41">
        <v>42526</v>
      </c>
      <c r="F11" s="42" t="s">
        <v>287</v>
      </c>
      <c r="G11" s="43">
        <v>61.5</v>
      </c>
      <c r="H11" s="42" t="s">
        <v>288</v>
      </c>
      <c r="I11" s="42" t="s">
        <v>289</v>
      </c>
      <c r="J11" s="132">
        <f t="shared" si="0"/>
        <v>42586</v>
      </c>
      <c r="K11" s="132">
        <f t="shared" si="1"/>
        <v>42616</v>
      </c>
      <c r="L11" s="132">
        <f t="shared" si="2"/>
        <v>42646</v>
      </c>
    </row>
    <row r="12" spans="3:12" ht="12.75" x14ac:dyDescent="0.2">
      <c r="C12" s="34">
        <v>10018</v>
      </c>
      <c r="D12" s="35">
        <v>11777</v>
      </c>
      <c r="E12" s="36">
        <v>42526</v>
      </c>
      <c r="F12" s="37" t="s">
        <v>290</v>
      </c>
      <c r="G12" s="38">
        <v>211.25</v>
      </c>
      <c r="H12" s="37" t="s">
        <v>291</v>
      </c>
      <c r="I12" s="37" t="s">
        <v>289</v>
      </c>
      <c r="J12" s="132">
        <f t="shared" si="0"/>
        <v>42586</v>
      </c>
      <c r="K12" s="132">
        <f t="shared" si="1"/>
        <v>42616</v>
      </c>
      <c r="L12" s="132">
        <f t="shared" si="2"/>
        <v>42646</v>
      </c>
    </row>
    <row r="13" spans="3:12" ht="12.75" x14ac:dyDescent="0.2">
      <c r="C13" s="39">
        <v>10035</v>
      </c>
      <c r="D13" s="40">
        <v>11778</v>
      </c>
      <c r="E13" s="41">
        <v>42526</v>
      </c>
      <c r="F13" s="42" t="s">
        <v>292</v>
      </c>
      <c r="G13" s="43">
        <v>220.13</v>
      </c>
      <c r="H13" s="42" t="s">
        <v>293</v>
      </c>
      <c r="I13" s="42" t="s">
        <v>294</v>
      </c>
      <c r="J13" s="132">
        <f t="shared" si="0"/>
        <v>42586</v>
      </c>
      <c r="K13" s="132">
        <f t="shared" si="1"/>
        <v>42616</v>
      </c>
      <c r="L13" s="132">
        <f t="shared" si="2"/>
        <v>42646</v>
      </c>
    </row>
    <row r="14" spans="3:12" ht="12.75" x14ac:dyDescent="0.2">
      <c r="C14" s="34">
        <v>10010</v>
      </c>
      <c r="D14" s="35">
        <v>11779</v>
      </c>
      <c r="E14" s="36">
        <v>42528</v>
      </c>
      <c r="F14" s="37" t="s">
        <v>295</v>
      </c>
      <c r="G14" s="38">
        <v>151.44</v>
      </c>
      <c r="H14" s="37" t="s">
        <v>296</v>
      </c>
      <c r="I14" s="37" t="s">
        <v>297</v>
      </c>
      <c r="J14" s="132">
        <f t="shared" si="0"/>
        <v>42588</v>
      </c>
      <c r="K14" s="132">
        <f t="shared" si="1"/>
        <v>42618</v>
      </c>
      <c r="L14" s="132">
        <f t="shared" si="2"/>
        <v>42648</v>
      </c>
    </row>
    <row r="15" spans="3:12" ht="12.75" x14ac:dyDescent="0.2">
      <c r="C15" s="39">
        <v>10012</v>
      </c>
      <c r="D15" s="40">
        <v>11781</v>
      </c>
      <c r="E15" s="41">
        <v>42528</v>
      </c>
      <c r="F15" s="42" t="s">
        <v>298</v>
      </c>
      <c r="G15" s="43">
        <v>98.66</v>
      </c>
      <c r="H15" s="42" t="s">
        <v>299</v>
      </c>
      <c r="I15" s="42" t="s">
        <v>300</v>
      </c>
      <c r="J15" s="132">
        <f t="shared" si="0"/>
        <v>42588</v>
      </c>
      <c r="K15" s="132">
        <f t="shared" si="1"/>
        <v>42618</v>
      </c>
      <c r="L15" s="132">
        <f t="shared" si="2"/>
        <v>42648</v>
      </c>
    </row>
    <row r="16" spans="3:12" ht="12.75" x14ac:dyDescent="0.2">
      <c r="C16" s="34">
        <v>10021</v>
      </c>
      <c r="D16" s="35">
        <v>11784</v>
      </c>
      <c r="E16" s="36">
        <v>42528</v>
      </c>
      <c r="F16" s="37" t="s">
        <v>301</v>
      </c>
      <c r="G16" s="38">
        <v>414.35</v>
      </c>
      <c r="H16" s="37" t="s">
        <v>302</v>
      </c>
      <c r="I16" s="37" t="s">
        <v>294</v>
      </c>
      <c r="J16" s="132">
        <f t="shared" si="0"/>
        <v>42588</v>
      </c>
      <c r="K16" s="132">
        <f t="shared" si="1"/>
        <v>42618</v>
      </c>
      <c r="L16" s="132">
        <f t="shared" si="2"/>
        <v>42648</v>
      </c>
    </row>
    <row r="17" spans="3:12" ht="12.75" x14ac:dyDescent="0.2">
      <c r="C17" s="39">
        <v>10022</v>
      </c>
      <c r="D17" s="40">
        <v>11785</v>
      </c>
      <c r="E17" s="41">
        <v>42529</v>
      </c>
      <c r="F17" s="42" t="s">
        <v>303</v>
      </c>
      <c r="G17" s="43">
        <v>75.989999999999995</v>
      </c>
      <c r="H17" s="42" t="s">
        <v>304</v>
      </c>
      <c r="I17" s="42" t="s">
        <v>305</v>
      </c>
      <c r="J17" s="132">
        <f t="shared" si="0"/>
        <v>42589</v>
      </c>
      <c r="K17" s="132">
        <f t="shared" si="1"/>
        <v>42619</v>
      </c>
      <c r="L17" s="132">
        <f t="shared" si="2"/>
        <v>42649</v>
      </c>
    </row>
    <row r="18" spans="3:12" ht="12.75" x14ac:dyDescent="0.2">
      <c r="C18" s="34">
        <v>10026</v>
      </c>
      <c r="D18" s="35">
        <v>11786</v>
      </c>
      <c r="E18" s="36">
        <v>42529</v>
      </c>
      <c r="F18" s="37" t="s">
        <v>306</v>
      </c>
      <c r="G18" s="38">
        <v>159.88</v>
      </c>
      <c r="H18" s="37" t="s">
        <v>307</v>
      </c>
      <c r="I18" s="37" t="s">
        <v>308</v>
      </c>
      <c r="J18" s="132">
        <f t="shared" si="0"/>
        <v>42589</v>
      </c>
      <c r="K18" s="132">
        <f t="shared" si="1"/>
        <v>42619</v>
      </c>
      <c r="L18" s="132">
        <f t="shared" si="2"/>
        <v>42649</v>
      </c>
    </row>
    <row r="19" spans="3:12" ht="12.75" x14ac:dyDescent="0.2">
      <c r="C19" s="39">
        <v>10033</v>
      </c>
      <c r="D19" s="40">
        <v>11787</v>
      </c>
      <c r="E19" s="41">
        <v>42529</v>
      </c>
      <c r="F19" s="42" t="s">
        <v>309</v>
      </c>
      <c r="G19" s="43">
        <v>190</v>
      </c>
      <c r="H19" s="42" t="s">
        <v>310</v>
      </c>
      <c r="I19" s="42" t="s">
        <v>311</v>
      </c>
      <c r="J19" s="132">
        <f t="shared" si="0"/>
        <v>42589</v>
      </c>
      <c r="K19" s="132">
        <f t="shared" si="1"/>
        <v>42619</v>
      </c>
      <c r="L19" s="132">
        <f t="shared" si="2"/>
        <v>42649</v>
      </c>
    </row>
    <row r="20" spans="3:12" ht="12.75" x14ac:dyDescent="0.2">
      <c r="C20" s="34">
        <v>10015</v>
      </c>
      <c r="D20" s="35">
        <v>11789</v>
      </c>
      <c r="E20" s="36">
        <v>42529</v>
      </c>
      <c r="F20" s="37" t="s">
        <v>312</v>
      </c>
      <c r="G20" s="38">
        <v>561.11</v>
      </c>
      <c r="H20" s="37" t="s">
        <v>313</v>
      </c>
      <c r="I20" s="37" t="s">
        <v>314</v>
      </c>
      <c r="J20" s="132">
        <f t="shared" si="0"/>
        <v>42589</v>
      </c>
      <c r="K20" s="132">
        <f t="shared" si="1"/>
        <v>42619</v>
      </c>
      <c r="L20" s="132">
        <f t="shared" si="2"/>
        <v>42649</v>
      </c>
    </row>
    <row r="21" spans="3:12" ht="12.75" x14ac:dyDescent="0.2">
      <c r="C21" s="39">
        <v>10036</v>
      </c>
      <c r="D21" s="40">
        <v>11790</v>
      </c>
      <c r="E21" s="41">
        <v>42529</v>
      </c>
      <c r="F21" s="42" t="s">
        <v>315</v>
      </c>
      <c r="G21" s="43">
        <v>180.25</v>
      </c>
      <c r="H21" s="42" t="s">
        <v>316</v>
      </c>
      <c r="I21" s="42" t="s">
        <v>317</v>
      </c>
      <c r="J21" s="132">
        <f t="shared" si="0"/>
        <v>42589</v>
      </c>
      <c r="K21" s="132">
        <f t="shared" si="1"/>
        <v>42619</v>
      </c>
      <c r="L21" s="132">
        <f t="shared" si="2"/>
        <v>42649</v>
      </c>
    </row>
    <row r="22" spans="3:12" ht="12.75" x14ac:dyDescent="0.2">
      <c r="C22" s="34">
        <v>10032</v>
      </c>
      <c r="D22" s="35">
        <v>11791</v>
      </c>
      <c r="E22" s="36">
        <v>42529</v>
      </c>
      <c r="F22" s="37" t="s">
        <v>318</v>
      </c>
      <c r="G22" s="38">
        <v>424.6</v>
      </c>
      <c r="H22" s="37" t="s">
        <v>319</v>
      </c>
      <c r="I22" s="37" t="s">
        <v>320</v>
      </c>
      <c r="J22" s="132">
        <f t="shared" si="0"/>
        <v>42589</v>
      </c>
      <c r="K22" s="132">
        <f t="shared" si="1"/>
        <v>42619</v>
      </c>
      <c r="L22" s="132">
        <f t="shared" si="2"/>
        <v>42649</v>
      </c>
    </row>
    <row r="23" spans="3:12" ht="12.75" x14ac:dyDescent="0.2">
      <c r="C23" s="39">
        <v>10017</v>
      </c>
      <c r="D23" s="40">
        <v>11792</v>
      </c>
      <c r="E23" s="41">
        <v>42530</v>
      </c>
      <c r="F23" s="42" t="s">
        <v>321</v>
      </c>
      <c r="G23" s="43">
        <v>119.85</v>
      </c>
      <c r="H23" s="42" t="s">
        <v>322</v>
      </c>
      <c r="I23" s="42" t="s">
        <v>320</v>
      </c>
      <c r="J23" s="132">
        <f t="shared" si="0"/>
        <v>42590</v>
      </c>
      <c r="K23" s="132">
        <f t="shared" si="1"/>
        <v>42620</v>
      </c>
      <c r="L23" s="132">
        <f t="shared" si="2"/>
        <v>42650</v>
      </c>
    </row>
    <row r="24" spans="3:12" ht="12.75" x14ac:dyDescent="0.2">
      <c r="C24" s="34">
        <v>10023</v>
      </c>
      <c r="D24" s="35">
        <v>11796</v>
      </c>
      <c r="E24" s="36">
        <v>42530</v>
      </c>
      <c r="F24" s="37" t="s">
        <v>323</v>
      </c>
      <c r="G24" s="38">
        <v>1751.25</v>
      </c>
      <c r="H24" s="37" t="s">
        <v>324</v>
      </c>
      <c r="I24" s="37" t="s">
        <v>308</v>
      </c>
      <c r="J24" s="132">
        <f t="shared" si="0"/>
        <v>42590</v>
      </c>
      <c r="K24" s="132">
        <f t="shared" si="1"/>
        <v>42620</v>
      </c>
      <c r="L24" s="132">
        <f t="shared" si="2"/>
        <v>42650</v>
      </c>
    </row>
    <row r="25" spans="3:12" ht="12.75" x14ac:dyDescent="0.2">
      <c r="C25" s="39">
        <v>10016</v>
      </c>
      <c r="D25" s="40">
        <v>11797</v>
      </c>
      <c r="E25" s="41">
        <v>42530</v>
      </c>
      <c r="F25" s="42" t="s">
        <v>325</v>
      </c>
      <c r="G25" s="43">
        <v>531.66999999999996</v>
      </c>
      <c r="H25" s="42" t="s">
        <v>326</v>
      </c>
      <c r="I25" s="42" t="s">
        <v>327</v>
      </c>
      <c r="J25" s="132">
        <f t="shared" si="0"/>
        <v>42590</v>
      </c>
      <c r="K25" s="132">
        <f t="shared" si="1"/>
        <v>42620</v>
      </c>
      <c r="L25" s="132">
        <f t="shared" si="2"/>
        <v>42650</v>
      </c>
    </row>
    <row r="26" spans="3:12" ht="12.75" x14ac:dyDescent="0.2">
      <c r="C26" s="34">
        <v>10028</v>
      </c>
      <c r="D26" s="35">
        <v>11798</v>
      </c>
      <c r="E26" s="36">
        <v>42530</v>
      </c>
      <c r="F26" s="37" t="s">
        <v>328</v>
      </c>
      <c r="G26" s="38">
        <v>1150.95</v>
      </c>
      <c r="H26" s="37" t="s">
        <v>329</v>
      </c>
      <c r="I26" s="37" t="s">
        <v>330</v>
      </c>
      <c r="J26" s="132">
        <f t="shared" si="0"/>
        <v>42590</v>
      </c>
      <c r="K26" s="132">
        <f t="shared" si="1"/>
        <v>42620</v>
      </c>
      <c r="L26" s="132">
        <f t="shared" si="2"/>
        <v>42650</v>
      </c>
    </row>
    <row r="27" spans="3:12" ht="12.75" x14ac:dyDescent="0.2">
      <c r="C27" s="39">
        <v>10025</v>
      </c>
      <c r="D27" s="40">
        <v>11802</v>
      </c>
      <c r="E27" s="41">
        <v>42531</v>
      </c>
      <c r="F27" s="42" t="s">
        <v>331</v>
      </c>
      <c r="G27" s="43">
        <v>433.94</v>
      </c>
      <c r="H27" s="42" t="s">
        <v>332</v>
      </c>
      <c r="I27" s="42" t="s">
        <v>333</v>
      </c>
      <c r="J27" s="132">
        <f t="shared" si="0"/>
        <v>42591</v>
      </c>
      <c r="K27" s="132">
        <f t="shared" si="1"/>
        <v>42621</v>
      </c>
      <c r="L27" s="132">
        <f t="shared" si="2"/>
        <v>42651</v>
      </c>
    </row>
    <row r="28" spans="3:12" ht="12.75" x14ac:dyDescent="0.2">
      <c r="C28" s="34">
        <v>10011</v>
      </c>
      <c r="D28" s="35">
        <v>11804</v>
      </c>
      <c r="E28" s="36">
        <v>42531</v>
      </c>
      <c r="F28" s="37" t="s">
        <v>334</v>
      </c>
      <c r="G28" s="38">
        <v>415.09</v>
      </c>
      <c r="H28" s="37" t="s">
        <v>335</v>
      </c>
      <c r="I28" s="37" t="s">
        <v>336</v>
      </c>
      <c r="J28" s="132">
        <f t="shared" si="0"/>
        <v>42591</v>
      </c>
      <c r="K28" s="132">
        <f t="shared" si="1"/>
        <v>42621</v>
      </c>
      <c r="L28" s="132">
        <f t="shared" si="2"/>
        <v>42651</v>
      </c>
    </row>
    <row r="29" spans="3:12" ht="12.75" x14ac:dyDescent="0.2">
      <c r="C29" s="39">
        <v>10013</v>
      </c>
      <c r="D29" s="40">
        <v>11805</v>
      </c>
      <c r="E29" s="41">
        <v>42531</v>
      </c>
      <c r="F29" s="42" t="s">
        <v>337</v>
      </c>
      <c r="G29" s="43">
        <v>410.75</v>
      </c>
      <c r="H29" s="42" t="s">
        <v>338</v>
      </c>
      <c r="I29" s="42" t="s">
        <v>339</v>
      </c>
      <c r="J29" s="132">
        <f t="shared" si="0"/>
        <v>42591</v>
      </c>
      <c r="K29" s="132">
        <f t="shared" si="1"/>
        <v>42621</v>
      </c>
      <c r="L29" s="132">
        <f t="shared" si="2"/>
        <v>42651</v>
      </c>
    </row>
    <row r="30" spans="3:12" ht="12.75" x14ac:dyDescent="0.2">
      <c r="C30" s="34">
        <v>10027</v>
      </c>
      <c r="D30" s="35">
        <v>11806</v>
      </c>
      <c r="E30" s="36">
        <v>42531</v>
      </c>
      <c r="F30" s="37" t="s">
        <v>340</v>
      </c>
      <c r="G30" s="38">
        <v>2568.75</v>
      </c>
      <c r="H30" s="37" t="s">
        <v>341</v>
      </c>
      <c r="I30" s="37" t="s">
        <v>342</v>
      </c>
      <c r="J30" s="132">
        <f t="shared" si="0"/>
        <v>42591</v>
      </c>
      <c r="K30" s="132">
        <f t="shared" si="1"/>
        <v>42621</v>
      </c>
      <c r="L30" s="132">
        <f t="shared" si="2"/>
        <v>42651</v>
      </c>
    </row>
    <row r="31" spans="3:12" ht="12.75" x14ac:dyDescent="0.2">
      <c r="C31" s="39">
        <v>10020</v>
      </c>
      <c r="D31" s="40">
        <v>11811</v>
      </c>
      <c r="E31" s="41">
        <v>42532</v>
      </c>
      <c r="F31" s="42" t="s">
        <v>343</v>
      </c>
      <c r="G31" s="43">
        <v>1611.34</v>
      </c>
      <c r="H31" s="42" t="s">
        <v>344</v>
      </c>
      <c r="I31" s="42" t="s">
        <v>314</v>
      </c>
      <c r="J31" s="132">
        <f t="shared" si="0"/>
        <v>42592</v>
      </c>
      <c r="K31" s="132">
        <f t="shared" si="1"/>
        <v>42622</v>
      </c>
      <c r="L31" s="132">
        <f t="shared" si="2"/>
        <v>42652</v>
      </c>
    </row>
    <row r="32" spans="3:12" ht="12.75" x14ac:dyDescent="0.2">
      <c r="C32" s="34">
        <v>10019</v>
      </c>
      <c r="D32" s="35">
        <v>11814</v>
      </c>
      <c r="E32" s="36">
        <v>42532</v>
      </c>
      <c r="F32" s="37" t="s">
        <v>345</v>
      </c>
      <c r="G32" s="38">
        <v>765.88</v>
      </c>
      <c r="H32" s="37" t="s">
        <v>346</v>
      </c>
      <c r="I32" s="37" t="s">
        <v>347</v>
      </c>
      <c r="J32" s="132">
        <f t="shared" si="0"/>
        <v>42592</v>
      </c>
      <c r="K32" s="132">
        <f t="shared" si="1"/>
        <v>42622</v>
      </c>
      <c r="L32" s="132">
        <f t="shared" si="2"/>
        <v>42652</v>
      </c>
    </row>
    <row r="33" spans="3:12" ht="12.75" x14ac:dyDescent="0.2">
      <c r="C33" s="39">
        <v>10031</v>
      </c>
      <c r="D33" s="40">
        <v>11822</v>
      </c>
      <c r="E33" s="41">
        <v>42551</v>
      </c>
      <c r="F33" s="42" t="s">
        <v>348</v>
      </c>
      <c r="G33" s="43">
        <v>4132.5</v>
      </c>
      <c r="H33" s="42" t="s">
        <v>349</v>
      </c>
      <c r="I33" s="42" t="s">
        <v>294</v>
      </c>
      <c r="J33" s="132">
        <f t="shared" si="0"/>
        <v>42611</v>
      </c>
      <c r="K33" s="132">
        <f t="shared" si="1"/>
        <v>42641</v>
      </c>
      <c r="L33" s="132">
        <f t="shared" si="2"/>
        <v>42671</v>
      </c>
    </row>
    <row r="34" spans="3:12" ht="12.75" x14ac:dyDescent="0.2">
      <c r="D34" s="19"/>
      <c r="E34" s="19"/>
      <c r="F34" s="19"/>
      <c r="G34" s="19"/>
      <c r="H34" s="19"/>
      <c r="I34" s="19"/>
      <c r="J34" s="19"/>
      <c r="K34" s="19"/>
      <c r="L34" s="19"/>
    </row>
    <row r="35" spans="3:12" ht="12.75" x14ac:dyDescent="0.2">
      <c r="D35" s="19"/>
      <c r="E35" s="19"/>
      <c r="F35" s="19"/>
      <c r="G35" s="19"/>
      <c r="H35" s="19"/>
      <c r="I35" s="19"/>
      <c r="J35" s="19"/>
      <c r="K35" s="19"/>
      <c r="L35" s="19"/>
    </row>
    <row r="36" spans="3:12" ht="12.75" x14ac:dyDescent="0.2">
      <c r="D36" s="19"/>
      <c r="E36" s="19"/>
      <c r="F36" s="19"/>
      <c r="G36" s="19"/>
      <c r="H36" s="19"/>
      <c r="I36" s="19"/>
      <c r="J36" s="19"/>
      <c r="K36" s="19"/>
      <c r="L36" s="19"/>
    </row>
    <row r="37" spans="3:12" ht="12.75" x14ac:dyDescent="0.2">
      <c r="D37" s="19"/>
      <c r="E37" s="19"/>
      <c r="F37" s="19"/>
      <c r="G37" s="19"/>
      <c r="H37" s="19"/>
      <c r="I37" s="19"/>
      <c r="J37" s="19"/>
      <c r="K37" s="19"/>
      <c r="L37" s="19"/>
    </row>
    <row r="38" spans="3:12" ht="12.75" x14ac:dyDescent="0.2">
      <c r="D38" s="19"/>
      <c r="E38" s="19"/>
      <c r="F38" s="19"/>
      <c r="G38" s="19"/>
      <c r="H38" s="19"/>
      <c r="I38" s="19"/>
      <c r="J38" s="19"/>
      <c r="K38" s="19"/>
      <c r="L38" s="19"/>
    </row>
    <row r="39" spans="3:12" ht="12.75" x14ac:dyDescent="0.2">
      <c r="D39" s="19"/>
      <c r="E39" s="19"/>
      <c r="F39" s="19"/>
      <c r="G39" s="19"/>
      <c r="H39" s="19"/>
      <c r="I39" s="19"/>
      <c r="J39" s="19"/>
      <c r="K39" s="19"/>
      <c r="L39" s="19"/>
    </row>
    <row r="40" spans="3:12" ht="12.75" x14ac:dyDescent="0.2">
      <c r="D40" s="19"/>
      <c r="E40" s="19"/>
      <c r="F40" s="19"/>
      <c r="G40" s="19"/>
      <c r="H40" s="19"/>
      <c r="I40" s="19"/>
      <c r="J40" s="19"/>
      <c r="K40" s="19"/>
      <c r="L40" s="19"/>
    </row>
    <row r="41" spans="3:12" ht="12.75" x14ac:dyDescent="0.2">
      <c r="D41" s="19"/>
      <c r="E41" s="19"/>
      <c r="F41" s="19"/>
      <c r="G41" s="19"/>
      <c r="H41" s="19"/>
      <c r="I41" s="19"/>
      <c r="J41" s="19"/>
      <c r="K41" s="19"/>
      <c r="L41" s="19"/>
    </row>
    <row r="42" spans="3:12" ht="12.75" x14ac:dyDescent="0.2">
      <c r="D42" s="19"/>
      <c r="E42" s="19"/>
      <c r="F42" s="19"/>
      <c r="G42" s="19"/>
      <c r="H42" s="19"/>
      <c r="I42" s="19"/>
      <c r="J42" s="19"/>
      <c r="K42" s="19"/>
      <c r="L42" s="19"/>
    </row>
    <row r="43" spans="3:12" ht="12.75" x14ac:dyDescent="0.2">
      <c r="D43" s="19"/>
      <c r="E43" s="19"/>
      <c r="F43" s="19"/>
      <c r="G43" s="19"/>
      <c r="H43" s="19"/>
      <c r="I43" s="19"/>
      <c r="J43" s="19"/>
      <c r="K43" s="19"/>
      <c r="L43" s="19"/>
    </row>
    <row r="44" spans="3:12" ht="12.75" x14ac:dyDescent="0.2">
      <c r="D44" s="19"/>
      <c r="E44" s="19"/>
      <c r="F44" s="19"/>
      <c r="G44" s="19"/>
      <c r="H44" s="19"/>
      <c r="I44" s="19"/>
      <c r="J44" s="19"/>
      <c r="K44" s="19"/>
      <c r="L44" s="19"/>
    </row>
    <row r="45" spans="3:12" ht="12.75" x14ac:dyDescent="0.2">
      <c r="D45" s="19"/>
      <c r="E45" s="19"/>
      <c r="F45" s="19"/>
      <c r="G45" s="19"/>
      <c r="H45" s="19"/>
      <c r="I45" s="19"/>
      <c r="J45" s="19"/>
      <c r="K45" s="19"/>
      <c r="L45" s="19"/>
    </row>
    <row r="46" spans="3:12" ht="12.75" x14ac:dyDescent="0.2">
      <c r="D46" s="19"/>
      <c r="E46" s="19"/>
      <c r="F46" s="19"/>
      <c r="G46" s="19"/>
      <c r="H46" s="19"/>
      <c r="I46" s="19"/>
      <c r="J46" s="19"/>
      <c r="K46" s="19"/>
      <c r="L46" s="19"/>
    </row>
    <row r="47" spans="3:12" ht="12.75" x14ac:dyDescent="0.2">
      <c r="D47" s="19"/>
      <c r="E47" s="19"/>
      <c r="F47" s="19"/>
      <c r="G47" s="19"/>
      <c r="H47" s="19"/>
      <c r="I47" s="19"/>
      <c r="J47" s="19"/>
      <c r="K47" s="19"/>
      <c r="L47" s="19"/>
    </row>
    <row r="48" spans="3:12" ht="12.75" x14ac:dyDescent="0.2">
      <c r="D48" s="19"/>
      <c r="E48" s="19"/>
      <c r="F48" s="19"/>
      <c r="G48" s="19"/>
      <c r="H48" s="19"/>
      <c r="I48" s="19"/>
      <c r="J48" s="19"/>
      <c r="K48" s="19"/>
      <c r="L48" s="19"/>
    </row>
    <row r="49" s="19" customFormat="1" ht="12.75" x14ac:dyDescent="0.2"/>
    <row r="50" s="19" customFormat="1" ht="12.75" x14ac:dyDescent="0.2"/>
    <row r="51" s="19" customFormat="1" ht="12.75" x14ac:dyDescent="0.2"/>
    <row r="52" s="19" customFormat="1" ht="12.75" x14ac:dyDescent="0.2"/>
    <row r="53" s="19" customFormat="1" ht="12.75" x14ac:dyDescent="0.2"/>
    <row r="54" s="19" customFormat="1" ht="12.75" x14ac:dyDescent="0.2"/>
    <row r="55" s="19" customFormat="1" ht="12.75" x14ac:dyDescent="0.2"/>
    <row r="56" s="19" customFormat="1" ht="12.75" x14ac:dyDescent="0.2"/>
    <row r="57" s="19" customFormat="1" ht="12.75" x14ac:dyDescent="0.2"/>
    <row r="58" s="19" customFormat="1" ht="12.75" x14ac:dyDescent="0.2"/>
    <row r="59" s="19" customFormat="1" ht="12.75" x14ac:dyDescent="0.2"/>
    <row r="60" s="19" customFormat="1" ht="12.75" x14ac:dyDescent="0.2"/>
  </sheetData>
  <mergeCells count="2">
    <mergeCell ref="J5:L5"/>
    <mergeCell ref="D1:I1"/>
  </mergeCells>
  <conditionalFormatting sqref="G7:G33">
    <cfRule type="top10" dxfId="88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ClasificacionGrafico</vt:lpstr>
      <vt:lpstr>Auditoría</vt:lpstr>
      <vt:lpstr>RécordClientes</vt:lpstr>
      <vt:lpstr>RécordFacturas</vt:lpstr>
      <vt:lpstr>Top Empresas Mundial</vt:lpstr>
      <vt:lpstr>Dashboardempresasmexicanas</vt:lpstr>
      <vt:lpstr>Top Empresas México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Gerardo Cortes Arce</cp:lastModifiedBy>
  <dcterms:created xsi:type="dcterms:W3CDTF">2021-06-24T20:15:17Z</dcterms:created>
  <dcterms:modified xsi:type="dcterms:W3CDTF">2021-06-28T03:36:38Z</dcterms:modified>
</cp:coreProperties>
</file>