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ra.reyes\Documents\2021\CURSO EXCEL\"/>
    </mc:Choice>
  </mc:AlternateContent>
  <bookViews>
    <workbookView xWindow="0" yWindow="0" windowWidth="20490" windowHeight="6450"/>
  </bookViews>
  <sheets>
    <sheet name="Lista de pedidos" sheetId="1" r:id="rId1"/>
    <sheet name="Clientes" sheetId="2" r:id="rId2"/>
    <sheet name="Proveedores" sheetId="4" r:id="rId3"/>
    <sheet name="Inventario" sheetId="5" r:id="rId4"/>
    <sheet name="GrficaInventario" sheetId="13" r:id="rId5"/>
    <sheet name="Clasificación" sheetId="6" r:id="rId6"/>
    <sheet name="Auditoría" sheetId="7" r:id="rId7"/>
    <sheet name="RécordClientes" sheetId="8" r:id="rId8"/>
    <sheet name="RécordFacturas" sheetId="9" r:id="rId9"/>
    <sheet name="Top Empresas Mundial" sheetId="10" r:id="rId10"/>
    <sheet name="Top Empresas México" sheetId="11" r:id="rId11"/>
    <sheet name="Datos" sheetId="14" r:id="rId12"/>
    <sheet name="Dasboard" sheetId="15" r:id="rId13"/>
  </sheets>
  <externalReferences>
    <externalReference r:id="rId14"/>
  </externalReferences>
  <definedNames>
    <definedName name="_xlnm._FilterDatabase" localSheetId="7" hidden="1">RécordClientes!$E$6:$J$33</definedName>
    <definedName name="_xlnm._FilterDatabase" localSheetId="8" hidden="1">RécordFacturas!$B$12:$B$66</definedName>
    <definedName name="_xlnm.Extract">#REF!</definedName>
    <definedName name="_xlnm.Print_Area" localSheetId="12">Dasboard!$A$1:$J$90</definedName>
    <definedName name="_xlnm.Print_Area" localSheetId="10">'Top Empresas México'!$B$4:$T$24</definedName>
    <definedName name="_xlnm.Print_Area" localSheetId="9">'Top Empresas Mundial'!$B$6:$U$26</definedName>
    <definedName name="_xlnm.Criteria">#REF!</definedName>
    <definedName name="Dias">#REF!</definedName>
    <definedName name="Monto">#REF!</definedName>
    <definedName name="Operación" localSheetId="6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tatus">#REF!</definedName>
    <definedName name="Venta" localSheetId="6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62913"/>
  <pivotCaches>
    <pivotCache cacheId="1" r:id="rId15"/>
    <pivotCache cacheId="2" r:id="rId16"/>
    <pivotCache cacheId="11" r:id="rId17"/>
  </pivotCaches>
</workbook>
</file>

<file path=xl/calcChain.xml><?xml version="1.0" encoding="utf-8"?>
<calcChain xmlns="http://schemas.openxmlformats.org/spreadsheetml/2006/main">
  <c r="H14" i="9" l="1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13" i="9"/>
  <c r="G36" i="2" l="1"/>
  <c r="H13" i="10" l="1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12" i="10"/>
  <c r="L9" i="8" l="1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8" i="8"/>
  <c r="L7" i="8"/>
  <c r="K7" i="8"/>
  <c r="J7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8" i="8"/>
  <c r="E30" i="7"/>
  <c r="I26" i="7"/>
  <c r="G37" i="6" l="1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N13" i="5"/>
  <c r="I39" i="5"/>
  <c r="H9" i="6" l="1"/>
  <c r="H10" i="6"/>
  <c r="H18" i="6"/>
  <c r="H26" i="6"/>
  <c r="H34" i="6"/>
  <c r="H8" i="6"/>
  <c r="H32" i="6"/>
  <c r="H11" i="6"/>
  <c r="H19" i="6"/>
  <c r="H27" i="6"/>
  <c r="H35" i="6"/>
  <c r="H14" i="6"/>
  <c r="H30" i="6"/>
  <c r="H15" i="6"/>
  <c r="H31" i="6"/>
  <c r="H24" i="6"/>
  <c r="H25" i="6"/>
  <c r="H12" i="6"/>
  <c r="H20" i="6"/>
  <c r="H28" i="6"/>
  <c r="H36" i="6"/>
  <c r="H22" i="6"/>
  <c r="H7" i="6"/>
  <c r="H37" i="6" s="1"/>
  <c r="H23" i="6"/>
  <c r="H16" i="6"/>
  <c r="H17" i="6"/>
  <c r="H33" i="6"/>
  <c r="H13" i="6"/>
  <c r="H21" i="6"/>
  <c r="H29" i="6"/>
  <c r="B17" i="4"/>
  <c r="B15" i="4"/>
  <c r="E15" i="4"/>
  <c r="J36" i="2"/>
  <c r="D40" i="2"/>
  <c r="D42" i="2"/>
  <c r="L17" i="1" l="1"/>
  <c r="E28" i="7" l="1"/>
  <c r="H28" i="7"/>
  <c r="E29" i="7"/>
  <c r="H29" i="7"/>
</calcChain>
</file>

<file path=xl/sharedStrings.xml><?xml version="1.0" encoding="utf-8"?>
<sst xmlns="http://schemas.openxmlformats.org/spreadsheetml/2006/main" count="1090" uniqueCount="456">
  <si>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</si>
  <si>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</si>
  <si>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</si>
  <si>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</si>
  <si>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</si>
  <si>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</si>
  <si>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</si>
  <si>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</si>
  <si>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</si>
  <si>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</si>
  <si>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</si>
  <si>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</si>
  <si>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</si>
  <si>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</si>
  <si>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</si>
  <si>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</si>
  <si>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</si>
  <si>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</si>
  <si>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</si>
  <si>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</si>
  <si>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</si>
  <si>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</si>
  <si>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</si>
  <si>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</si>
  <si>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</si>
  <si>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</si>
  <si>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</si>
  <si>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</si>
  <si>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</si>
  <si>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</si>
  <si>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</si>
  <si>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</si>
  <si>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</si>
  <si>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</si>
  <si>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</si>
  <si>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</si>
  <si>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</si>
  <si>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</si>
  <si>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</si>
  <si>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</si>
  <si>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</si>
  <si>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</si>
  <si>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</si>
  <si>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</si>
  <si>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</si>
  <si>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</si>
  <si>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</si>
  <si>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</si>
  <si>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</si>
  <si>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</si>
  <si>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</si>
  <si>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</si>
  <si>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</si>
  <si>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</si>
  <si>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</si>
  <si>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</si>
  <si>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</si>
  <si>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</si>
  <si>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</si>
  <si>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</si>
  <si>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</si>
  <si>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</si>
  <si>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</si>
  <si>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</si>
  <si>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</si>
  <si>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</si>
  <si>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</si>
  <si>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</si>
  <si>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</si>
  <si>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</si>
  <si>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</si>
  <si>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</si>
  <si>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</si>
  <si>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</si>
  <si>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</si>
  <si>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</si>
  <si>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</si>
  <si>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</si>
  <si>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</si>
  <si>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</si>
  <si>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</si>
  <si>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</si>
  <si>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</si>
  <si>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</si>
  <si>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</si>
  <si>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</si>
  <si>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</si>
  <si>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</si>
  <si>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</si>
  <si>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</si>
  <si>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</si>
  <si>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</si>
  <si>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</si>
  <si>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</si>
  <si>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</si>
  <si>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</si>
  <si>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</si>
  <si>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</si>
  <si>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</si>
  <si>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</si>
  <si>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</si>
  <si>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</si>
  <si>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</si>
  <si>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</si>
  <si>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</si>
  <si>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</si>
  <si>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</si>
  <si>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</si>
  <si>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</si>
  <si>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</si>
  <si>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</si>
  <si>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</si>
  <si>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</si>
  <si>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</si>
  <si>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</si>
  <si>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</si>
  <si>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</si>
  <si>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</si>
  <si>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</si>
  <si>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</si>
  <si>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</si>
  <si>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</si>
  <si>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</si>
  <si>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</si>
  <si>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</si>
  <si>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</si>
  <si>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</si>
  <si>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</si>
  <si>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</si>
  <si>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</si>
  <si>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</si>
  <si>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</si>
  <si>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</si>
  <si>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</si>
  <si>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</si>
  <si>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</si>
  <si>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</si>
  <si>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</si>
  <si>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</si>
  <si>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</si>
  <si>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</si>
  <si>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</si>
  <si>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</si>
  <si>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</si>
  <si>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</si>
  <si>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</si>
  <si>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</si>
  <si>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</si>
  <si>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</si>
  <si>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</si>
  <si>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</si>
  <si>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</si>
  <si>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</si>
  <si>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</si>
  <si>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</si>
  <si>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</si>
  <si>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</si>
  <si>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</si>
  <si>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</si>
  <si>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</si>
  <si>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</si>
  <si>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</si>
  <si>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</si>
  <si>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</si>
  <si>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</si>
  <si>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</si>
  <si>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</si>
  <si>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</si>
  <si>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</si>
  <si>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</si>
  <si>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</si>
  <si>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</si>
  <si>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</si>
  <si>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</si>
  <si>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</si>
  <si>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</si>
  <si>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</si>
  <si>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</si>
  <si>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</si>
  <si>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</si>
  <si>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</si>
  <si>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</si>
  <si>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</si>
  <si>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</si>
  <si>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</si>
  <si>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</si>
  <si>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</si>
  <si>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</si>
  <si>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</si>
  <si>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</si>
  <si>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</si>
  <si>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</si>
  <si>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</si>
  <si>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</si>
  <si>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</si>
  <si>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</si>
  <si>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</si>
  <si>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</si>
  <si>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</si>
  <si>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</si>
  <si>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</si>
  <si>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</si>
  <si>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</si>
  <si>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</si>
  <si>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</si>
  <si>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</si>
  <si>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</si>
  <si>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</si>
  <si>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</si>
  <si>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</si>
  <si>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</si>
  <si>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</si>
  <si>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</si>
  <si>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</si>
  <si>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</si>
  <si>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</si>
  <si>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</si>
  <si>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</si>
  <si>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</si>
  <si>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</si>
  <si>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</si>
  <si>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</si>
  <si>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</si>
  <si>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</si>
  <si>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</si>
  <si>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</si>
  <si>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</si>
  <si>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</si>
  <si>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</si>
  <si>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</si>
  <si>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</si>
  <si>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</si>
  <si>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</si>
  <si>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</si>
  <si>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</si>
  <si>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</si>
  <si>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</si>
  <si>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</si>
  <si>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</si>
  <si>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</si>
  <si>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</si>
  <si>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</si>
  <si>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</si>
  <si>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</si>
  <si>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</si>
  <si>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</si>
  <si>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</si>
  <si>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</si>
  <si>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</si>
  <si>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</si>
  <si>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</si>
  <si>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</si>
  <si>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</si>
  <si>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</si>
  <si>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</si>
  <si>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</si>
  <si>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</si>
  <si>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</si>
  <si>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</si>
  <si>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</si>
  <si>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</si>
  <si>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</si>
  <si>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</si>
  <si>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</si>
  <si>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</si>
  <si>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Cuenta No.</t>
  </si>
  <si>
    <t>Factura No.</t>
  </si>
  <si>
    <t>Fecha Factura</t>
  </si>
  <si>
    <t>NOMBRE</t>
  </si>
  <si>
    <t>DIRECCIÓN</t>
  </si>
  <si>
    <t>CIUDAD, ESTADO, CP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</si>
  <si>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</si>
  <si>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</si>
  <si>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</si>
  <si>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</si>
  <si>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</si>
  <si>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</si>
  <si>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</si>
  <si>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</si>
  <si>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</si>
  <si>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</si>
  <si>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</si>
  <si>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</si>
  <si>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</si>
  <si>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</si>
  <si>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</si>
  <si>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</si>
  <si>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</si>
  <si>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</si>
  <si>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</si>
  <si>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</si>
  <si>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</si>
  <si>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</si>
  <si>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</si>
  <si>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</si>
  <si>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</si>
  <si>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</si>
  <si>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</si>
  <si>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</si>
  <si>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</si>
  <si>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</si>
  <si>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</si>
  <si>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</si>
  <si>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</si>
  <si>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</si>
  <si>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</si>
  <si>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</si>
  <si>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</si>
  <si>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</si>
  <si>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</si>
  <si>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</si>
  <si>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</si>
  <si>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</si>
  <si>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</si>
  <si>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</si>
  <si>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</si>
  <si>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</si>
  <si>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</si>
  <si>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</si>
  <si>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</si>
  <si>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</si>
  <si>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</si>
  <si>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</si>
  <si>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</si>
  <si>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</si>
  <si>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</si>
  <si>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</si>
  <si>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</si>
  <si>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</si>
  <si>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</si>
  <si>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</si>
  <si>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</si>
  <si>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</si>
  <si>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</si>
  <si>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</si>
  <si>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</si>
  <si>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</si>
  <si>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</si>
  <si>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</si>
  <si>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</si>
  <si>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</si>
  <si>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</si>
  <si>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</si>
  <si>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</si>
  <si>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</si>
  <si>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</si>
  <si>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</si>
  <si>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</si>
  <si>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</si>
  <si>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</si>
  <si>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</si>
  <si>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</si>
  <si>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</si>
  <si>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</si>
  <si>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</si>
  <si>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</si>
  <si>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</si>
  <si>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</si>
  <si>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</si>
  <si>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</si>
  <si>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</si>
  <si>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</si>
  <si>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</si>
  <si>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</si>
  <si>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</si>
  <si>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</si>
  <si>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</si>
  <si>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</si>
  <si>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</si>
  <si>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</si>
  <si>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</si>
  <si>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</si>
  <si>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</si>
  <si>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</si>
  <si>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</si>
  <si>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</si>
  <si>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</si>
  <si>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</si>
  <si>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</si>
  <si>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</si>
  <si>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</si>
  <si>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</si>
  <si>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</si>
  <si>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</si>
  <si>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</si>
  <si>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</si>
  <si>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</si>
  <si>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</si>
  <si>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</si>
  <si>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</si>
  <si>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</si>
  <si>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</si>
  <si>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</si>
  <si>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</si>
  <si>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</si>
  <si>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</si>
  <si>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</si>
  <si>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</si>
  <si>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</si>
  <si>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</si>
  <si>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</si>
  <si>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</si>
  <si>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</si>
  <si>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</si>
  <si>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</si>
  <si>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</si>
  <si>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</si>
  <si>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</si>
  <si>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</si>
  <si>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</si>
  <si>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</si>
  <si>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</si>
  <si>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</si>
  <si>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</si>
  <si>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</si>
  <si>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</si>
  <si>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</si>
  <si>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</si>
  <si>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</si>
  <si>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</si>
  <si>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</si>
  <si>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</si>
  <si>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</si>
  <si>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</si>
  <si>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</si>
  <si>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</si>
  <si>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</si>
  <si>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</si>
  <si>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</si>
  <si>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</si>
  <si>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</si>
  <si>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</si>
  <si>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</si>
  <si>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</si>
  <si>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</si>
  <si>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</si>
  <si>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</si>
  <si>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</si>
  <si>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</si>
  <si>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</si>
  <si>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Promedio</t>
  </si>
  <si>
    <t>Etiquetas de fila</t>
  </si>
  <si>
    <t>Total general</t>
  </si>
  <si>
    <t>(Todas)</t>
  </si>
  <si>
    <t>Suma de Monto</t>
  </si>
  <si>
    <t>Porcentaje</t>
  </si>
  <si>
    <t>Suma de Porcentaje</t>
  </si>
  <si>
    <t xml:space="preserve">60 </t>
  </si>
  <si>
    <t>Fecha de Vencimiento Dias</t>
  </si>
  <si>
    <t>Suma de Valor de mercado 2015 (mdd)</t>
  </si>
  <si>
    <t>Suma de Valor de mercado 2016(mdd)</t>
  </si>
  <si>
    <t>Suma de Lugar de la lista de México</t>
  </si>
  <si>
    <t>Suma de Valor de mercado 2014 (mdd)</t>
  </si>
  <si>
    <t>Suma de Valor de mercado 2015 (mdd)2</t>
  </si>
  <si>
    <t>Suma de Valor de mercado 2016 (mdd)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</si>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</sst>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  <numFmt numFmtId="169" formatCode="m/d/yyyy"/>
  </numFmts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</cellStyleXfs>
  <cellXfs count="159">
    <xf numFmtId="0" fontId="0" fillId="0" borderId="0" xfId="0"/>
    <xf numFmtId="0" fontId="3" fillId="0" borderId="0" xfId="6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5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9"/>
    <xf numFmtId="0" fontId="11" fillId="10" borderId="6" xfId="9" applyFill="1" applyBorder="1"/>
    <xf numFmtId="14" fontId="11" fillId="10" borderId="6" xfId="9" applyNumberFormat="1" applyFill="1" applyBorder="1"/>
    <xf numFmtId="165" fontId="11" fillId="10" borderId="6" xfId="9" applyNumberFormat="1" applyFill="1" applyBorder="1"/>
    <xf numFmtId="14" fontId="11" fillId="0" borderId="0" xfId="9" applyNumberFormat="1"/>
    <xf numFmtId="165" fontId="11" fillId="0" borderId="0" xfId="9" applyNumberFormat="1"/>
    <xf numFmtId="0" fontId="12" fillId="11" borderId="7" xfId="9" applyFont="1" applyFill="1" applyBorder="1"/>
    <xf numFmtId="0" fontId="12" fillId="11" borderId="8" xfId="9" applyFont="1" applyFill="1" applyBorder="1"/>
    <xf numFmtId="0" fontId="11" fillId="10" borderId="0" xfId="9" applyFill="1"/>
    <xf numFmtId="14" fontId="11" fillId="10" borderId="0" xfId="9" applyNumberFormat="1" applyFill="1"/>
    <xf numFmtId="165" fontId="11" fillId="10" borderId="0" xfId="9" applyNumberFormat="1" applyFill="1"/>
    <xf numFmtId="0" fontId="11" fillId="12" borderId="7" xfId="9" applyFill="1" applyBorder="1"/>
    <xf numFmtId="0" fontId="11" fillId="0" borderId="9" xfId="9" applyBorder="1"/>
    <xf numFmtId="0" fontId="14" fillId="0" borderId="0" xfId="10"/>
    <xf numFmtId="0" fontId="14" fillId="0" borderId="0" xfId="10" applyAlignment="1">
      <alignment horizontal="center"/>
    </xf>
    <xf numFmtId="14" fontId="14" fillId="0" borderId="0" xfId="10" applyNumberFormat="1" applyAlignment="1">
      <alignment horizontal="center"/>
    </xf>
    <xf numFmtId="164" fontId="0" fillId="0" borderId="0" xfId="11" applyFont="1"/>
    <xf numFmtId="0" fontId="14" fillId="0" borderId="0" xfId="10" applyAlignment="1">
      <alignment horizontal="left"/>
    </xf>
    <xf numFmtId="0" fontId="15" fillId="0" borderId="0" xfId="10" applyFont="1" applyAlignment="1">
      <alignment horizontal="center" wrapText="1"/>
    </xf>
    <xf numFmtId="14" fontId="17" fillId="14" borderId="13" xfId="11" applyNumberFormat="1" applyFont="1" applyFill="1" applyBorder="1" applyAlignment="1">
      <alignment horizontal="center" vertical="center" wrapText="1"/>
    </xf>
    <xf numFmtId="0" fontId="17" fillId="14" borderId="13" xfId="10" applyFont="1" applyFill="1" applyBorder="1" applyAlignment="1">
      <alignment horizontal="center" vertical="center"/>
    </xf>
    <xf numFmtId="164" fontId="17" fillId="14" borderId="13" xfId="11" applyFont="1" applyFill="1" applyBorder="1" applyAlignment="1">
      <alignment horizontal="center" vertical="center"/>
    </xf>
    <xf numFmtId="0" fontId="18" fillId="0" borderId="0" xfId="10" applyFont="1" applyAlignment="1">
      <alignment horizontal="center"/>
    </xf>
    <xf numFmtId="0" fontId="19" fillId="15" borderId="14" xfId="10" applyFont="1" applyFill="1" applyBorder="1" applyAlignment="1">
      <alignment horizontal="center"/>
    </xf>
    <xf numFmtId="0" fontId="19" fillId="15" borderId="15" xfId="10" applyFont="1" applyFill="1" applyBorder="1" applyAlignment="1">
      <alignment horizontal="center"/>
    </xf>
    <xf numFmtId="14" fontId="19" fillId="15" borderId="15" xfId="10" applyNumberFormat="1" applyFont="1" applyFill="1" applyBorder="1" applyAlignment="1">
      <alignment horizontal="center"/>
    </xf>
    <xf numFmtId="0" fontId="19" fillId="15" borderId="15" xfId="10" applyFont="1" applyFill="1" applyBorder="1" applyAlignment="1">
      <alignment horizontal="left"/>
    </xf>
    <xf numFmtId="164" fontId="19" fillId="15" borderId="15" xfId="11" applyFont="1" applyFill="1" applyBorder="1"/>
    <xf numFmtId="0" fontId="19" fillId="16" borderId="16" xfId="10" applyFont="1" applyFill="1" applyBorder="1" applyAlignment="1">
      <alignment horizontal="center"/>
    </xf>
    <xf numFmtId="0" fontId="19" fillId="16" borderId="17" xfId="10" applyFont="1" applyFill="1" applyBorder="1" applyAlignment="1">
      <alignment horizontal="center"/>
    </xf>
    <xf numFmtId="14" fontId="19" fillId="16" borderId="17" xfId="10" applyNumberFormat="1" applyFont="1" applyFill="1" applyBorder="1" applyAlignment="1">
      <alignment horizontal="center"/>
    </xf>
    <xf numFmtId="0" fontId="19" fillId="16" borderId="17" xfId="10" applyFont="1" applyFill="1" applyBorder="1" applyAlignment="1">
      <alignment horizontal="left"/>
    </xf>
    <xf numFmtId="164" fontId="19" fillId="16" borderId="17" xfId="11" applyFont="1" applyFill="1" applyBorder="1"/>
    <xf numFmtId="0" fontId="19" fillId="15" borderId="16" xfId="10" applyFont="1" applyFill="1" applyBorder="1" applyAlignment="1">
      <alignment horizontal="center"/>
    </xf>
    <xf numFmtId="0" fontId="19" fillId="15" borderId="17" xfId="10" applyFont="1" applyFill="1" applyBorder="1" applyAlignment="1">
      <alignment horizontal="center"/>
    </xf>
    <xf numFmtId="14" fontId="19" fillId="15" borderId="17" xfId="10" applyNumberFormat="1" applyFont="1" applyFill="1" applyBorder="1" applyAlignment="1">
      <alignment horizontal="center"/>
    </xf>
    <xf numFmtId="0" fontId="19" fillId="15" borderId="17" xfId="10" applyFont="1" applyFill="1" applyBorder="1" applyAlignment="1">
      <alignment horizontal="left"/>
    </xf>
    <xf numFmtId="164" fontId="19" fillId="15" borderId="17" xfId="11" applyFont="1" applyFill="1" applyBorder="1"/>
    <xf numFmtId="14" fontId="15" fillId="0" borderId="0" xfId="10" applyNumberFormat="1" applyFont="1" applyAlignment="1">
      <alignment horizontal="center"/>
    </xf>
    <xf numFmtId="14" fontId="14" fillId="0" borderId="0" xfId="10" applyNumberFormat="1" applyAlignment="1">
      <alignment horizontal="right"/>
    </xf>
    <xf numFmtId="0" fontId="14" fillId="0" borderId="0" xfId="10" applyAlignment="1">
      <alignment horizontal="right"/>
    </xf>
    <xf numFmtId="0" fontId="19" fillId="0" borderId="0" xfId="10" applyFont="1" applyAlignment="1">
      <alignment horizontal="center" vertical="center"/>
    </xf>
    <xf numFmtId="14" fontId="19" fillId="0" borderId="0" xfId="10" applyNumberFormat="1" applyFont="1" applyAlignment="1">
      <alignment horizontal="right"/>
    </xf>
    <xf numFmtId="14" fontId="20" fillId="0" borderId="0" xfId="10" applyNumberFormat="1" applyFont="1" applyAlignment="1">
      <alignment horizontal="right" wrapText="1"/>
    </xf>
    <xf numFmtId="164" fontId="19" fillId="0" borderId="0" xfId="11" applyFont="1" applyFill="1" applyBorder="1" applyProtection="1"/>
    <xf numFmtId="0" fontId="20" fillId="0" borderId="0" xfId="10" applyFont="1" applyAlignment="1">
      <alignment horizontal="center" wrapText="1"/>
    </xf>
    <xf numFmtId="14" fontId="14" fillId="0" borderId="0" xfId="10" applyNumberFormat="1"/>
    <xf numFmtId="164" fontId="19" fillId="0" borderId="0" xfId="11" applyFont="1" applyFill="1" applyBorder="1" applyAlignment="1" applyProtection="1">
      <alignment horizontal="center"/>
    </xf>
    <xf numFmtId="0" fontId="14" fillId="0" borderId="18" xfId="10" applyBorder="1" applyAlignment="1">
      <alignment horizontal="center"/>
    </xf>
    <xf numFmtId="0" fontId="17" fillId="14" borderId="18" xfId="10" applyFont="1" applyFill="1" applyBorder="1" applyAlignment="1">
      <alignment horizontal="center" vertical="center"/>
    </xf>
    <xf numFmtId="0" fontId="17" fillId="14" borderId="11" xfId="10" applyFont="1" applyFill="1" applyBorder="1" applyAlignment="1">
      <alignment horizontal="center" vertical="center"/>
    </xf>
    <xf numFmtId="0" fontId="8" fillId="0" borderId="0" xfId="0" applyFont="1" applyAlignment="1"/>
    <xf numFmtId="14" fontId="19" fillId="0" borderId="18" xfId="10" applyNumberFormat="1" applyFont="1" applyBorder="1" applyAlignment="1">
      <alignment horizontal="right"/>
    </xf>
    <xf numFmtId="14" fontId="20" fillId="0" borderId="18" xfId="10" applyNumberFormat="1" applyFont="1" applyBorder="1" applyAlignment="1">
      <alignment horizontal="right" wrapText="1"/>
    </xf>
    <xf numFmtId="164" fontId="19" fillId="0" borderId="18" xfId="11" applyFont="1" applyFill="1" applyBorder="1" applyProtection="1"/>
    <xf numFmtId="164" fontId="19" fillId="0" borderId="18" xfId="11" applyFont="1" applyFill="1" applyBorder="1" applyAlignment="1" applyProtection="1">
      <alignment horizontal="left"/>
    </xf>
    <xf numFmtId="0" fontId="22" fillId="0" borderId="0" xfId="12">
      <alignment vertical="center"/>
    </xf>
    <xf numFmtId="166" fontId="22" fillId="0" borderId="0" xfId="12" applyNumberFormat="1">
      <alignment vertical="center"/>
    </xf>
    <xf numFmtId="2" fontId="22" fillId="0" borderId="0" xfId="12" applyNumberFormat="1">
      <alignment vertical="center"/>
    </xf>
    <xf numFmtId="0" fontId="25" fillId="0" borderId="0" xfId="12" applyFont="1" applyAlignment="1"/>
    <xf numFmtId="0" fontId="26" fillId="0" borderId="0" xfId="14" applyFill="1" applyBorder="1" applyAlignment="1">
      <alignment vertical="center"/>
    </xf>
    <xf numFmtId="0" fontId="27" fillId="0" borderId="0" xfId="15" applyFill="1" applyBorder="1" applyAlignment="1">
      <alignment horizontal="left" vertical="center"/>
    </xf>
    <xf numFmtId="0" fontId="28" fillId="0" borderId="0" xfId="12" applyFont="1" applyAlignment="1">
      <alignment horizontal="left" vertical="center"/>
    </xf>
    <xf numFmtId="0" fontId="29" fillId="0" borderId="0" xfId="12" applyFont="1">
      <alignment vertical="center"/>
    </xf>
    <xf numFmtId="0" fontId="29" fillId="8" borderId="20" xfId="12" applyFont="1" applyFill="1" applyBorder="1" applyAlignment="1">
      <alignment horizontal="centerContinuous" vertical="center"/>
    </xf>
    <xf numFmtId="0" fontId="29" fillId="8" borderId="0" xfId="12" applyFont="1" applyFill="1" applyAlignment="1">
      <alignment horizontal="center" vertical="center"/>
    </xf>
    <xf numFmtId="0" fontId="30" fillId="0" borderId="21" xfId="12" applyFont="1" applyBorder="1">
      <alignment vertical="center"/>
    </xf>
    <xf numFmtId="0" fontId="30" fillId="0" borderId="16" xfId="12" applyFont="1" applyBorder="1">
      <alignment vertical="center"/>
    </xf>
    <xf numFmtId="0" fontId="29" fillId="8" borderId="22" xfId="12" applyFont="1" applyFill="1" applyBorder="1" applyAlignment="1">
      <alignment horizontal="center" vertical="center"/>
    </xf>
    <xf numFmtId="0" fontId="29" fillId="8" borderId="23" xfId="12" applyFont="1" applyFill="1" applyBorder="1" applyAlignment="1">
      <alignment horizontal="center" vertical="center"/>
    </xf>
    <xf numFmtId="0" fontId="29" fillId="8" borderId="24" xfId="12" applyFont="1" applyFill="1" applyBorder="1" applyAlignment="1">
      <alignment horizontal="center" vertical="center"/>
    </xf>
    <xf numFmtId="0" fontId="29" fillId="8" borderId="25" xfId="12" applyFont="1" applyFill="1" applyBorder="1" applyAlignment="1">
      <alignment horizontal="center" vertical="center"/>
    </xf>
    <xf numFmtId="0" fontId="30" fillId="0" borderId="0" xfId="12" applyFont="1">
      <alignment vertical="center"/>
    </xf>
    <xf numFmtId="0" fontId="22" fillId="0" borderId="0" xfId="12" applyAlignment="1">
      <alignment horizontal="center" vertical="center"/>
    </xf>
    <xf numFmtId="0" fontId="22" fillId="0" borderId="0" xfId="12" applyAlignment="1">
      <alignment horizontal="center" vertical="center" wrapText="1"/>
    </xf>
    <xf numFmtId="0" fontId="22" fillId="0" borderId="0" xfId="12" applyAlignment="1">
      <alignment vertical="center" wrapText="1"/>
    </xf>
    <xf numFmtId="0" fontId="31" fillId="0" borderId="0" xfId="12" applyFont="1" applyAlignment="1">
      <alignment horizontal="center" vertical="center"/>
    </xf>
    <xf numFmtId="1" fontId="31" fillId="0" borderId="0" xfId="12" applyNumberFormat="1" applyFont="1" applyAlignment="1">
      <alignment horizontal="center" vertical="center"/>
    </xf>
    <xf numFmtId="167" fontId="31" fillId="0" borderId="0" xfId="12" applyNumberFormat="1" applyFont="1" applyAlignment="1">
      <alignment horizontal="center" vertical="center"/>
    </xf>
    <xf numFmtId="168" fontId="31" fillId="0" borderId="0" xfId="12" applyNumberFormat="1" applyFont="1" applyAlignment="1">
      <alignment horizontal="center" vertical="center"/>
    </xf>
    <xf numFmtId="9" fontId="31" fillId="0" borderId="0" xfId="12" applyNumberFormat="1" applyFont="1" applyAlignment="1">
      <alignment horizontal="center" vertical="center"/>
    </xf>
    <xf numFmtId="2" fontId="31" fillId="0" borderId="0" xfId="12" applyNumberFormat="1" applyFont="1" applyAlignment="1">
      <alignment horizontal="center" vertical="center"/>
    </xf>
    <xf numFmtId="166" fontId="31" fillId="0" borderId="0" xfId="12" applyNumberFormat="1" applyFont="1" applyAlignment="1">
      <alignment horizontal="center" vertical="center"/>
    </xf>
    <xf numFmtId="0" fontId="32" fillId="0" borderId="0" xfId="12" applyFont="1">
      <alignment vertical="center"/>
    </xf>
    <xf numFmtId="0" fontId="15" fillId="0" borderId="0" xfId="12" applyFont="1">
      <alignment vertical="center"/>
    </xf>
    <xf numFmtId="168" fontId="22" fillId="0" borderId="0" xfId="12" applyNumberFormat="1" applyAlignment="1">
      <alignment horizontal="center" vertical="center"/>
    </xf>
    <xf numFmtId="9" fontId="22" fillId="0" borderId="0" xfId="12" applyNumberFormat="1" applyAlignment="1">
      <alignment horizontal="center" vertical="center"/>
    </xf>
    <xf numFmtId="2" fontId="22" fillId="0" borderId="0" xfId="12" applyNumberFormat="1" applyAlignment="1">
      <alignment horizontal="center" vertical="center"/>
    </xf>
    <xf numFmtId="166" fontId="22" fillId="0" borderId="0" xfId="12" applyNumberFormat="1" applyAlignment="1">
      <alignment horizontal="center" vertical="center"/>
    </xf>
    <xf numFmtId="0" fontId="33" fillId="0" borderId="0" xfId="12" applyFont="1">
      <alignment vertical="center"/>
    </xf>
    <xf numFmtId="0" fontId="24" fillId="0" borderId="0" xfId="13" applyFont="1" applyFill="1" applyAlignment="1">
      <alignment vertical="center"/>
    </xf>
    <xf numFmtId="0" fontId="29" fillId="8" borderId="0" xfId="12" applyFont="1" applyFill="1" applyAlignment="1">
      <alignment horizontal="centerContinuous" vertical="center"/>
    </xf>
    <xf numFmtId="0" fontId="29" fillId="0" borderId="0" xfId="12" applyFont="1" applyAlignment="1">
      <alignment horizontal="left" vertical="center"/>
    </xf>
    <xf numFmtId="0" fontId="22" fillId="0" borderId="0" xfId="12" applyAlignment="1">
      <alignment horizontal="left" vertical="center" indent="1"/>
    </xf>
    <xf numFmtId="0" fontId="6" fillId="7" borderId="0" xfId="0" applyFont="1" applyFill="1" applyBorder="1"/>
    <xf numFmtId="0" fontId="0" fillId="0" borderId="0" xfId="0" applyFont="1" applyBorder="1"/>
    <xf numFmtId="14" fontId="0" fillId="0" borderId="0" xfId="0" applyNumberFormat="1" applyFont="1" applyBorder="1"/>
    <xf numFmtId="164" fontId="0" fillId="0" borderId="0" xfId="5" applyNumberFormat="1" applyFont="1" applyBorder="1"/>
    <xf numFmtId="44" fontId="3" fillId="0" borderId="0" xfId="6" applyNumberFormat="1"/>
    <xf numFmtId="1" fontId="0" fillId="0" borderId="0" xfId="0" applyNumberFormat="1"/>
    <xf numFmtId="0" fontId="0" fillId="0" borderId="0" xfId="6" applyFont="1"/>
    <xf numFmtId="0" fontId="12" fillId="9" borderId="0" xfId="9" applyFont="1" applyFill="1" applyBorder="1"/>
    <xf numFmtId="0" fontId="11" fillId="0" borderId="0" xfId="9" applyBorder="1"/>
    <xf numFmtId="14" fontId="11" fillId="0" borderId="0" xfId="9" applyNumberFormat="1" applyBorder="1"/>
    <xf numFmtId="165" fontId="11" fillId="0" borderId="0" xfId="9" applyNumberFormat="1" applyBorder="1"/>
    <xf numFmtId="14" fontId="11" fillId="0" borderId="0" xfId="9" applyNumberFormat="1" applyFill="1"/>
    <xf numFmtId="165" fontId="11" fillId="0" borderId="0" xfId="9" applyNumberFormat="1" applyFill="1"/>
    <xf numFmtId="44" fontId="11" fillId="12" borderId="8" xfId="9" applyNumberFormat="1" applyFill="1" applyBorder="1"/>
    <xf numFmtId="44" fontId="11" fillId="0" borderId="10" xfId="9" applyNumberFormat="1" applyBorder="1"/>
    <xf numFmtId="44" fontId="11" fillId="0" borderId="0" xfId="9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11" fillId="0" borderId="0" xfId="9" applyNumberFormat="1"/>
    <xf numFmtId="10" fontId="11" fillId="0" borderId="0" xfId="9" applyNumberFormat="1"/>
    <xf numFmtId="10" fontId="11" fillId="0" borderId="0" xfId="9" applyNumberFormat="1" applyFill="1"/>
    <xf numFmtId="9" fontId="0" fillId="0" borderId="0" xfId="0" applyNumberFormat="1"/>
    <xf numFmtId="169" fontId="11" fillId="0" borderId="0" xfId="9" applyNumberFormat="1"/>
    <xf numFmtId="14" fontId="19" fillId="15" borderId="19" xfId="10" applyNumberFormat="1" applyFont="1" applyFill="1" applyBorder="1" applyAlignment="1">
      <alignment horizontal="left"/>
    </xf>
    <xf numFmtId="49" fontId="17" fillId="14" borderId="18" xfId="10" applyNumberFormat="1" applyFont="1" applyFill="1" applyBorder="1" applyAlignment="1">
      <alignment horizontal="center" vertical="center"/>
    </xf>
    <xf numFmtId="0" fontId="14" fillId="0" borderId="26" xfId="10" applyBorder="1" applyAlignment="1">
      <alignment horizontal="center"/>
    </xf>
    <xf numFmtId="0" fontId="21" fillId="17" borderId="27" xfId="7" applyFont="1" applyFill="1" applyBorder="1" applyAlignment="1" applyProtection="1">
      <alignment horizontal="center" vertical="center" wrapText="1"/>
    </xf>
    <xf numFmtId="0" fontId="21" fillId="17" borderId="28" xfId="7" applyFont="1" applyFill="1" applyBorder="1" applyAlignment="1" applyProtection="1">
      <alignment horizontal="center" vertical="center" wrapText="1"/>
    </xf>
    <xf numFmtId="14" fontId="21" fillId="17" borderId="28" xfId="7" applyNumberFormat="1" applyFont="1" applyFill="1" applyBorder="1" applyAlignment="1" applyProtection="1">
      <alignment horizontal="center" vertical="center" wrapText="1"/>
    </xf>
    <xf numFmtId="0" fontId="21" fillId="17" borderId="28" xfId="7" applyNumberFormat="1" applyFont="1" applyFill="1" applyBorder="1" applyAlignment="1" applyProtection="1">
      <alignment horizontal="center" vertical="center" wrapText="1"/>
    </xf>
    <xf numFmtId="164" fontId="21" fillId="17" borderId="28" xfId="7" applyNumberFormat="1" applyFont="1" applyFill="1" applyBorder="1" applyAlignment="1" applyProtection="1">
      <alignment horizontal="center" vertical="center"/>
    </xf>
    <xf numFmtId="164" fontId="21" fillId="17" borderId="28" xfId="7" applyNumberFormat="1" applyFont="1" applyFill="1" applyBorder="1" applyAlignment="1" applyProtection="1">
      <alignment horizontal="center" vertical="center" wrapText="1"/>
    </xf>
    <xf numFmtId="0" fontId="21" fillId="17" borderId="29" xfId="7" applyNumberFormat="1" applyFont="1" applyFill="1" applyBorder="1" applyAlignment="1" applyProtection="1">
      <alignment horizontal="center" vertical="center" wrapText="1"/>
    </xf>
    <xf numFmtId="0" fontId="14" fillId="0" borderId="30" xfId="10" applyBorder="1" applyAlignment="1">
      <alignment horizontal="center"/>
    </xf>
    <xf numFmtId="0" fontId="14" fillId="0" borderId="31" xfId="10" applyBorder="1" applyAlignment="1">
      <alignment horizontal="center"/>
    </xf>
    <xf numFmtId="14" fontId="19" fillId="0" borderId="31" xfId="10" applyNumberFormat="1" applyFont="1" applyBorder="1" applyAlignment="1">
      <alignment horizontal="right"/>
    </xf>
    <xf numFmtId="14" fontId="20" fillId="0" borderId="31" xfId="10" applyNumberFormat="1" applyFont="1" applyBorder="1" applyAlignment="1">
      <alignment horizontal="right" wrapText="1"/>
    </xf>
    <xf numFmtId="164" fontId="19" fillId="0" borderId="31" xfId="11" applyFont="1" applyFill="1" applyBorder="1" applyProtection="1"/>
    <xf numFmtId="164" fontId="19" fillId="0" borderId="31" xfId="11" applyFont="1" applyFill="1" applyBorder="1" applyAlignment="1" applyProtection="1">
      <alignment horizontal="left"/>
    </xf>
    <xf numFmtId="0" fontId="0" fillId="0" borderId="0" xfId="0" applyNumberFormat="1"/>
    <xf numFmtId="0" fontId="16" fillId="13" borderId="11" xfId="10" applyFont="1" applyFill="1" applyBorder="1" applyAlignment="1">
      <alignment horizontal="center" vertical="center" wrapText="1"/>
    </xf>
    <xf numFmtId="0" fontId="16" fillId="13" borderId="12" xfId="10" applyFont="1" applyFill="1" applyBorder="1" applyAlignment="1">
      <alignment horizontal="center" vertical="center" wrapText="1"/>
    </xf>
    <xf numFmtId="0" fontId="4" fillId="4" borderId="0" xfId="3" applyAlignment="1">
      <alignment horizontal="center"/>
    </xf>
    <xf numFmtId="164" fontId="3" fillId="2" borderId="0" xfId="1" applyNumberFormat="1" applyAlignment="1">
      <alignment horizontal="center"/>
    </xf>
    <xf numFmtId="0" fontId="3" fillId="2" borderId="0" xfId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2" applyAlignment="1">
      <alignment horizontal="center"/>
    </xf>
    <xf numFmtId="0" fontId="4" fillId="5" borderId="0" xfId="4" applyAlignment="1">
      <alignment horizontal="center" wrapText="1"/>
    </xf>
    <xf numFmtId="44" fontId="3" fillId="0" borderId="1" xfId="6" applyNumberFormat="1" applyBorder="1" applyAlignment="1">
      <alignment horizontal="center"/>
    </xf>
    <xf numFmtId="0" fontId="3" fillId="0" borderId="2" xfId="6" applyBorder="1" applyAlignment="1">
      <alignment horizontal="center"/>
    </xf>
    <xf numFmtId="0" fontId="10" fillId="8" borderId="3" xfId="8" applyFont="1" applyFill="1" applyAlignment="1">
      <alignment horizontal="center" vertical="center"/>
    </xf>
    <xf numFmtId="0" fontId="10" fillId="8" borderId="5" xfId="8" applyFont="1" applyFill="1" applyBorder="1" applyAlignment="1">
      <alignment horizontal="center" vertical="center"/>
    </xf>
    <xf numFmtId="0" fontId="24" fillId="0" borderId="0" xfId="13" applyFont="1" applyFill="1" applyAlignment="1">
      <alignment horizontal="center" vertical="center"/>
    </xf>
    <xf numFmtId="1" fontId="20" fillId="0" borderId="11" xfId="10" applyNumberFormat="1" applyFont="1" applyBorder="1" applyAlignment="1">
      <alignment horizontal="center" wrapText="1"/>
    </xf>
    <xf numFmtId="164" fontId="19" fillId="0" borderId="15" xfId="11" applyFont="1" applyFill="1" applyBorder="1"/>
    <xf numFmtId="164" fontId="19" fillId="0" borderId="17" xfId="11" applyFont="1" applyFill="1" applyBorder="1"/>
    <xf numFmtId="0" fontId="14" fillId="0" borderId="0" xfId="10" applyFill="1" applyAlignment="1">
      <alignment horizontal="left"/>
    </xf>
  </cellXfs>
  <cellStyles count="16">
    <cellStyle name="40% - Énfasis2" xfId="1" builtinId="35"/>
    <cellStyle name="Celda de comprobación 2" xfId="8"/>
    <cellStyle name="Encabezado 1 2" xfId="13"/>
    <cellStyle name="Encabezado 4" xfId="7" builtinId="19"/>
    <cellStyle name="Énfasis1" xfId="2" builtinId="29"/>
    <cellStyle name="Énfasis2" xfId="3" builtinId="33"/>
    <cellStyle name="Énfasis5" xfId="4" builtinId="45"/>
    <cellStyle name="Hipervínculo" xfId="15" builtinId="8"/>
    <cellStyle name="Moneda" xfId="5" builtinId="4"/>
    <cellStyle name="Moneda 2" xfId="11"/>
    <cellStyle name="Normal" xfId="0" builtinId="0"/>
    <cellStyle name="Normal 2" xfId="6"/>
    <cellStyle name="Normal 3" xfId="9"/>
    <cellStyle name="Normal 4" xfId="10"/>
    <cellStyle name="Normal 5" xfId="12"/>
    <cellStyle name="Título 2 2" xfId="14"/>
  </cellStyles>
  <dxfs count="11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numFmt numFmtId="1" formatCode="0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5" formatCode="[$$-80A]#,##0.00"/>
    </dxf>
    <dxf>
      <numFmt numFmtId="165" formatCode="[$$-80A]#,##0.00"/>
    </dxf>
    <dxf>
      <numFmt numFmtId="169" formatCode="m/d/yyyy"/>
    </dxf>
    <dxf>
      <numFmt numFmtId="169" formatCode="m/d/yyyy"/>
    </dxf>
    <dxf>
      <numFmt numFmtId="14" formatCode="0.00%"/>
      <fill>
        <patternFill patternType="none">
          <fgColor indexed="64"/>
          <bgColor indexed="65"/>
        </patternFill>
      </fill>
    </dxf>
    <dxf>
      <numFmt numFmtId="14" formatCode="0.0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13" formatCode="0%"/>
    </dxf>
    <dxf>
      <numFmt numFmtId="34" formatCode="_-&quot;$&quot;* #,##0.00_-;\-&quot;$&quot;* #,##0.00_-;_-&quot;$&quot;* &quot;-&quot;??_-;_-@_-"/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</dxf>
    <dxf>
      <numFmt numFmtId="165" formatCode="[$$-80A]#,##0.00"/>
      <fill>
        <patternFill patternType="none">
          <fgColor indexed="64"/>
          <bgColor indexed="65"/>
        </patternFill>
      </fill>
    </dxf>
    <dxf>
      <numFmt numFmtId="165" formatCode="[$$-80A]#,##0.00"/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3.xml"/><Relationship Id="rId5" Type="http://schemas.openxmlformats.org/officeDocument/2006/relationships/chartsheet" Target="chartsheets/sheet1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9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F-4D9E-BB21-5E561FEAB1CF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F-4D9E-BB21-5E561FEAB1CF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F-4D9E-BB21-5E561FEAB1CF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4F-4D9E-BB21-5E561FEAB1CF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4F-4D9E-BB21-5E561FEAB1CF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4F-4D9E-BB21-5E561FEAB1CF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4F-4D9E-BB21-5E561FEAB1CF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4F-4D9E-BB21-5E561FEAB1CF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4F-4D9E-BB21-5E561FEAB1CF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4F-4D9E-BB21-5E561FEAB1CF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4F-4D9E-BB21-5E561FEAB1CF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4F-4D9E-BB21-5E561FEAB1CF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4F-4D9E-BB21-5E561FEAB1CF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94F-4D9E-BB21-5E561FEAB1CF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94F-4D9E-BB21-5E561FEAB1CF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4F-4D9E-BB21-5E561FEAB1CF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94F-4D9E-BB21-5E561FEAB1CF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94F-4D9E-BB21-5E561FEAB1CF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94F-4D9E-BB21-5E561FEAB1CF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94F-4D9E-BB21-5E561FEAB1CF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94F-4D9E-BB21-5E561FEA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Excel.xlsx]Clasificación!TablaDinámica3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%</a:t>
            </a:r>
            <a:r>
              <a:rPr lang="es-MX" baseline="0"/>
              <a:t> de Alquilere vs Ventas </a:t>
            </a:r>
          </a:p>
          <a:p>
            <a:pPr>
              <a:defRPr/>
            </a:pP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Clasificación!$K$7</c:f>
              <c:strCache>
                <c:ptCount val="1"/>
                <c:pt idx="0">
                  <c:v>Suma de Monto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Clasificación!$J$8:$J$10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Clasificación!$K$8:$K$10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9-4995-A5A5-CA0F7FA680F5}"/>
            </c:ext>
          </c:extLst>
        </c:ser>
        <c:ser>
          <c:idx val="1"/>
          <c:order val="1"/>
          <c:tx>
            <c:strRef>
              <c:f>Clasificación!$L$7</c:f>
              <c:strCache>
                <c:ptCount val="1"/>
                <c:pt idx="0">
                  <c:v>Suma de Porcentaje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Clasificación!$J$8:$J$10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Clasificación!$L$8:$L$10</c:f>
              <c:numCache>
                <c:formatCode>0%</c:formatCode>
                <c:ptCount val="2"/>
                <c:pt idx="0">
                  <c:v>0.55902489789733423</c:v>
                </c:pt>
                <c:pt idx="1">
                  <c:v>0.44097510210266599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D9-4995-A5A5-CA0F7FA68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196767"/>
        <c:axId val="1184195103"/>
      </c:barChart>
      <c:catAx>
        <c:axId val="11841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4195103"/>
        <c:crosses val="autoZero"/>
        <c:auto val="1"/>
        <c:lblAlgn val="ctr"/>
        <c:lblOffset val="100"/>
        <c:noMultiLvlLbl val="0"/>
      </c:catAx>
      <c:valAx>
        <c:axId val="11841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4196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Excel.xlsx]Top Empresas Mundial!TablaDinámica1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 i="1"/>
              <a:t>comparar los ingresos del mercado 2015 vs mercado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Empresas Mundial'!$B$29</c:f>
              <c:strCache>
                <c:ptCount val="1"/>
                <c:pt idx="0">
                  <c:v>Suma de Valor de mercado 2015 (mdd)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Empresas Mundial'!$B$30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Empresas Mundial'!$B$30</c:f>
              <c:numCache>
                <c:formatCode>General</c:formatCode>
                <c:ptCount val="1"/>
                <c:pt idx="0">
                  <c:v>1153100000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A1E-BE27-9B28BF975139}"/>
            </c:ext>
          </c:extLst>
        </c:ser>
        <c:ser>
          <c:idx val="1"/>
          <c:order val="1"/>
          <c:tx>
            <c:strRef>
              <c:f>'Top Empresas Mundial'!$C$29</c:f>
              <c:strCache>
                <c:ptCount val="1"/>
                <c:pt idx="0">
                  <c:v>Suma de Valor de mercado 2016(mdd)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Empresas Mundial'!$B$30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Empresas Mundial'!$C$30</c:f>
              <c:numCache>
                <c:formatCode>General</c:formatCode>
                <c:ptCount val="1"/>
                <c:pt idx="0">
                  <c:v>1115734017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A1E-BE27-9B28BF975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94991"/>
        <c:axId val="137697071"/>
      </c:barChart>
      <c:catAx>
        <c:axId val="13769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697071"/>
        <c:crosses val="autoZero"/>
        <c:auto val="1"/>
        <c:lblAlgn val="ctr"/>
        <c:lblOffset val="100"/>
        <c:noMultiLvlLbl val="0"/>
      </c:catAx>
      <c:valAx>
        <c:axId val="13769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69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1 América Móvil</c:v>
              </c:pt>
              <c:pt idx="1">
                <c:v>2 Femsa</c:v>
              </c:pt>
              <c:pt idx="2">
                <c:v>3 Grupo Financiero Banorte</c:v>
              </c:pt>
              <c:pt idx="3">
                <c:v>4 Grupo Financiero México</c:v>
              </c:pt>
              <c:pt idx="4">
                <c:v>5 Grupo Televisa</c:v>
              </c:pt>
              <c:pt idx="5">
                <c:v>6 Cemex</c:v>
              </c:pt>
              <c:pt idx="6">
                <c:v>7 Grupo Inbursa</c:v>
              </c:pt>
              <c:pt idx="7">
                <c:v>8 Grupo Bimbo</c:v>
              </c:pt>
              <c:pt idx="8">
                <c:v>9 Grupo Alfa</c:v>
              </c:pt>
              <c:pt idx="9">
                <c:v>10 El puerto de Liverpool</c:v>
              </c:pt>
              <c:pt idx="10">
                <c:v>11 Arca Continental</c:v>
              </c:pt>
              <c:pt idx="11">
                <c:v>12 Grupo Carso</c:v>
              </c:pt>
              <c:pt idx="12">
                <c:v>13 Grupo Geo</c:v>
              </c:pt>
              <c:pt idx="13">
                <c:v>14 Grupo Homex</c:v>
              </c:pt>
              <c:pt idx="14">
                <c:v>15 Fibra Uno</c:v>
              </c:pt>
            </c:strLit>
          </c:cat>
          <c:val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0-6FA2-4BD7-BBA8-43B979BBC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505279"/>
        <c:axId val="138498207"/>
      </c:barChart>
      <c:catAx>
        <c:axId val="13850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498207"/>
        <c:crosses val="autoZero"/>
        <c:auto val="1"/>
        <c:lblAlgn val="ctr"/>
        <c:lblOffset val="100"/>
        <c:noMultiLvlLbl val="0"/>
      </c:catAx>
      <c:valAx>
        <c:axId val="1384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50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Excel.xlsx]Datos!TablaDinámica1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Lugar</a:t>
            </a:r>
            <a:r>
              <a:rPr lang="en-US" b="1" i="1" baseline="0"/>
              <a:t> da las empresas mas grandes del Mundo En el Mercado </a:t>
            </a:r>
            <a:endParaRPr lang="en-US" b="1" i="1"/>
          </a:p>
        </c:rich>
      </c:tx>
      <c:layout>
        <c:manualLayout>
          <c:xMode val="edge"/>
          <c:yMode val="edge"/>
          <c:x val="5.8806203279431465E-2"/>
          <c:y val="6.043652438182069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Datos!$B$6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5D-4699-8967-17D5B9A91E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5D-4699-8967-17D5B9A91E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5D-4699-8967-17D5B9A91E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5D-4699-8967-17D5B9A91E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5D-4699-8967-17D5B9A91E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5D-4699-8967-17D5B9A91E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45D-4699-8967-17D5B9A91E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45D-4699-8967-17D5B9A91E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45D-4699-8967-17D5B9A91E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45D-4699-8967-17D5B9A91E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45D-4699-8967-17D5B9A91E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45D-4699-8967-17D5B9A91E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45D-4699-8967-17D5B9A91E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45D-4699-8967-17D5B9A91EE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45D-4699-8967-17D5B9A91E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Datos!$A$7:$A$22</c:f>
              <c:strCache>
                <c:ptCount val="15"/>
                <c:pt idx="0">
                  <c:v>América Móvil</c:v>
                </c:pt>
                <c:pt idx="1">
                  <c:v>Arca Continental</c:v>
                </c:pt>
                <c:pt idx="2">
                  <c:v>Cemex</c:v>
                </c:pt>
                <c:pt idx="3">
                  <c:v>El puerto de Liverpool</c:v>
                </c:pt>
                <c:pt idx="4">
                  <c:v>Femsa</c:v>
                </c:pt>
                <c:pt idx="5">
                  <c:v>Fibra Uno</c:v>
                </c:pt>
                <c:pt idx="6">
                  <c:v>Grupo Alfa</c:v>
                </c:pt>
                <c:pt idx="7">
                  <c:v>Grupo Bimbo</c:v>
                </c:pt>
                <c:pt idx="8">
                  <c:v>Grupo Carso</c:v>
                </c:pt>
                <c:pt idx="9">
                  <c:v>Grupo Financiero Banorte</c:v>
                </c:pt>
                <c:pt idx="10">
                  <c:v>Grupo Financiero México</c:v>
                </c:pt>
                <c:pt idx="11">
                  <c:v>Grupo Geo</c:v>
                </c:pt>
                <c:pt idx="12">
                  <c:v>Grupo Homex</c:v>
                </c:pt>
                <c:pt idx="13">
                  <c:v>Grupo Inbursa</c:v>
                </c:pt>
                <c:pt idx="14">
                  <c:v>Grupo Televisa</c:v>
                </c:pt>
              </c:strCache>
            </c:strRef>
          </c:cat>
          <c:val>
            <c:numRef>
              <c:f>Datos!$B$7:$B$22</c:f>
              <c:numCache>
                <c:formatCode>General</c:formatCode>
                <c:ptCount val="15"/>
                <c:pt idx="0">
                  <c:v>1</c:v>
                </c:pt>
                <c:pt idx="1">
                  <c:v>11</c:v>
                </c:pt>
                <c:pt idx="2">
                  <c:v>6</c:v>
                </c:pt>
                <c:pt idx="3">
                  <c:v>10</c:v>
                </c:pt>
                <c:pt idx="4">
                  <c:v>2</c:v>
                </c:pt>
                <c:pt idx="5">
                  <c:v>15</c:v>
                </c:pt>
                <c:pt idx="6">
                  <c:v>9</c:v>
                </c:pt>
                <c:pt idx="7">
                  <c:v>8</c:v>
                </c:pt>
                <c:pt idx="8">
                  <c:v>12</c:v>
                </c:pt>
                <c:pt idx="9">
                  <c:v>3</c:v>
                </c:pt>
                <c:pt idx="10">
                  <c:v>4</c:v>
                </c:pt>
                <c:pt idx="11">
                  <c:v>13</c:v>
                </c:pt>
                <c:pt idx="12">
                  <c:v>14</c:v>
                </c:pt>
                <c:pt idx="13">
                  <c:v>7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45D-4699-8967-17D5B9A91E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Excel.xlsx]Datos!TablaDinámica2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Grafica</a:t>
            </a:r>
            <a:r>
              <a:rPr lang="es-MX" baseline="0"/>
              <a:t> comparación Por Año de la Industria</a:t>
            </a:r>
          </a:p>
        </c:rich>
      </c:tx>
      <c:layout>
        <c:manualLayout>
          <c:xMode val="edge"/>
          <c:yMode val="edge"/>
          <c:x val="0.27987788362387878"/>
          <c:y val="0.14712744240303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Datos!$B$26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Datos!$A$27:$A$39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Datos!$B$27:$B$39</c:f>
              <c:numCache>
                <c:formatCode>General</c:formatCode>
                <c:ptCount val="12"/>
                <c:pt idx="0">
                  <c:v>-5349</c:v>
                </c:pt>
                <c:pt idx="1">
                  <c:v>1010</c:v>
                </c:pt>
                <c:pt idx="2">
                  <c:v>44185</c:v>
                </c:pt>
                <c:pt idx="3">
                  <c:v>-1537</c:v>
                </c:pt>
                <c:pt idx="4">
                  <c:v>15259</c:v>
                </c:pt>
                <c:pt idx="5">
                  <c:v>-2107</c:v>
                </c:pt>
                <c:pt idx="6">
                  <c:v>-4705</c:v>
                </c:pt>
                <c:pt idx="7">
                  <c:v>21323</c:v>
                </c:pt>
                <c:pt idx="8">
                  <c:v>16920</c:v>
                </c:pt>
                <c:pt idx="9">
                  <c:v>11500</c:v>
                </c:pt>
                <c:pt idx="10">
                  <c:v>61126</c:v>
                </c:pt>
                <c:pt idx="11">
                  <c:v>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B-4043-814C-5B99999877A1}"/>
            </c:ext>
          </c:extLst>
        </c:ser>
        <c:ser>
          <c:idx val="1"/>
          <c:order val="1"/>
          <c:tx>
            <c:strRef>
              <c:f>Datos!$C$26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Datos!$A$27:$A$39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Datos!$C$27:$C$39</c:f>
              <c:numCache>
                <c:formatCode>General</c:formatCode>
                <c:ptCount val="12"/>
                <c:pt idx="0">
                  <c:v>13500</c:v>
                </c:pt>
                <c:pt idx="1">
                  <c:v>28500</c:v>
                </c:pt>
                <c:pt idx="2">
                  <c:v>44900</c:v>
                </c:pt>
                <c:pt idx="3">
                  <c:v>237</c:v>
                </c:pt>
                <c:pt idx="4">
                  <c:v>19900</c:v>
                </c:pt>
                <c:pt idx="5">
                  <c:v>177</c:v>
                </c:pt>
                <c:pt idx="6">
                  <c:v>7400</c:v>
                </c:pt>
                <c:pt idx="7">
                  <c:v>10200</c:v>
                </c:pt>
                <c:pt idx="8">
                  <c:v>15600</c:v>
                </c:pt>
                <c:pt idx="9">
                  <c:v>18500</c:v>
                </c:pt>
                <c:pt idx="10">
                  <c:v>51900</c:v>
                </c:pt>
                <c:pt idx="11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B-4043-814C-5B99999877A1}"/>
            </c:ext>
          </c:extLst>
        </c:ser>
        <c:ser>
          <c:idx val="2"/>
          <c:order val="2"/>
          <c:tx>
            <c:strRef>
              <c:f>Datos!$D$26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Datos!$A$27:$A$39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Datos!$D$27:$D$39</c:f>
              <c:numCache>
                <c:formatCode>General</c:formatCode>
                <c:ptCount val="12"/>
                <c:pt idx="0">
                  <c:v>9561</c:v>
                </c:pt>
                <c:pt idx="1">
                  <c:v>21174</c:v>
                </c:pt>
                <c:pt idx="2">
                  <c:v>31982</c:v>
                </c:pt>
                <c:pt idx="3">
                  <c:v>99</c:v>
                </c:pt>
                <c:pt idx="4">
                  <c:v>42360</c:v>
                </c:pt>
                <c:pt idx="5">
                  <c:v>-2263</c:v>
                </c:pt>
                <c:pt idx="6">
                  <c:v>-3257</c:v>
                </c:pt>
                <c:pt idx="7">
                  <c:v>26906</c:v>
                </c:pt>
                <c:pt idx="8">
                  <c:v>-1446</c:v>
                </c:pt>
                <c:pt idx="9">
                  <c:v>27815</c:v>
                </c:pt>
                <c:pt idx="10">
                  <c:v>55060</c:v>
                </c:pt>
                <c:pt idx="11">
                  <c:v>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7B-4043-814C-5B9999987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3596720"/>
        <c:axId val="1043590064"/>
      </c:barChart>
      <c:catAx>
        <c:axId val="10435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3590064"/>
        <c:crosses val="autoZero"/>
        <c:auto val="1"/>
        <c:lblAlgn val="ctr"/>
        <c:lblOffset val="100"/>
        <c:noMultiLvlLbl val="0"/>
      </c:catAx>
      <c:valAx>
        <c:axId val="10435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35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Excel.xlsx]Datos!TablaDinámica3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Comparativo</a:t>
            </a:r>
            <a:r>
              <a:rPr lang="es-MX" baseline="0"/>
              <a:t> por año 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Datos!$D$43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Datos!$C$44:$C$45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Datos!$D$44:$D$45</c:f>
              <c:numCache>
                <c:formatCode>General</c:formatCode>
                <c:ptCount val="1"/>
                <c:pt idx="0">
                  <c:v>190670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6-4976-8293-4C65C47B4399}"/>
            </c:ext>
          </c:extLst>
        </c:ser>
        <c:ser>
          <c:idx val="1"/>
          <c:order val="1"/>
          <c:tx>
            <c:strRef>
              <c:f>Datos!$E$43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Datos!$C$44:$C$45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Datos!$E$44:$E$45</c:f>
              <c:numCache>
                <c:formatCode>General</c:formatCode>
                <c:ptCount val="1"/>
                <c:pt idx="0">
                  <c:v>226714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6-4976-8293-4C65C47B4399}"/>
            </c:ext>
          </c:extLst>
        </c:ser>
        <c:ser>
          <c:idx val="2"/>
          <c:order val="2"/>
          <c:tx>
            <c:strRef>
              <c:f>Datos!$F$43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Datos!$C$44:$C$45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Datos!$F$44:$F$45</c:f>
              <c:numCache>
                <c:formatCode>General</c:formatCode>
                <c:ptCount val="1"/>
                <c:pt idx="0">
                  <c:v>217873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6-4976-8293-4C65C47B43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1092781216"/>
        <c:axId val="1092783296"/>
        <c:axId val="0"/>
      </c:bar3DChart>
      <c:catAx>
        <c:axId val="10927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2783296"/>
        <c:crosses val="autoZero"/>
        <c:auto val="1"/>
        <c:lblAlgn val="ctr"/>
        <c:lblOffset val="100"/>
        <c:noMultiLvlLbl val="0"/>
      </c:catAx>
      <c:valAx>
        <c:axId val="10927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27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11</xdr:row>
      <xdr:rowOff>9525</xdr:rowOff>
    </xdr:from>
    <xdr:to>
      <xdr:col>13</xdr:col>
      <xdr:colOff>485775</xdr:colOff>
      <xdr:row>24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76200</xdr:colOff>
      <xdr:row>30</xdr:row>
      <xdr:rowOff>123825</xdr:rowOff>
    </xdr:from>
    <xdr:to>
      <xdr:col>3</xdr:col>
      <xdr:colOff>685800</xdr:colOff>
      <xdr:row>45</xdr:row>
      <xdr:rowOff>9525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8100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152400</xdr:colOff>
      <xdr:row>5</xdr:row>
      <xdr:rowOff>161925</xdr:rowOff>
    </xdr:from>
    <xdr:to>
      <xdr:col>23</xdr:col>
      <xdr:colOff>152400</xdr:colOff>
      <xdr:row>26</xdr:row>
      <xdr:rowOff>47625</xdr:rowOff>
    </xdr:to>
    <xdr:graphicFrame macro="">
      <xdr:nvGraphicFramePr>
        <xdr:cNvPr id="2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180974</xdr:colOff>
      <xdr:row>1</xdr:row>
      <xdr:rowOff>9524</xdr:rowOff>
    </xdr:from>
    <xdr:to>
      <xdr:col>9</xdr:col>
      <xdr:colOff>95249</xdr:colOff>
      <xdr:row>6</xdr:row>
      <xdr:rowOff>171449</xdr:rowOff>
    </xdr:to>
    <xdr:sp macro="" textlink="">
      <xdr:nvSpPr>
        <xdr:cNvPr id="3" name="Recortar rectángulo de esquina sencilla 2"/>
        <xdr:cNvSpPr/>
      </xdr:nvSpPr>
      <xdr:spPr>
        <a:xfrm>
          <a:off x="180974" y="200024"/>
          <a:ext cx="6772275" cy="1114425"/>
        </a:xfrm>
        <a:prstGeom prst="snip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590550</xdr:colOff>
      <xdr:row>3</xdr:row>
      <xdr:rowOff>9525</xdr:rowOff>
    </xdr:from>
    <xdr:to>
      <xdr:col>8</xdr:col>
      <xdr:colOff>419100</xdr:colOff>
      <xdr:row>5</xdr:row>
      <xdr:rowOff>28575</xdr:rowOff>
    </xdr:to>
    <xdr:sp macro="" textlink="">
      <xdr:nvSpPr>
        <xdr:cNvPr id="4" name="CuadroTexto 3"/>
        <xdr:cNvSpPr txBox="1"/>
      </xdr:nvSpPr>
      <xdr:spPr>
        <a:xfrm>
          <a:off x="590550" y="581025"/>
          <a:ext cx="592455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600" baseline="0">
              <a:solidFill>
                <a:schemeClr val="dk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Examen Final Curso MS Excel Intermedio Dasboard</a:t>
          </a:r>
        </a:p>
        <a:p>
          <a:pPr algn="ctr"/>
          <a:endParaRPr lang="es-MX" sz="1600" baseline="0">
            <a:solidFill>
              <a:schemeClr val="dk1"/>
            </a:solidFill>
            <a:effectLst/>
            <a:latin typeface="Arial Black" panose="020B0A04020102020204" pitchFamily="34" charset="0"/>
            <a:ea typeface="+mn-ea"/>
            <a:cs typeface="+mn-cs"/>
          </a:endParaRPr>
        </a:p>
        <a:p>
          <a:endParaRPr lang="es-MX" sz="1100"/>
        </a:p>
      </xdr:txBody>
    </xdr:sp>
    <xdr:clientData/>
  </xdr:twoCellAnchor>
  <xdr:twoCellAnchor>
    <xdr:from>
      <xdr:col>0</xdr:col>
      <xdr:colOff>514350</xdr:colOff>
      <xdr:row>7</xdr:row>
      <xdr:rowOff>161924</xdr:rowOff>
    </xdr:from>
    <xdr:to>
      <xdr:col>8</xdr:col>
      <xdr:colOff>685800</xdr:colOff>
      <xdr:row>12</xdr:row>
      <xdr:rowOff>76199</xdr:rowOff>
    </xdr:to>
    <xdr:sp macro="" textlink="">
      <xdr:nvSpPr>
        <xdr:cNvPr id="5" name="Recortar rectángulo de esquina del mismo lado 4"/>
        <xdr:cNvSpPr/>
      </xdr:nvSpPr>
      <xdr:spPr>
        <a:xfrm>
          <a:off x="514350" y="1495424"/>
          <a:ext cx="6267450" cy="866775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685800</xdr:colOff>
      <xdr:row>9</xdr:row>
      <xdr:rowOff>28575</xdr:rowOff>
    </xdr:from>
    <xdr:to>
      <xdr:col>7</xdr:col>
      <xdr:colOff>695325</xdr:colOff>
      <xdr:row>10</xdr:row>
      <xdr:rowOff>161925</xdr:rowOff>
    </xdr:to>
    <xdr:sp macro="" textlink="">
      <xdr:nvSpPr>
        <xdr:cNvPr id="6" name="CuadroTexto 5"/>
        <xdr:cNvSpPr txBox="1"/>
      </xdr:nvSpPr>
      <xdr:spPr>
        <a:xfrm>
          <a:off x="685800" y="1743075"/>
          <a:ext cx="534352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/>
            <a:t>Informe Las empresas más grandes de Mexico en 2016</a:t>
          </a:r>
        </a:p>
        <a:p>
          <a:endParaRPr lang="es-MX" sz="1100"/>
        </a:p>
      </xdr:txBody>
    </xdr:sp>
    <xdr:clientData/>
  </xdr:twoCellAnchor>
  <xdr:twoCellAnchor>
    <xdr:from>
      <xdr:col>0</xdr:col>
      <xdr:colOff>728661</xdr:colOff>
      <xdr:row>20</xdr:row>
      <xdr:rowOff>0</xdr:rowOff>
    </xdr:from>
    <xdr:to>
      <xdr:col>9</xdr:col>
      <xdr:colOff>66674</xdr:colOff>
      <xdr:row>35</xdr:row>
      <xdr:rowOff>38100</xdr:rowOff>
    </xdr:to>
    <xdr:graphicFrame macro="">
      <xdr:nvGraphicFramePr>
        <xdr:cNvPr id="7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223836</xdr:colOff>
      <xdr:row>35</xdr:row>
      <xdr:rowOff>161925</xdr:rowOff>
    </xdr:from>
    <xdr:to>
      <xdr:col>10</xdr:col>
      <xdr:colOff>142874</xdr:colOff>
      <xdr:row>50</xdr:row>
      <xdr:rowOff>47625</xdr:rowOff>
    </xdr:to>
    <xdr:graphicFrame macro="">
      <xdr:nvGraphicFramePr>
        <xdr:cNvPr id="8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290512</xdr:colOff>
      <xdr:row>51</xdr:row>
      <xdr:rowOff>95250</xdr:rowOff>
    </xdr:from>
    <xdr:to>
      <xdr:col>9</xdr:col>
      <xdr:colOff>395287</xdr:colOff>
      <xdr:row>65</xdr:row>
      <xdr:rowOff>171450</xdr:rowOff>
    </xdr:to>
    <xdr:graphicFrame macro="">
      <xdr:nvGraphicFramePr>
        <xdr:cNvPr id="9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504825</xdr:colOff>
      <xdr:row>13</xdr:row>
      <xdr:rowOff>9525</xdr:rowOff>
    </xdr:from>
    <xdr:to>
      <xdr:col>6</xdr:col>
      <xdr:colOff>666750</xdr:colOff>
      <xdr:row>18</xdr:row>
      <xdr:rowOff>123825</xdr:rowOff>
    </xdr:to>
    <xdr:pic>
      <xdr:nvPicPr>
        <xdr:cNvPr id="10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486025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DOCUMETOS\Simulador_Excel_2016v7.1.4_HASH\Simulador_Excel_2016v7.1.4_HASH\Personales\Mis%20Documentos\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dra Reyes Castillo" refreshedDate="44373.609298611111" createdVersion="6" refreshedVersion="6" minRefreshableVersion="3" recordCount="30">
  <cacheSource type="worksheet">
    <worksheetSource name="basedatos"/>
  </cacheSource>
  <cacheFields count="6">
    <cacheField name="Giro Comercial" numFmtId="0">
      <sharedItems/>
    </cacheField>
    <cacheField name="Código" numFmtId="0">
      <sharedItems count="2">
        <s v="Alq"/>
        <s v="Ven"/>
      </sharedItems>
    </cacheField>
    <cacheField name="Operación" numFmtId="0">
      <sharedItems count="2">
        <s v="Alquiler"/>
        <s v="Venta"/>
      </sharedItems>
    </cacheField>
    <cacheField name="Estado" numFmtId="0">
      <sharedItems/>
    </cacheField>
    <cacheField name="Monto" numFmtId="44">
      <sharedItems containsSemiMixedTypes="0" containsString="0" containsNumber="1" containsInteger="1" minValue="358846" maxValue="2937300"/>
    </cacheField>
    <cacheField name="Porcentaje" numFmtId="10">
      <sharedItems containsSemiMixedTypes="0" containsString="0" containsNumber="1" minValue="1.0152437930666492E-2" maxValue="8.31018206521646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ndra Reyes Castillo" refreshedDate="44373.698003819445" createdVersion="6" refreshedVersion="6" minRefreshableVersion="3" recordCount="15">
  <cacheSource type="worksheet">
    <worksheetSource name="tbl_Rendimiento7"/>
  </cacheSource>
  <cacheFields count="20">
    <cacheField name="Nombre" numFmtId="0">
      <sharedItems/>
    </cacheField>
    <cacheField name="Lugar en lista global" numFmtId="1">
      <sharedItems containsSemiMixedTypes="0" containsString="0" containsNumber="1" containsInteger="1" minValue="1" maxValue="15"/>
    </cacheField>
    <cacheField name="País" numFmtId="1">
      <sharedItems/>
    </cacheField>
    <cacheField name="Industria" numFmtId="0">
      <sharedItems/>
    </cacheField>
    <cacheField name="Valor de mercado 2015 (mdd)" numFmtId="167">
      <sharedItems containsSemiMixedTypes="0" containsString="0" containsNumber="1" containsInteger="1" minValue="17000000" maxValue="310000000"/>
    </cacheField>
    <cacheField name="Valor de mercado 2016(mdd)" numFmtId="167">
      <sharedItems containsSemiMixedTypes="0" containsString="0" containsNumber="1" containsInteger="1" minValue="-67885594" maxValue="358752007"/>
    </cacheField>
    <cacheField name="Ganancia/Perdida" numFmtId="167">
      <sharedItems containsSemiMixedTypes="0" containsString="0" containsNumber="1" containsInteger="1" minValue="-91885594" maxValue="48752007"/>
    </cacheField>
    <cacheField name="Logo" numFmtId="0">
      <sharedItems containsNonDate="0" containsString="0" containsBlank="1"/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andra Reyes Castillo" refreshedDate="44374.478508101849" createdVersion="6" refreshedVersion="6" minRefreshableVersion="3" recordCount="15">
  <cacheSource type="worksheet">
    <worksheetSource name="tbl_Rendimiento5"/>
  </cacheSource>
  <cacheFields count="19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/>
    </cacheField>
    <cacheField name="Valor de mercado 2015 (mdd)2" numFmtId="167">
      <sharedItems containsSemiMixedTypes="0" containsString="0" containsNumber="1" containsInteger="1" minValue="177" maxValue="51900"/>
    </cacheField>
    <cacheField name="Valor de mercado 2016 (mdd)" numFmtId="167">
      <sharedItems containsSemiMixedTypes="0" containsString="0" containsNumber="1" containsInteger="1" minValue="-3257" maxValue="55060"/>
    </cacheField>
    <cacheField name="Logo" numFmtId="0">
      <sharedItems containsNonDate="0" containsString="0" containsBlank="1" count="1">
        <m/>
      </sharedItems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Estacionamiento"/>
    <x v="0"/>
    <x v="0"/>
    <s v="Puebla"/>
    <n v="2133903"/>
    <n v="6.0372186836590125E-2"/>
  </r>
  <r>
    <s v="Local"/>
    <x v="1"/>
    <x v="1"/>
    <s v="Hidalgo"/>
    <n v="1945424"/>
    <n v="5.5039756354617109E-2"/>
  </r>
  <r>
    <s v="Oficina"/>
    <x v="0"/>
    <x v="0"/>
    <s v="Hidalgo"/>
    <n v="712416"/>
    <n v="2.0155607756011492E-2"/>
  </r>
  <r>
    <s v="Estacionamiento"/>
    <x v="0"/>
    <x v="0"/>
    <s v="Hidalgo"/>
    <n v="1815450"/>
    <n v="5.1362543935918152E-2"/>
  </r>
  <r>
    <s v="Suelo"/>
    <x v="1"/>
    <x v="1"/>
    <s v="Veracruz"/>
    <n v="1138024"/>
    <n v="3.2196870032294649E-2"/>
  </r>
  <r>
    <s v="Industrial"/>
    <x v="0"/>
    <x v="0"/>
    <s v="Hidalgo"/>
    <n v="953156"/>
    <n v="2.6966601629229116E-2"/>
  </r>
  <r>
    <s v="Estacionamiento"/>
    <x v="0"/>
    <x v="0"/>
    <s v="Veracruz"/>
    <n v="406686"/>
    <n v="1.150592279772112E-2"/>
  </r>
  <r>
    <s v="Oficina"/>
    <x v="1"/>
    <x v="1"/>
    <s v="Hidalgo"/>
    <n v="2158475"/>
    <n v="6.106737559397446E-2"/>
  </r>
  <r>
    <s v="Piso"/>
    <x v="0"/>
    <x v="0"/>
    <s v="Puebla"/>
    <n v="1024380"/>
    <n v="2.8981664467253757E-2"/>
  </r>
  <r>
    <s v="Estacionamiento"/>
    <x v="1"/>
    <x v="1"/>
    <s v="Puebla"/>
    <n v="2042768"/>
    <n v="5.7793803823232612E-2"/>
  </r>
  <r>
    <s v="Oficina"/>
    <x v="0"/>
    <x v="0"/>
    <s v="Hidalgo"/>
    <n v="627068"/>
    <n v="1.7740950012838867E-2"/>
  </r>
  <r>
    <s v="Industrial"/>
    <x v="1"/>
    <x v="1"/>
    <s v="Hidalgo"/>
    <n v="999328"/>
    <n v="2.8272895594146471E-2"/>
  </r>
  <r>
    <s v="Estacionamiento"/>
    <x v="1"/>
    <x v="1"/>
    <s v="Tlaxcala"/>
    <n v="2937300"/>
    <n v="8.310182065216469E-2"/>
  </r>
  <r>
    <s v="Local"/>
    <x v="1"/>
    <x v="1"/>
    <s v="Veracruz"/>
    <n v="664700"/>
    <n v="1.880563108551863E-2"/>
  </r>
  <r>
    <s v="Industrial"/>
    <x v="0"/>
    <x v="0"/>
    <s v="Hidalgo"/>
    <n v="820336"/>
    <n v="2.3208870441056129E-2"/>
  </r>
  <r>
    <s v="Casa"/>
    <x v="0"/>
    <x v="0"/>
    <s v="Hidalgo"/>
    <n v="937960"/>
    <n v="2.653667779896653E-2"/>
  </r>
  <r>
    <s v="Casa"/>
    <x v="0"/>
    <x v="0"/>
    <s v="Veracruz"/>
    <n v="358846"/>
    <n v="1.0152437930666492E-2"/>
  </r>
  <r>
    <s v="Suelo"/>
    <x v="1"/>
    <x v="1"/>
    <s v="Tlaxcala"/>
    <n v="1679605"/>
    <n v="4.7519229726782783E-2"/>
  </r>
  <r>
    <s v="Piso"/>
    <x v="0"/>
    <x v="0"/>
    <s v="Hidalgo"/>
    <n v="472615"/>
    <n v="1.3371179984176902E-2"/>
  </r>
  <r>
    <s v="Oficina"/>
    <x v="0"/>
    <x v="0"/>
    <s v="Tlaxcala"/>
    <n v="1169496"/>
    <n v="3.3087272953196474E-2"/>
  </r>
  <r>
    <s v="Industrial"/>
    <x v="1"/>
    <x v="1"/>
    <s v="Tlaxcala"/>
    <n v="2020992"/>
    <n v="5.7177719239934505E-2"/>
  </r>
  <r>
    <s v="Oficina"/>
    <x v="0"/>
    <x v="0"/>
    <s v="Puebla"/>
    <n v="727552"/>
    <n v="2.0583834071808711E-2"/>
  </r>
  <r>
    <s v="Casa"/>
    <x v="0"/>
    <x v="0"/>
    <s v="Hidalgo"/>
    <n v="1438929"/>
    <n v="4.0710046535661557E-2"/>
  </r>
  <r>
    <s v="Oficina"/>
    <x v="0"/>
    <x v="0"/>
    <s v="Veracruz"/>
    <n v="427390"/>
    <n v="1.2091678455904628E-2"/>
  </r>
  <r>
    <s v="Oficina"/>
    <x v="0"/>
    <x v="0"/>
    <s v="Tlaxcala"/>
    <n v="1170684"/>
    <n v="3.3120883739610786E-2"/>
  </r>
  <r>
    <s v="Local"/>
    <x v="0"/>
    <x v="0"/>
    <s v="Veracruz"/>
    <n v="549780"/>
    <n v="1.5554325046180881E-2"/>
  </r>
  <r>
    <s v="Local"/>
    <x v="0"/>
    <x v="0"/>
    <s v="Veracruz"/>
    <n v="659330"/>
    <n v="1.8653703540868056E-2"/>
  </r>
  <r>
    <s v="Casa"/>
    <x v="0"/>
    <x v="0"/>
    <s v="Tlaxcala"/>
    <n v="1660560"/>
    <n v="4.6980410343566745E-2"/>
  </r>
  <r>
    <s v="Casa"/>
    <x v="0"/>
    <x v="0"/>
    <s v="Veracruz"/>
    <n v="753571"/>
    <n v="2.1319961219716202E-2"/>
  </r>
  <r>
    <s v="Local"/>
    <x v="0"/>
    <x v="0"/>
    <s v="Veracruz"/>
    <n v="939072"/>
    <n v="2.656813840039137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s v="Industrial and Commercial Bank of China"/>
    <n v="1"/>
    <s v="China"/>
    <s v="Banca"/>
    <n v="310000000"/>
    <n v="358752007"/>
    <n v="48752007"/>
    <m/>
    <m/>
    <m/>
    <m/>
    <m/>
    <m/>
    <m/>
    <m/>
    <m/>
    <m/>
    <m/>
    <m/>
    <m/>
  </r>
  <r>
    <s v="China Construction Bank"/>
    <n v="2"/>
    <s v="China"/>
    <s v="Banca"/>
    <n v="280000000"/>
    <n v="267972981"/>
    <n v="-12027019"/>
    <m/>
    <m/>
    <m/>
    <m/>
    <m/>
    <m/>
    <m/>
    <m/>
    <m/>
    <m/>
    <m/>
    <m/>
    <m/>
  </r>
  <r>
    <s v="The Agricultural Bank of China"/>
    <n v="3"/>
    <s v="China"/>
    <s v="Banca"/>
    <n v="280000000"/>
    <n v="324244137"/>
    <n v="44244137"/>
    <m/>
    <m/>
    <m/>
    <m/>
    <m/>
    <m/>
    <m/>
    <m/>
    <m/>
    <m/>
    <m/>
    <m/>
    <m/>
  </r>
  <r>
    <s v="Berkshire Hathaway"/>
    <n v="4"/>
    <s v="EE.UU"/>
    <s v="Servicios de Inversión"/>
    <n v="56100000"/>
    <n v="85060949"/>
    <n v="28960949"/>
    <m/>
    <m/>
    <m/>
    <m/>
    <m/>
    <m/>
    <m/>
    <m/>
    <m/>
    <m/>
    <m/>
    <m/>
    <m/>
  </r>
  <r>
    <s v="JPMorgan Chase"/>
    <n v="5"/>
    <s v="EE.UU"/>
    <s v="Finanzas Diversificadas"/>
    <n v="24000000"/>
    <n v="-67885594"/>
    <n v="-91885594"/>
    <m/>
    <m/>
    <m/>
    <m/>
    <m/>
    <m/>
    <m/>
    <m/>
    <m/>
    <m/>
    <m/>
    <m/>
    <m/>
  </r>
  <r>
    <s v="Bank of China"/>
    <n v="6"/>
    <s v="China"/>
    <s v="Banca"/>
    <n v="23000000"/>
    <n v="31816071"/>
    <n v="8816071"/>
    <m/>
    <m/>
    <m/>
    <m/>
    <m/>
    <m/>
    <m/>
    <m/>
    <m/>
    <m/>
    <m/>
    <m/>
    <m/>
  </r>
  <r>
    <s v="Wells Fargo"/>
    <n v="7"/>
    <s v="EE.UU"/>
    <s v="Banca"/>
    <n v="22000000"/>
    <n v="15320259"/>
    <n v="-6679741"/>
    <m/>
    <m/>
    <m/>
    <m/>
    <m/>
    <m/>
    <m/>
    <m/>
    <m/>
    <m/>
    <m/>
    <m/>
    <m/>
  </r>
  <r>
    <s v="Apple"/>
    <n v="8"/>
    <s v="EE.UU"/>
    <s v="Cómputo"/>
    <n v="22000000"/>
    <n v="43952449"/>
    <n v="21952449"/>
    <m/>
    <m/>
    <m/>
    <m/>
    <m/>
    <m/>
    <m/>
    <m/>
    <m/>
    <m/>
    <m/>
    <m/>
    <m/>
  </r>
  <r>
    <s v="ExxonMobil"/>
    <n v="9"/>
    <s v="EE.UU"/>
    <s v="Petróleo y gas"/>
    <n v="21000000"/>
    <n v="61894042"/>
    <n v="40894042"/>
    <m/>
    <m/>
    <m/>
    <m/>
    <m/>
    <m/>
    <m/>
    <m/>
    <m/>
    <m/>
    <m/>
    <m/>
    <m/>
  </r>
  <r>
    <s v="Toyota Motor"/>
    <n v="10"/>
    <s v="Japón"/>
    <s v="Automotriz"/>
    <n v="21000000"/>
    <n v="51254207"/>
    <n v="30254207"/>
    <m/>
    <m/>
    <m/>
    <m/>
    <m/>
    <m/>
    <m/>
    <m/>
    <m/>
    <m/>
    <m/>
    <m/>
    <m/>
  </r>
  <r>
    <s v="Bank of America"/>
    <n v="11"/>
    <s v="EE.UU"/>
    <s v="Banca"/>
    <n v="21000000"/>
    <n v="-51402883"/>
    <n v="-72402883"/>
    <m/>
    <m/>
    <m/>
    <m/>
    <m/>
    <m/>
    <m/>
    <m/>
    <m/>
    <m/>
    <m/>
    <m/>
    <m/>
  </r>
  <r>
    <s v="AT&amp;T"/>
    <n v="12"/>
    <s v="EE.UU"/>
    <s v="Telecomunicaciones"/>
    <n v="20000000"/>
    <n v="6998855"/>
    <n v="-13001145"/>
    <m/>
    <m/>
    <m/>
    <m/>
    <m/>
    <m/>
    <m/>
    <m/>
    <m/>
    <m/>
    <m/>
    <m/>
    <m/>
  </r>
  <r>
    <s v="Citigroup"/>
    <n v="13"/>
    <s v="EE.UU"/>
    <s v="Bienes raices"/>
    <n v="18000000"/>
    <n v="-67569210"/>
    <n v="-85569210"/>
    <m/>
    <m/>
    <m/>
    <m/>
    <m/>
    <m/>
    <m/>
    <m/>
    <m/>
    <m/>
    <m/>
    <m/>
    <m/>
  </r>
  <r>
    <s v="HSBC Holdings"/>
    <n v="14"/>
    <s v="Reino Unido"/>
    <s v="Banca"/>
    <n v="18000000"/>
    <n v="15087630"/>
    <n v="-2912370"/>
    <m/>
    <m/>
    <m/>
    <m/>
    <m/>
    <m/>
    <m/>
    <m/>
    <m/>
    <m/>
    <m/>
    <m/>
    <m/>
  </r>
  <r>
    <s v="Wal-Mart"/>
    <n v="15"/>
    <s v="EE.UU"/>
    <s v="Retail"/>
    <n v="17000000"/>
    <n v="40238117"/>
    <n v="23238117"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x v="0"/>
    <x v="0"/>
    <x v="0"/>
    <n v="61126"/>
    <n v="51900"/>
    <n v="55060"/>
    <x v="0"/>
    <m/>
    <m/>
    <m/>
    <m/>
    <m/>
    <m/>
    <m/>
    <m/>
    <m/>
    <m/>
    <m/>
    <m/>
  </r>
  <r>
    <x v="1"/>
    <x v="1"/>
    <x v="1"/>
    <n v="32126"/>
    <n v="33600"/>
    <n v="16502"/>
    <x v="0"/>
    <m/>
    <m/>
    <m/>
    <m/>
    <m/>
    <m/>
    <m/>
    <m/>
    <m/>
    <m/>
    <m/>
    <m/>
  </r>
  <r>
    <x v="2"/>
    <x v="2"/>
    <x v="2"/>
    <n v="4326"/>
    <n v="15200"/>
    <n v="1380"/>
    <x v="0"/>
    <m/>
    <m/>
    <m/>
    <m/>
    <m/>
    <m/>
    <m/>
    <m/>
    <m/>
    <m/>
    <m/>
    <m/>
  </r>
  <r>
    <x v="3"/>
    <x v="3"/>
    <x v="3"/>
    <n v="11500"/>
    <n v="18500"/>
    <n v="27815"/>
    <x v="0"/>
    <m/>
    <m/>
    <m/>
    <m/>
    <m/>
    <m/>
    <m/>
    <m/>
    <m/>
    <m/>
    <m/>
    <m/>
  </r>
  <r>
    <x v="4"/>
    <x v="4"/>
    <x v="4"/>
    <n v="16920"/>
    <n v="15600"/>
    <n v="-1446"/>
    <x v="0"/>
    <m/>
    <m/>
    <m/>
    <m/>
    <m/>
    <m/>
    <m/>
    <m/>
    <m/>
    <m/>
    <m/>
    <m/>
  </r>
  <r>
    <x v="5"/>
    <x v="5"/>
    <x v="5"/>
    <n v="21323"/>
    <n v="10200"/>
    <n v="26906"/>
    <x v="0"/>
    <m/>
    <m/>
    <m/>
    <m/>
    <m/>
    <m/>
    <m/>
    <m/>
    <m/>
    <m/>
    <m/>
    <m/>
  </r>
  <r>
    <x v="6"/>
    <x v="6"/>
    <x v="2"/>
    <n v="-3316"/>
    <n v="13300"/>
    <n v="19794"/>
    <x v="0"/>
    <m/>
    <m/>
    <m/>
    <m/>
    <m/>
    <m/>
    <m/>
    <m/>
    <m/>
    <m/>
    <m/>
    <m/>
  </r>
  <r>
    <x v="7"/>
    <x v="7"/>
    <x v="6"/>
    <n v="-5349"/>
    <n v="13500"/>
    <n v="9561"/>
    <x v="0"/>
    <m/>
    <m/>
    <m/>
    <m/>
    <m/>
    <m/>
    <m/>
    <m/>
    <m/>
    <m/>
    <m/>
    <m/>
  </r>
  <r>
    <x v="8"/>
    <x v="8"/>
    <x v="7"/>
    <n v="20766"/>
    <n v="9400"/>
    <n v="22628"/>
    <x v="0"/>
    <m/>
    <m/>
    <m/>
    <m/>
    <m/>
    <m/>
    <m/>
    <m/>
    <m/>
    <m/>
    <m/>
    <m/>
  </r>
  <r>
    <x v="9"/>
    <x v="9"/>
    <x v="8"/>
    <n v="33045"/>
    <n v="15900"/>
    <n v="9882"/>
    <x v="0"/>
    <m/>
    <m/>
    <m/>
    <m/>
    <m/>
    <m/>
    <m/>
    <m/>
    <m/>
    <m/>
    <m/>
    <m/>
  </r>
  <r>
    <x v="10"/>
    <x v="10"/>
    <x v="1"/>
    <n v="12059"/>
    <n v="11300"/>
    <n v="15480"/>
    <x v="0"/>
    <m/>
    <m/>
    <m/>
    <m/>
    <m/>
    <m/>
    <m/>
    <m/>
    <m/>
    <m/>
    <m/>
    <m/>
  </r>
  <r>
    <x v="11"/>
    <x v="11"/>
    <x v="7"/>
    <n v="-5507"/>
    <n v="10500"/>
    <n v="19732"/>
    <x v="0"/>
    <m/>
    <m/>
    <m/>
    <m/>
    <m/>
    <m/>
    <m/>
    <m/>
    <m/>
    <m/>
    <m/>
    <m/>
  </r>
  <r>
    <x v="12"/>
    <x v="12"/>
    <x v="9"/>
    <n v="-1537"/>
    <n v="237"/>
    <n v="99"/>
    <x v="0"/>
    <m/>
    <m/>
    <m/>
    <m/>
    <m/>
    <m/>
    <m/>
    <m/>
    <m/>
    <m/>
    <m/>
    <m/>
  </r>
  <r>
    <x v="13"/>
    <x v="13"/>
    <x v="10"/>
    <n v="-2107"/>
    <n v="177"/>
    <n v="-2263"/>
    <x v="0"/>
    <m/>
    <m/>
    <m/>
    <m/>
    <m/>
    <m/>
    <m/>
    <m/>
    <m/>
    <m/>
    <m/>
    <m/>
  </r>
  <r>
    <x v="14"/>
    <x v="14"/>
    <x v="11"/>
    <n v="-4705"/>
    <n v="7400"/>
    <n v="-3257"/>
    <x v="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J7:L10" firstHeaderRow="0" firstDataRow="1" firstDataCol="1" rowPageCount="1" colPageCount="1"/>
  <pivotFields count="6">
    <pivotField showAl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numFmtId="44" showAll="0"/>
    <pivotField dataField="1" numFmtId="10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a de Monto" fld="4" baseField="0" baseItem="0" numFmtId="44"/>
    <dataField name="Suma de Porcentaje" fld="5" baseField="0" baseItem="0" numFmtId="9"/>
  </dataFields>
  <formats count="2">
    <format dxfId="95">
      <pivotArea outline="0" collapsedLevelsAreSubtotals="1" fieldPosition="0"/>
    </format>
    <format dxfId="9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9:C30" firstHeaderRow="0" firstDataRow="1" firstDataCol="0"/>
  <pivotFields count="20">
    <pivotField showAll="0"/>
    <pivotField numFmtId="1" showAll="0"/>
    <pivotField showAll="0"/>
    <pivotField showAll="0"/>
    <pivotField dataField="1" numFmtId="167" showAll="0"/>
    <pivotField dataField="1" numFmtId="167"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de Valor de mercado 2015 (mdd)" fld="4" baseField="0" baseItem="0"/>
    <dataField name="Suma de Valor de mercado 2016(mdd)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C43:F45" firstHeaderRow="0" firstDataRow="1" firstDataCol="1"/>
  <pivotFields count="19"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dataField="1" numFmtId="167" showAll="0"/>
    <pivotField dataField="1" numFmtId="167" showAll="0"/>
    <pivotField dataField="1" numFmtId="167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0" baseItem="0"/>
    <dataField name="Suma de Valor de mercado 2015 (mdd)2" fld="4" baseField="0" baseItem="0"/>
    <dataField name="Suma de Valor de mercado 2016 (mdd)" fld="5" baseField="0" baseItem="0"/>
  </dataFields>
  <chartFormats count="3">
    <chartFormat chart="1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26:D39" firstHeaderRow="0" firstDataRow="1" firstDataCol="1"/>
  <pivotFields count="19">
    <pivotField showAll="0"/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7" showAll="0"/>
    <pivotField dataField="1" numFmtId="167" showAll="0"/>
    <pivotField dataField="1" numFmtId="167"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0" baseItem="0"/>
    <dataField name="Suma de Valor de mercado 2015 (mdd)2" fld="4" baseField="0" baseItem="0"/>
    <dataField name="Suma de Valor de mercado 2016 (mdd)" fld="5" baseField="0" baseItem="0"/>
  </dataFields>
  <chartFormats count="3"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6:B22" firstHeaderRow="1" firstDataRow="1" firstDataCol="1"/>
  <pivotFields count="19">
    <pivotField axis="axisRow"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numFmtId="167" showAll="0"/>
    <pivotField numFmtId="167"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Lugar de la lista de México" fld="1" baseField="0" baseItem="0"/>
  </dataFields>
  <chartFormats count="1">
    <chartFormat chart="1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6" name="Tabla6" displayName="Tabla6" ref="A6:J60" totalsRowShown="0" headerRowDxfId="116" tableBorderDxfId="115">
  <autoFilter ref="A6:J60"/>
  <tableColumns count="10">
    <tableColumn id="1" name="ID" dataDxfId="114"/>
    <tableColumn id="2" name="FechaDeOrden" dataDxfId="113"/>
    <tableColumn id="3" name="Empleado" dataDxfId="112"/>
    <tableColumn id="4" name="Status" dataDxfId="111"/>
    <tableColumn id="5" name="Compañía" dataDxfId="110"/>
    <tableColumn id="6" name="Fecha de envío" dataDxfId="109"/>
    <tableColumn id="7" name="Cantidad" dataDxfId="108"/>
    <tableColumn id="8" name="Precio" dataDxfId="107" dataCellStyle="Moneda"/>
    <tableColumn id="9" name="Costo de envío" dataDxfId="106" dataCellStyle="Moneda"/>
    <tableColumn id="10" name="Total" dataDxfId="10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5" name="tbl_Rendimiento5" displayName="tbl_Rendimiento5" ref="B9:T24" totalsRowShown="0" headerRowDxfId="55">
  <autoFilter ref="B9:T24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mbre" dataDxfId="54"/>
    <tableColumn id="2" name="Lugar de la lista de México" dataDxfId="53"/>
    <tableColumn id="4" name="Industria" dataDxfId="52"/>
    <tableColumn id="22" name="Valor de mercado 2014 (mdd)" dataDxfId="51"/>
    <tableColumn id="5" name="Valor de mercado 2015 (mdd)2" dataDxfId="50"/>
    <tableColumn id="20" name="Valor de mercado 2016 (mdd)" dataDxfId="49"/>
    <tableColumn id="19" name="Logo"/>
    <tableColumn id="7" name="Columna1" dataDxfId="48"/>
    <tableColumn id="8" name="Columna2" dataDxfId="47"/>
    <tableColumn id="9" name="Columna3" dataDxfId="46"/>
    <tableColumn id="10" name="Columna4" dataDxfId="45"/>
    <tableColumn id="11" name="Columna5" dataDxfId="44"/>
    <tableColumn id="12" name="Columna6" dataDxfId="43"/>
    <tableColumn id="13" name="Columna7" dataDxfId="42"/>
    <tableColumn id="14" name="Columna8" dataDxfId="41"/>
    <tableColumn id="15" name="Columna9" dataDxfId="40"/>
    <tableColumn id="16" name="Columna10" dataDxfId="39"/>
    <tableColumn id="17" name="Columna11" dataDxfId="38"/>
    <tableColumn id="18" name="Columna12" dataDxfId="3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J36" totalsRowCount="1">
  <autoFilter ref="A6:J35"/>
  <tableColumns count="10">
    <tableColumn id="1" name="Compañía" totalsRowLabel="Total"/>
    <tableColumn id="2" name="ID"/>
    <tableColumn id="3" name="Primer nombre"/>
    <tableColumn id="4" name="Apellido"/>
    <tableColumn id="5" name="Teléfono"/>
    <tableColumn id="6" name="Puesto"/>
    <tableColumn id="7" name="Compras realizadas" totalsRowFunction="sum" dataDxfId="104" totalsRowDxfId="36"/>
    <tableColumn id="8" name="Dirección"/>
    <tableColumn id="9" name="Estado/Provincia"/>
    <tableColumn id="10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A4:E15" totalsRowCount="1">
  <autoFilter ref="A4:E14"/>
  <tableColumns count="5">
    <tableColumn id="1" name="Compañía" totalsRowLabel="Total"/>
    <tableColumn id="2" name="Pedidos" totalsRowFunction="average"/>
    <tableColumn id="3" name="Primer nombre"/>
    <tableColumn id="4" name="Apellido"/>
    <tableColumn id="5" name="Puesto" totalsRowFunction="cou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Tabla8" displayName="Tabla8" ref="C8:K39" totalsRowCount="1" headerRowDxfId="103" tableBorderDxfId="102" headerRowCellStyle="Normal 3">
  <autoFilter ref="C8:K38"/>
  <tableColumns count="9">
    <tableColumn id="1" name="Referencia" dataCellStyle="Normal 3"/>
    <tableColumn id="2" name="Fecha Alta" dataDxfId="101" totalsRowDxfId="100" dataCellStyle="Normal 3"/>
    <tableColumn id="3" name="Tipo" dataCellStyle="Normal 3"/>
    <tableColumn id="4" name="Operación" dataCellStyle="Normal 3"/>
    <tableColumn id="5" name="Estado" totalsRowLabel="Total" dataCellStyle="Normal 3"/>
    <tableColumn id="6" name="Superficie" dataCellStyle="Normal 3"/>
    <tableColumn id="7" name="Monto" totalsRowFunction="sum" dataDxfId="99" totalsRowDxfId="98" dataCellStyle="Normal 3"/>
    <tableColumn id="8" name="Fecha Venta" dataDxfId="97" totalsRowDxfId="96" dataCellStyle="Normal 3"/>
    <tableColumn id="9" name="Vendedor" dataCellStyle="Normal 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BaseDatos" displayName="BaseDatos" ref="C6:H37" totalsRowCount="1">
  <autoFilter ref="C6:H36"/>
  <tableColumns count="6">
    <tableColumn id="1" name="Giro Comercial" dataCellStyle="Normal 3"/>
    <tableColumn id="5" name="Código" dataDxfId="93" totalsRowDxfId="92" dataCellStyle="Normal 3">
      <calculatedColumnFormula>MID(BaseDatos[[#This Row],[Operación]],1,3)</calculatedColumnFormula>
    </tableColumn>
    <tableColumn id="2" name="Operación" dataCellStyle="Normal 3"/>
    <tableColumn id="3" name="Estado" dataCellStyle="Normal 3"/>
    <tableColumn id="4" name="Monto" totalsRowFunction="sum" dataDxfId="91" totalsRowDxfId="90" dataCellStyle="Normal 3"/>
    <tableColumn id="6" name="Porcentaje" totalsRowFunction="sum" dataDxfId="89" totalsRowDxfId="88" dataCellStyle="Normal 3">
      <calculatedColumnFormula>+BaseDatos[[#This Row],[Monto]]/BaseDatos[[#Totals],[Monto]]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3" name="Auditoría" displayName="Auditoría" ref="C4:I26" totalsRowCount="1">
  <autoFilter ref="C4:I25"/>
  <tableColumns count="7">
    <tableColumn id="1" name="Referencia" totalsRowLabel="Total" dataCellStyle="Normal 3"/>
    <tableColumn id="2" name="Fecha Alta" dataDxfId="87" totalsRowDxfId="86" dataCellStyle="Normal 3"/>
    <tableColumn id="3" name="Tipo" dataCellStyle="Normal 3"/>
    <tableColumn id="4" name="Operación" dataCellStyle="Normal 3"/>
    <tableColumn id="5" name="Estado" dataCellStyle="Normal 3"/>
    <tableColumn id="6" name="Superficie" dataCellStyle="Normal 3"/>
    <tableColumn id="7" name="Monto de venta" totalsRowFunction="custom" dataDxfId="85" totalsRowDxfId="84" dataCellStyle="Normal 3">
      <totalsRowFormula>SUBTOTAL(109,Venta)</totalsRowFormula>
    </tableColumn>
  </tableColumns>
  <tableStyleInfo name="TableStyleMedium11" showFirstColumn="0" showLastColumn="1" showRowStripes="1" showColumnStripes="0"/>
</table>
</file>

<file path=xl/tables/table7.xml><?xml version="1.0" encoding="utf-8"?>
<table xmlns="http://schemas.openxmlformats.org/spreadsheetml/2006/main" id="9" name="Tabla9" displayName="Tabla9" ref="C5:L33" totalsRowShown="0" dataDxfId="3" dataCellStyle="Normal 4">
  <autoFilter ref="C5:L33"/>
  <tableColumns count="10">
    <tableColumn id="1" name="Columna1" dataDxfId="13" dataCellStyle="Normal 4"/>
    <tableColumn id="2" name="Columna2" dataDxfId="12" dataCellStyle="Normal 4"/>
    <tableColumn id="3" name="Columna3" dataDxfId="11" dataCellStyle="Normal 4"/>
    <tableColumn id="4" name="Columna4" dataDxfId="10" dataCellStyle="Normal 4"/>
    <tableColumn id="5" name="Columna5" dataDxfId="9" dataCellStyle="Moneda 2"/>
    <tableColumn id="6" name="Columna6" dataDxfId="8" dataCellStyle="Normal 4"/>
    <tableColumn id="7" name="Columna7" dataDxfId="7" dataCellStyle="Normal 4"/>
    <tableColumn id="8" name="Fecha de Vencimiento Dias" dataDxfId="6" dataCellStyle="Normal 4">
      <calculatedColumnFormula>+E6+$J$6</calculatedColumnFormula>
    </tableColumn>
    <tableColumn id="9" name="Columna8" dataDxfId="5" dataCellStyle="Normal 4">
      <calculatedColumnFormula>+E6+$K$6</calculatedColumnFormula>
    </tableColumn>
    <tableColumn id="10" name="Columna9" dataDxfId="4" dataCellStyle="Normal 4">
      <calculatedColumnFormula>+E6+$L$6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1" name="Tabla11" displayName="Tabla11" ref="B12:H39" totalsRowShown="0" headerRowBorderDxfId="83" tableBorderDxfId="82" totalsRowBorderDxfId="81">
  <autoFilter ref="B12:H39"/>
  <tableColumns count="7">
    <tableColumn id="1" name="Cuenta No." dataDxfId="80" dataCellStyle="Normal 4"/>
    <tableColumn id="2" name="Factura No." dataDxfId="79" dataCellStyle="Normal 4"/>
    <tableColumn id="3" name="Fecha Factura" dataDxfId="78" dataCellStyle="Normal 4"/>
    <tableColumn id="4" name="Fecha Vencim." dataDxfId="77" dataCellStyle="Normal 4"/>
    <tableColumn id="5" name="Monto" dataDxfId="76" dataCellStyle="Moneda 2"/>
    <tableColumn id="6" name="Vendedor" dataDxfId="75" dataCellStyle="Moneda 2"/>
    <tableColumn id="7" name="Días Vencidos" dataDxfId="14" dataCellStyle="Normal 4">
      <calculatedColumnFormula>IF(C$8&gt;E13,C$8-E13, "No Vencida")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4" name="tbl_Rendimiento7" displayName="tbl_Rendimiento7" ref="B11:U26" totalsRowShown="0">
  <autoFilter ref="B11:U26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Nombre" dataDxfId="74"/>
    <tableColumn id="3" name="Lugar en lista global" dataDxfId="73"/>
    <tableColumn id="20" name="País" dataDxfId="72"/>
    <tableColumn id="4" name="Industria" dataDxfId="71"/>
    <tableColumn id="5" name="Valor de mercado 2015 (mdd)" dataDxfId="70"/>
    <tableColumn id="6" name="Valor de mercado 2016(mdd)" dataDxfId="69"/>
    <tableColumn id="21" name="Ganancia/Perdida" dataDxfId="68">
      <calculatedColumnFormula>+tbl_Rendimiento7[[#This Row],[Valor de mercado 2016(mdd)]]-tbl_Rendimiento7[[#This Row],[Valor de mercado 2015 (mdd)]]</calculatedColumnFormula>
    </tableColumn>
    <tableColumn id="19" name="Logo"/>
    <tableColumn id="7" name="Columna1" dataDxfId="67"/>
    <tableColumn id="8" name="Columna2" dataDxfId="66"/>
    <tableColumn id="9" name="Columna3" dataDxfId="65"/>
    <tableColumn id="10" name="Columna4" dataDxfId="64"/>
    <tableColumn id="11" name="Columna5" dataDxfId="63"/>
    <tableColumn id="12" name="Columna6" dataDxfId="62"/>
    <tableColumn id="13" name="Columna7" dataDxfId="61"/>
    <tableColumn id="14" name="Columna8" dataDxfId="60"/>
    <tableColumn id="15" name="Columna9" dataDxfId="59"/>
    <tableColumn id="16" name="Columna10" dataDxfId="58"/>
    <tableColumn id="17" name="Columna11" dataDxfId="57"/>
    <tableColumn id="18" name="Columna12" dataDxfId="56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zoomScaleNormal="100" workbookViewId="0">
      <selection activeCell="L17" sqref="L17:M17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3" ht="31.5" x14ac:dyDescent="0.5">
      <c r="A1" s="147" t="s">
        <v>212</v>
      </c>
      <c r="B1" s="147"/>
      <c r="C1" s="147"/>
      <c r="D1" s="147"/>
      <c r="E1" s="147"/>
      <c r="F1" s="147"/>
    </row>
    <row r="2" spans="1:13" ht="31.5" x14ac:dyDescent="0.5">
      <c r="A2" s="6" t="s">
        <v>213</v>
      </c>
      <c r="B2" s="5"/>
      <c r="C2" s="5"/>
      <c r="D2" s="5"/>
      <c r="E2" s="5"/>
      <c r="F2" s="5"/>
    </row>
    <row r="3" spans="1:13" ht="18.75" x14ac:dyDescent="0.3">
      <c r="A3" s="6" t="s">
        <v>214</v>
      </c>
    </row>
    <row r="4" spans="1:13" ht="18.75" x14ac:dyDescent="0.3">
      <c r="A4" s="6" t="s">
        <v>215</v>
      </c>
    </row>
    <row r="5" spans="1:13" ht="18.75" x14ac:dyDescent="0.3">
      <c r="A5" s="6"/>
    </row>
    <row r="6" spans="1:13" x14ac:dyDescent="0.25">
      <c r="A6" s="101" t="s">
        <v>0</v>
      </c>
      <c r="B6" s="101" t="s">
        <v>1</v>
      </c>
      <c r="C6" s="101" t="s">
        <v>2</v>
      </c>
      <c r="D6" s="101" t="s">
        <v>3</v>
      </c>
      <c r="E6" s="101" t="s">
        <v>4</v>
      </c>
      <c r="F6" s="101" t="s">
        <v>5</v>
      </c>
      <c r="G6" s="101" t="s">
        <v>6</v>
      </c>
      <c r="H6" s="101" t="s">
        <v>7</v>
      </c>
      <c r="I6" s="101" t="s">
        <v>8</v>
      </c>
      <c r="J6" s="101" t="s">
        <v>9</v>
      </c>
    </row>
    <row r="7" spans="1:13" x14ac:dyDescent="0.25">
      <c r="A7" s="3">
        <v>81</v>
      </c>
      <c r="B7" s="2">
        <v>42361</v>
      </c>
      <c r="C7" s="3" t="s">
        <v>10</v>
      </c>
      <c r="D7" s="3" t="s">
        <v>11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3" x14ac:dyDescent="0.25">
      <c r="A8" s="3">
        <v>80</v>
      </c>
      <c r="B8" s="2">
        <v>42582</v>
      </c>
      <c r="C8" s="3" t="s">
        <v>10</v>
      </c>
      <c r="D8" s="3" t="s">
        <v>11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3" x14ac:dyDescent="0.25">
      <c r="A9" s="3">
        <v>79</v>
      </c>
      <c r="B9" s="2">
        <v>42558</v>
      </c>
      <c r="C9" s="3" t="s">
        <v>10</v>
      </c>
      <c r="D9" s="3" t="s">
        <v>14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3" x14ac:dyDescent="0.25">
      <c r="A10" s="3">
        <v>78</v>
      </c>
      <c r="B10" s="2">
        <v>42495</v>
      </c>
      <c r="C10" s="3" t="s">
        <v>16</v>
      </c>
      <c r="D10" s="3" t="s">
        <v>14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3" x14ac:dyDescent="0.25">
      <c r="A11" s="3">
        <v>77</v>
      </c>
      <c r="B11" s="2">
        <v>42256</v>
      </c>
      <c r="C11" s="3" t="s">
        <v>18</v>
      </c>
      <c r="D11" s="3" t="s">
        <v>14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3" x14ac:dyDescent="0.25">
      <c r="A12" s="3">
        <v>76</v>
      </c>
      <c r="B12" s="2">
        <v>42291</v>
      </c>
      <c r="C12" s="3" t="s">
        <v>18</v>
      </c>
      <c r="D12" s="3" t="s">
        <v>14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3" x14ac:dyDescent="0.25">
      <c r="A13" s="3">
        <v>75</v>
      </c>
      <c r="B13" s="2">
        <v>42215</v>
      </c>
      <c r="C13" s="3" t="s">
        <v>21</v>
      </c>
      <c r="D13" s="3" t="s">
        <v>14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3" x14ac:dyDescent="0.25">
      <c r="A14" s="3">
        <v>74</v>
      </c>
      <c r="B14" s="2">
        <v>42170</v>
      </c>
      <c r="C14" s="3" t="s">
        <v>23</v>
      </c>
      <c r="D14" s="3" t="s">
        <v>14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3" x14ac:dyDescent="0.25">
      <c r="A15" s="3">
        <v>73</v>
      </c>
      <c r="B15" s="2">
        <v>42495</v>
      </c>
      <c r="C15" s="3" t="s">
        <v>24</v>
      </c>
      <c r="D15" s="3" t="s">
        <v>14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3" x14ac:dyDescent="0.25">
      <c r="A16" s="3">
        <v>72</v>
      </c>
      <c r="B16" s="2">
        <v>42183</v>
      </c>
      <c r="C16" s="3" t="s">
        <v>16</v>
      </c>
      <c r="D16" s="3" t="s">
        <v>14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L16" s="144" t="s">
        <v>27</v>
      </c>
      <c r="M16" s="144"/>
    </row>
    <row r="17" spans="1:13" x14ac:dyDescent="0.25">
      <c r="A17" s="3">
        <v>71</v>
      </c>
      <c r="B17" s="2">
        <v>42174</v>
      </c>
      <c r="C17" s="3" t="s">
        <v>16</v>
      </c>
      <c r="D17" s="3" t="s">
        <v>11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L17" s="145">
        <f>MAX(H7:H54)</f>
        <v>4799</v>
      </c>
      <c r="M17" s="146"/>
    </row>
    <row r="18" spans="1:13" x14ac:dyDescent="0.25">
      <c r="A18" s="3">
        <v>70</v>
      </c>
      <c r="B18" s="2">
        <v>42308</v>
      </c>
      <c r="C18" s="3" t="s">
        <v>16</v>
      </c>
      <c r="D18" s="3" t="s">
        <v>11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3" x14ac:dyDescent="0.25">
      <c r="A19" s="3">
        <v>69</v>
      </c>
      <c r="B19" s="2">
        <v>42417</v>
      </c>
      <c r="C19" s="3" t="s">
        <v>16</v>
      </c>
      <c r="D19" s="3" t="s">
        <v>11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3" x14ac:dyDescent="0.25">
      <c r="A20" s="3">
        <v>68</v>
      </c>
      <c r="B20" s="2">
        <v>42360</v>
      </c>
      <c r="C20" s="3" t="s">
        <v>16</v>
      </c>
      <c r="D20" s="3" t="s">
        <v>11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3" x14ac:dyDescent="0.25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3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3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3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3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3" x14ac:dyDescent="0.25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3" x14ac:dyDescent="0.25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3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3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3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3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3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  <row r="55" spans="1:10" x14ac:dyDescent="0.25">
      <c r="A55" s="3"/>
      <c r="B55" s="2"/>
      <c r="C55" s="3"/>
      <c r="D55" s="3"/>
      <c r="E55" s="3"/>
      <c r="F55" s="2"/>
      <c r="G55" s="3"/>
      <c r="H55" s="4"/>
      <c r="I55" s="4"/>
      <c r="J55" s="3"/>
    </row>
    <row r="56" spans="1:10" x14ac:dyDescent="0.25">
      <c r="A56" s="102"/>
      <c r="B56" s="103"/>
      <c r="C56" s="102"/>
      <c r="D56" s="3"/>
      <c r="E56" s="102"/>
      <c r="F56" s="103"/>
      <c r="G56" s="102"/>
      <c r="H56" s="104"/>
      <c r="I56" s="104"/>
      <c r="J56" s="102"/>
    </row>
    <row r="57" spans="1:10" x14ac:dyDescent="0.25">
      <c r="A57" s="102"/>
      <c r="B57" s="103"/>
      <c r="C57" s="102"/>
      <c r="D57" s="3"/>
      <c r="E57" s="102"/>
      <c r="F57" s="103"/>
      <c r="G57" s="102"/>
      <c r="H57" s="104"/>
      <c r="I57" s="104"/>
      <c r="J57" s="102"/>
    </row>
    <row r="58" spans="1:10" x14ac:dyDescent="0.25">
      <c r="A58" s="102"/>
      <c r="B58" s="103"/>
      <c r="C58" s="102"/>
      <c r="D58" s="3"/>
      <c r="E58" s="102"/>
      <c r="F58" s="103"/>
      <c r="G58" s="102"/>
      <c r="H58" s="104"/>
      <c r="I58" s="104"/>
      <c r="J58" s="102"/>
    </row>
    <row r="59" spans="1:10" x14ac:dyDescent="0.25">
      <c r="A59" s="102"/>
      <c r="B59" s="103"/>
      <c r="C59" s="102"/>
      <c r="D59" s="3"/>
      <c r="E59" s="102"/>
      <c r="F59" s="103"/>
      <c r="G59" s="102"/>
      <c r="H59" s="104"/>
      <c r="I59" s="104"/>
      <c r="J59" s="102"/>
    </row>
    <row r="60" spans="1:10" x14ac:dyDescent="0.25">
      <c r="A60" s="102"/>
      <c r="B60" s="103"/>
      <c r="C60" s="102"/>
      <c r="D60" s="3"/>
      <c r="E60" s="102"/>
      <c r="F60" s="103"/>
      <c r="G60" s="102"/>
      <c r="H60" s="104"/>
      <c r="I60" s="104"/>
      <c r="J60" s="102"/>
    </row>
  </sheetData>
  <mergeCells count="3">
    <mergeCell ref="L16:M16"/>
    <mergeCell ref="L17:M17"/>
    <mergeCell ref="A1:F1"/>
  </mergeCells>
  <phoneticPr fontId="2" type="noConversion"/>
  <conditionalFormatting sqref="D7:D60">
    <cfRule type="containsText" dxfId="35" priority="1" operator="containsText" text="Nuevo">
      <formula>NOT(ISERROR(SEARCH("Nuevo",D7)))</formula>
    </cfRule>
    <cfRule type="containsText" dxfId="34" priority="2" stopIfTrue="1" operator="containsText" text="Cerrado">
      <formula>NOT(ISERROR(SEARCH("Cerrado",D7)))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W24"/>
  <sheetViews>
    <sheetView showGridLines="0" topLeftCell="A7" zoomScaleNormal="100" workbookViewId="0">
      <selection activeCell="A19" sqref="A19"/>
    </sheetView>
  </sheetViews>
  <sheetFormatPr baseColWidth="10" defaultColWidth="0" defaultRowHeight="18" customHeight="1" x14ac:dyDescent="0.25"/>
  <cols>
    <col min="1" max="1" width="1.7109375" style="63" customWidth="1"/>
    <col min="2" max="2" width="24.7109375" style="63" customWidth="1"/>
    <col min="3" max="3" width="23.5703125" style="63" customWidth="1"/>
    <col min="4" max="5" width="26" style="63" customWidth="1"/>
    <col min="6" max="7" width="25.85546875" style="63" customWidth="1"/>
    <col min="8" max="8" width="22.42578125" style="63" customWidth="1"/>
    <col min="9" max="12" width="9.28515625" style="64" hidden="1" customWidth="1"/>
    <col min="13" max="13" width="10.7109375" style="65" hidden="1" customWidth="1"/>
    <col min="14" max="14" width="9.28515625" style="65" hidden="1" customWidth="1"/>
    <col min="15" max="18" width="9.28515625" style="64" hidden="1" customWidth="1"/>
    <col min="19" max="19" width="13.28515625" style="65" hidden="1" customWidth="1"/>
    <col min="20" max="20" width="6.42578125" style="63" hidden="1" customWidth="1"/>
    <col min="21" max="23" width="1.28515625" style="63" hidden="1" customWidth="1"/>
    <col min="24" max="16384" width="0" style="63" hidden="1"/>
  </cols>
  <sheetData>
    <row r="1" spans="1:20" ht="34.5" customHeight="1" x14ac:dyDescent="0.5">
      <c r="A1" s="58" t="s">
        <v>212</v>
      </c>
      <c r="I1" s="63"/>
      <c r="M1" s="64"/>
      <c r="O1" s="65"/>
      <c r="S1" s="64"/>
      <c r="T1" s="65"/>
    </row>
    <row r="2" spans="1:20" ht="18" customHeight="1" x14ac:dyDescent="0.3">
      <c r="A2" s="6" t="s">
        <v>438</v>
      </c>
      <c r="I2" s="63"/>
      <c r="M2" s="64"/>
      <c r="O2" s="65"/>
      <c r="S2" s="64"/>
      <c r="T2" s="65"/>
    </row>
    <row r="3" spans="1:20" ht="18.75" x14ac:dyDescent="0.3">
      <c r="A3" s="6" t="s">
        <v>439</v>
      </c>
    </row>
    <row r="4" spans="1:20" ht="34.5" x14ac:dyDescent="0.35">
      <c r="B4" s="97" t="s">
        <v>408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0" ht="34.5" x14ac:dyDescent="0.25">
      <c r="B5" s="67" t="s">
        <v>361</v>
      </c>
      <c r="C5" s="69"/>
      <c r="D5" s="69"/>
      <c r="E5" s="69"/>
      <c r="F5" s="68"/>
      <c r="G5" s="68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0" ht="12.75" x14ac:dyDescent="0.25"/>
    <row r="7" spans="1:20" ht="12.75" x14ac:dyDescent="0.25">
      <c r="B7" s="70"/>
      <c r="C7" s="70"/>
      <c r="D7" s="71"/>
      <c r="E7" s="98"/>
      <c r="F7" s="72" t="s">
        <v>363</v>
      </c>
      <c r="G7" s="72"/>
      <c r="H7" s="72"/>
      <c r="I7" s="71"/>
      <c r="J7" s="71"/>
      <c r="K7" s="71"/>
      <c r="L7" s="71"/>
      <c r="M7" s="71"/>
      <c r="N7" s="71"/>
      <c r="O7" s="71"/>
      <c r="P7" s="71"/>
      <c r="Q7" s="71"/>
      <c r="R7" s="71"/>
      <c r="S7" s="73"/>
      <c r="T7" s="74"/>
    </row>
    <row r="8" spans="1:20" ht="6" customHeight="1" x14ac:dyDescent="0.25">
      <c r="B8" s="70"/>
      <c r="C8" s="99"/>
      <c r="D8" s="77"/>
      <c r="E8" s="77"/>
      <c r="F8" s="78"/>
      <c r="G8" s="78"/>
      <c r="H8" s="72"/>
      <c r="I8" s="75"/>
      <c r="J8" s="77"/>
      <c r="K8" s="75"/>
      <c r="L8" s="77"/>
      <c r="M8" s="75"/>
      <c r="N8" s="77"/>
      <c r="O8" s="75"/>
      <c r="P8" s="76"/>
      <c r="Q8" s="76"/>
      <c r="R8" s="77"/>
      <c r="S8" s="79"/>
      <c r="T8" s="79"/>
    </row>
    <row r="9" spans="1:20" s="82" customFormat="1" ht="30" customHeight="1" x14ac:dyDescent="0.25">
      <c r="B9" s="80" t="s">
        <v>364</v>
      </c>
      <c r="C9" s="100" t="s">
        <v>409</v>
      </c>
      <c r="D9" s="80" t="s">
        <v>367</v>
      </c>
      <c r="E9" s="80" t="s">
        <v>410</v>
      </c>
      <c r="F9" s="80" t="s">
        <v>411</v>
      </c>
      <c r="G9" s="80" t="s">
        <v>412</v>
      </c>
      <c r="H9" s="80" t="s">
        <v>371</v>
      </c>
      <c r="I9" s="80" t="s">
        <v>260</v>
      </c>
      <c r="J9" s="80" t="s">
        <v>261</v>
      </c>
      <c r="K9" s="80" t="s">
        <v>262</v>
      </c>
      <c r="L9" s="80" t="s">
        <v>263</v>
      </c>
      <c r="M9" s="80" t="s">
        <v>372</v>
      </c>
      <c r="N9" s="80" t="s">
        <v>373</v>
      </c>
      <c r="O9" s="80" t="s">
        <v>374</v>
      </c>
      <c r="P9" s="80" t="s">
        <v>375</v>
      </c>
      <c r="Q9" s="80" t="s">
        <v>376</v>
      </c>
      <c r="R9" s="80" t="s">
        <v>377</v>
      </c>
      <c r="S9" s="80" t="s">
        <v>378</v>
      </c>
      <c r="T9" s="80" t="s">
        <v>379</v>
      </c>
    </row>
    <row r="10" spans="1:20" s="91" customFormat="1" ht="24" customHeight="1" x14ac:dyDescent="0.25">
      <c r="B10" s="83" t="s">
        <v>413</v>
      </c>
      <c r="C10" s="83">
        <v>1</v>
      </c>
      <c r="D10" s="83" t="s">
        <v>401</v>
      </c>
      <c r="E10" s="85">
        <v>61126</v>
      </c>
      <c r="F10" s="85">
        <v>51900</v>
      </c>
      <c r="G10" s="85">
        <v>55060</v>
      </c>
      <c r="H10" s="83"/>
      <c r="I10" s="86"/>
      <c r="J10" s="87"/>
      <c r="K10" s="86"/>
      <c r="L10" s="87"/>
      <c r="M10" s="88"/>
      <c r="N10" s="88"/>
      <c r="O10" s="89"/>
      <c r="P10" s="89"/>
      <c r="Q10" s="87"/>
      <c r="R10" s="86"/>
      <c r="S10" s="88"/>
      <c r="T10" s="90"/>
    </row>
    <row r="11" spans="1:20" s="91" customFormat="1" ht="24" customHeight="1" x14ac:dyDescent="0.25">
      <c r="B11" s="83" t="s">
        <v>414</v>
      </c>
      <c r="C11" s="83">
        <v>2</v>
      </c>
      <c r="D11" s="83" t="s">
        <v>415</v>
      </c>
      <c r="E11" s="85">
        <v>32126</v>
      </c>
      <c r="F11" s="85">
        <v>33600</v>
      </c>
      <c r="G11" s="85">
        <v>16502</v>
      </c>
      <c r="H11" s="63"/>
      <c r="I11" s="92"/>
      <c r="J11" s="93"/>
      <c r="K11" s="92"/>
      <c r="L11" s="93"/>
      <c r="M11" s="94"/>
      <c r="N11" s="94"/>
      <c r="O11" s="95"/>
      <c r="P11" s="95"/>
      <c r="Q11" s="93"/>
      <c r="R11" s="92"/>
      <c r="S11" s="94"/>
      <c r="T11" s="96"/>
    </row>
    <row r="12" spans="1:20" ht="24" customHeight="1" x14ac:dyDescent="0.25">
      <c r="B12" s="83" t="s">
        <v>416</v>
      </c>
      <c r="C12" s="83">
        <v>3</v>
      </c>
      <c r="D12" s="83" t="s">
        <v>382</v>
      </c>
      <c r="E12" s="85">
        <v>4326</v>
      </c>
      <c r="F12" s="85">
        <v>15200</v>
      </c>
      <c r="G12" s="85">
        <v>1380</v>
      </c>
      <c r="I12" s="92"/>
      <c r="J12" s="93"/>
      <c r="K12" s="92"/>
      <c r="L12" s="93"/>
      <c r="M12" s="94"/>
      <c r="N12" s="94"/>
      <c r="O12" s="95"/>
      <c r="P12" s="95"/>
      <c r="Q12" s="93"/>
      <c r="R12" s="92"/>
      <c r="S12" s="94"/>
      <c r="T12" s="96"/>
    </row>
    <row r="13" spans="1:20" ht="24" customHeight="1" x14ac:dyDescent="0.25">
      <c r="B13" s="83" t="s">
        <v>417</v>
      </c>
      <c r="C13" s="83">
        <v>4</v>
      </c>
      <c r="D13" s="83" t="s">
        <v>418</v>
      </c>
      <c r="E13" s="85">
        <v>11500</v>
      </c>
      <c r="F13" s="85">
        <v>18500</v>
      </c>
      <c r="G13" s="85">
        <v>27815</v>
      </c>
      <c r="I13" s="92"/>
      <c r="J13" s="93"/>
      <c r="K13" s="92"/>
      <c r="L13" s="93"/>
      <c r="M13" s="94"/>
      <c r="N13" s="94"/>
      <c r="O13" s="95"/>
      <c r="P13" s="95"/>
      <c r="Q13" s="93"/>
      <c r="R13" s="92"/>
      <c r="S13" s="94"/>
      <c r="T13" s="96"/>
    </row>
    <row r="14" spans="1:20" ht="24" customHeight="1" x14ac:dyDescent="0.25">
      <c r="B14" s="83" t="s">
        <v>419</v>
      </c>
      <c r="C14" s="83">
        <v>5</v>
      </c>
      <c r="D14" s="83" t="s">
        <v>420</v>
      </c>
      <c r="E14" s="85">
        <v>16920</v>
      </c>
      <c r="F14" s="85">
        <v>15600</v>
      </c>
      <c r="G14" s="85">
        <v>-1446</v>
      </c>
      <c r="I14" s="92"/>
      <c r="J14" s="93"/>
      <c r="K14" s="92"/>
      <c r="L14" s="93"/>
      <c r="M14" s="94"/>
      <c r="N14" s="94"/>
      <c r="O14" s="95"/>
      <c r="P14" s="95"/>
      <c r="Q14" s="93"/>
      <c r="R14" s="92"/>
      <c r="S14" s="94"/>
      <c r="T14" s="96"/>
    </row>
    <row r="15" spans="1:20" s="91" customFormat="1" ht="24" customHeight="1" x14ac:dyDescent="0.25">
      <c r="B15" s="83" t="s">
        <v>421</v>
      </c>
      <c r="C15" s="83">
        <v>6</v>
      </c>
      <c r="D15" s="83" t="s">
        <v>422</v>
      </c>
      <c r="E15" s="85">
        <v>21323</v>
      </c>
      <c r="F15" s="85">
        <v>10200</v>
      </c>
      <c r="G15" s="85">
        <v>26906</v>
      </c>
      <c r="H15" s="63"/>
      <c r="I15" s="92"/>
      <c r="J15" s="93"/>
      <c r="K15" s="92"/>
      <c r="L15" s="93"/>
      <c r="M15" s="94"/>
      <c r="N15" s="94"/>
      <c r="O15" s="95"/>
      <c r="P15" s="95"/>
      <c r="Q15" s="93"/>
      <c r="R15" s="92"/>
      <c r="S15" s="94"/>
      <c r="T15" s="96"/>
    </row>
    <row r="16" spans="1:20" ht="24" customHeight="1" x14ac:dyDescent="0.25">
      <c r="B16" s="83" t="s">
        <v>423</v>
      </c>
      <c r="C16" s="83">
        <v>7</v>
      </c>
      <c r="D16" s="83" t="s">
        <v>382</v>
      </c>
      <c r="E16" s="85">
        <v>-3316</v>
      </c>
      <c r="F16" s="85">
        <v>13300</v>
      </c>
      <c r="G16" s="85">
        <v>19794</v>
      </c>
      <c r="I16" s="92"/>
      <c r="J16" s="93"/>
      <c r="K16" s="92"/>
      <c r="L16" s="93"/>
      <c r="M16" s="94"/>
      <c r="N16" s="94"/>
      <c r="O16" s="95"/>
      <c r="P16" s="95"/>
      <c r="Q16" s="93"/>
      <c r="R16" s="92"/>
      <c r="S16" s="94"/>
      <c r="T16" s="96"/>
    </row>
    <row r="17" spans="2:20" ht="24" customHeight="1" x14ac:dyDescent="0.25">
      <c r="B17" s="83" t="s">
        <v>424</v>
      </c>
      <c r="C17" s="83">
        <v>8</v>
      </c>
      <c r="D17" s="83" t="s">
        <v>425</v>
      </c>
      <c r="E17" s="85">
        <v>-5349</v>
      </c>
      <c r="F17" s="85">
        <v>13500</v>
      </c>
      <c r="G17" s="85">
        <v>9561</v>
      </c>
      <c r="I17" s="92"/>
      <c r="J17" s="93"/>
      <c r="K17" s="92"/>
      <c r="L17" s="93"/>
      <c r="M17" s="94"/>
      <c r="N17" s="94"/>
      <c r="O17" s="95"/>
      <c r="P17" s="95"/>
      <c r="Q17" s="93"/>
      <c r="R17" s="92"/>
      <c r="S17" s="94"/>
      <c r="T17" s="96"/>
    </row>
    <row r="18" spans="2:20" ht="24" customHeight="1" x14ac:dyDescent="0.25">
      <c r="B18" s="83" t="s">
        <v>426</v>
      </c>
      <c r="C18" s="83">
        <v>9</v>
      </c>
      <c r="D18" s="83" t="s">
        <v>427</v>
      </c>
      <c r="E18" s="85">
        <v>20766</v>
      </c>
      <c r="F18" s="85">
        <v>9400</v>
      </c>
      <c r="G18" s="85">
        <v>22628</v>
      </c>
      <c r="I18" s="92"/>
      <c r="J18" s="93"/>
      <c r="K18" s="92"/>
      <c r="L18" s="93"/>
      <c r="M18" s="94"/>
      <c r="N18" s="94"/>
      <c r="O18" s="95"/>
      <c r="P18" s="95"/>
      <c r="Q18" s="93"/>
      <c r="R18" s="92"/>
      <c r="S18" s="94"/>
      <c r="T18" s="96"/>
    </row>
    <row r="19" spans="2:20" s="91" customFormat="1" ht="24" customHeight="1" x14ac:dyDescent="0.25">
      <c r="B19" s="83" t="s">
        <v>428</v>
      </c>
      <c r="C19" s="83">
        <v>10</v>
      </c>
      <c r="D19" s="83" t="s">
        <v>429</v>
      </c>
      <c r="E19" s="85">
        <v>33045</v>
      </c>
      <c r="F19" s="85">
        <v>15900</v>
      </c>
      <c r="G19" s="85">
        <v>9882</v>
      </c>
      <c r="H19" s="63"/>
      <c r="I19" s="86"/>
      <c r="J19" s="87"/>
      <c r="K19" s="86"/>
      <c r="L19" s="87"/>
      <c r="M19" s="88"/>
      <c r="N19" s="88"/>
      <c r="O19" s="89"/>
      <c r="P19" s="89"/>
      <c r="Q19" s="87"/>
      <c r="R19" s="86"/>
      <c r="S19" s="88"/>
      <c r="T19" s="90"/>
    </row>
    <row r="20" spans="2:20" s="91" customFormat="1" ht="24" customHeight="1" x14ac:dyDescent="0.25">
      <c r="B20" s="83" t="s">
        <v>430</v>
      </c>
      <c r="C20" s="83">
        <v>11</v>
      </c>
      <c r="D20" s="83" t="s">
        <v>415</v>
      </c>
      <c r="E20" s="85">
        <v>12059</v>
      </c>
      <c r="F20" s="85">
        <v>11300</v>
      </c>
      <c r="G20" s="85">
        <v>15480</v>
      </c>
      <c r="H20" s="63"/>
      <c r="I20" s="92"/>
      <c r="J20" s="93"/>
      <c r="K20" s="92"/>
      <c r="L20" s="93"/>
      <c r="M20" s="94"/>
      <c r="N20" s="94"/>
      <c r="O20" s="95"/>
      <c r="P20" s="95"/>
      <c r="Q20" s="93"/>
      <c r="R20" s="92"/>
      <c r="S20" s="94"/>
      <c r="T20" s="96"/>
    </row>
    <row r="21" spans="2:20" ht="24" customHeight="1" x14ac:dyDescent="0.25">
      <c r="B21" s="83" t="s">
        <v>431</v>
      </c>
      <c r="C21" s="83">
        <v>12</v>
      </c>
      <c r="D21" s="83" t="s">
        <v>427</v>
      </c>
      <c r="E21" s="85">
        <v>-5507</v>
      </c>
      <c r="F21" s="85">
        <v>10500</v>
      </c>
      <c r="G21" s="85">
        <v>19732</v>
      </c>
      <c r="I21" s="92"/>
      <c r="J21" s="93"/>
      <c r="K21" s="92"/>
      <c r="L21" s="93"/>
      <c r="M21" s="94"/>
      <c r="N21" s="94"/>
      <c r="O21" s="95"/>
      <c r="P21" s="95"/>
      <c r="Q21" s="93"/>
      <c r="R21" s="92"/>
      <c r="S21" s="94"/>
      <c r="T21" s="96"/>
    </row>
    <row r="22" spans="2:20" ht="24" customHeight="1" x14ac:dyDescent="0.25">
      <c r="B22" s="83" t="s">
        <v>432</v>
      </c>
      <c r="C22" s="83">
        <v>13</v>
      </c>
      <c r="D22" s="83" t="s">
        <v>403</v>
      </c>
      <c r="E22" s="85">
        <v>-1537</v>
      </c>
      <c r="F22" s="85">
        <v>237</v>
      </c>
      <c r="G22" s="85">
        <v>99</v>
      </c>
      <c r="I22" s="92"/>
      <c r="J22" s="93"/>
      <c r="K22" s="92"/>
      <c r="L22" s="93"/>
      <c r="M22" s="94"/>
      <c r="N22" s="94"/>
      <c r="O22" s="95"/>
      <c r="P22" s="95"/>
      <c r="Q22" s="93"/>
      <c r="R22" s="92"/>
      <c r="S22" s="94"/>
      <c r="T22" s="96"/>
    </row>
    <row r="23" spans="2:20" ht="24" customHeight="1" x14ac:dyDescent="0.25">
      <c r="B23" s="83" t="s">
        <v>433</v>
      </c>
      <c r="C23" s="83">
        <v>14</v>
      </c>
      <c r="D23" s="83" t="s">
        <v>434</v>
      </c>
      <c r="E23" s="85">
        <v>-2107</v>
      </c>
      <c r="F23" s="85">
        <v>177</v>
      </c>
      <c r="G23" s="85">
        <v>-2263</v>
      </c>
      <c r="I23" s="92"/>
      <c r="J23" s="93"/>
      <c r="K23" s="92"/>
      <c r="L23" s="93"/>
      <c r="M23" s="94"/>
      <c r="N23" s="94"/>
      <c r="O23" s="95"/>
      <c r="P23" s="95"/>
      <c r="Q23" s="93"/>
      <c r="R23" s="92"/>
      <c r="S23" s="94"/>
      <c r="T23" s="96"/>
    </row>
    <row r="24" spans="2:20" s="91" customFormat="1" ht="24" customHeight="1" x14ac:dyDescent="0.25">
      <c r="B24" s="83" t="s">
        <v>435</v>
      </c>
      <c r="C24" s="83">
        <v>15</v>
      </c>
      <c r="D24" s="83" t="s">
        <v>436</v>
      </c>
      <c r="E24" s="85">
        <v>-4705</v>
      </c>
      <c r="F24" s="85">
        <v>7400</v>
      </c>
      <c r="G24" s="85">
        <v>-3257</v>
      </c>
      <c r="H24" s="63"/>
      <c r="I24" s="92"/>
      <c r="J24" s="93"/>
      <c r="K24" s="92"/>
      <c r="L24" s="93"/>
      <c r="M24" s="94"/>
      <c r="N24" s="94"/>
      <c r="O24" s="95"/>
      <c r="P24" s="95"/>
      <c r="Q24" s="93"/>
      <c r="R24" s="92"/>
      <c r="S24" s="94"/>
      <c r="T24" s="96"/>
    </row>
  </sheetData>
  <conditionalFormatting sqref="S7:T8 T25:T65480">
    <cfRule type="cellIs" dxfId="23" priority="7" stopIfTrue="1" operator="equal">
      <formula>"VERDE"</formula>
    </cfRule>
    <cfRule type="cellIs" dxfId="22" priority="8" stopIfTrue="1" operator="equal">
      <formula>"AMARILLO"</formula>
    </cfRule>
    <cfRule type="cellIs" dxfId="21" priority="9" stopIfTrue="1" operator="equal">
      <formula>"ROJO"</formula>
    </cfRule>
  </conditionalFormatting>
  <conditionalFormatting sqref="T10:T24">
    <cfRule type="expression" dxfId="20" priority="2">
      <formula>$T10="NEGRO"</formula>
    </cfRule>
    <cfRule type="expression" dxfId="19" priority="3">
      <formula>$T10="VERDE"</formula>
    </cfRule>
    <cfRule type="expression" dxfId="18" priority="4">
      <formula>$T10="ROJO"</formula>
    </cfRule>
    <cfRule type="expression" dxfId="17" priority="5">
      <formula>$T10="NARANJA"</formula>
    </cfRule>
    <cfRule type="expression" dxfId="16" priority="6">
      <formula>$T10=""</formula>
    </cfRule>
  </conditionalFormatting>
  <conditionalFormatting sqref="I10:L24 Q10:R24">
    <cfRule type="expression" dxfId="15" priority="1">
      <formula>I10&lt;0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45"/>
  <sheetViews>
    <sheetView topLeftCell="D32" workbookViewId="0">
      <selection activeCell="O44" sqref="O44"/>
    </sheetView>
  </sheetViews>
  <sheetFormatPr baseColWidth="10" defaultRowHeight="15" x14ac:dyDescent="0.25"/>
  <cols>
    <col min="1" max="1" width="26.7109375" customWidth="1"/>
    <col min="2" max="2" width="35.42578125" customWidth="1"/>
    <col min="3" max="3" width="17.5703125" customWidth="1"/>
    <col min="4" max="4" width="35.42578125" customWidth="1"/>
    <col min="5" max="5" width="36.42578125" customWidth="1"/>
    <col min="6" max="6" width="35.42578125" customWidth="1"/>
    <col min="7" max="12" width="2" customWidth="1"/>
    <col min="13" max="18" width="3" customWidth="1"/>
    <col min="19" max="19" width="12.5703125" bestFit="1" customWidth="1"/>
  </cols>
  <sheetData>
    <row r="6" spans="1:2" x14ac:dyDescent="0.25">
      <c r="A6" s="117" t="s">
        <v>441</v>
      </c>
      <c r="B6" t="s">
        <v>451</v>
      </c>
    </row>
    <row r="7" spans="1:2" x14ac:dyDescent="0.25">
      <c r="A7" s="118" t="s">
        <v>413</v>
      </c>
      <c r="B7" s="141">
        <v>1</v>
      </c>
    </row>
    <row r="8" spans="1:2" x14ac:dyDescent="0.25">
      <c r="A8" s="118" t="s">
        <v>430</v>
      </c>
      <c r="B8" s="141">
        <v>11</v>
      </c>
    </row>
    <row r="9" spans="1:2" x14ac:dyDescent="0.25">
      <c r="A9" s="118" t="s">
        <v>421</v>
      </c>
      <c r="B9" s="141">
        <v>6</v>
      </c>
    </row>
    <row r="10" spans="1:2" x14ac:dyDescent="0.25">
      <c r="A10" s="118" t="s">
        <v>428</v>
      </c>
      <c r="B10" s="141">
        <v>10</v>
      </c>
    </row>
    <row r="11" spans="1:2" x14ac:dyDescent="0.25">
      <c r="A11" s="118" t="s">
        <v>414</v>
      </c>
      <c r="B11" s="141">
        <v>2</v>
      </c>
    </row>
    <row r="12" spans="1:2" x14ac:dyDescent="0.25">
      <c r="A12" s="118" t="s">
        <v>435</v>
      </c>
      <c r="B12" s="141">
        <v>15</v>
      </c>
    </row>
    <row r="13" spans="1:2" x14ac:dyDescent="0.25">
      <c r="A13" s="118" t="s">
        <v>426</v>
      </c>
      <c r="B13" s="141">
        <v>9</v>
      </c>
    </row>
    <row r="14" spans="1:2" x14ac:dyDescent="0.25">
      <c r="A14" s="118" t="s">
        <v>424</v>
      </c>
      <c r="B14" s="141">
        <v>8</v>
      </c>
    </row>
    <row r="15" spans="1:2" x14ac:dyDescent="0.25">
      <c r="A15" s="118" t="s">
        <v>431</v>
      </c>
      <c r="B15" s="141">
        <v>12</v>
      </c>
    </row>
    <row r="16" spans="1:2" x14ac:dyDescent="0.25">
      <c r="A16" s="118" t="s">
        <v>416</v>
      </c>
      <c r="B16" s="141">
        <v>3</v>
      </c>
    </row>
    <row r="17" spans="1:4" x14ac:dyDescent="0.25">
      <c r="A17" s="118" t="s">
        <v>417</v>
      </c>
      <c r="B17" s="141">
        <v>4</v>
      </c>
    </row>
    <row r="18" spans="1:4" x14ac:dyDescent="0.25">
      <c r="A18" s="118" t="s">
        <v>432</v>
      </c>
      <c r="B18" s="141">
        <v>13</v>
      </c>
    </row>
    <row r="19" spans="1:4" x14ac:dyDescent="0.25">
      <c r="A19" s="118" t="s">
        <v>433</v>
      </c>
      <c r="B19" s="141">
        <v>14</v>
      </c>
    </row>
    <row r="20" spans="1:4" x14ac:dyDescent="0.25">
      <c r="A20" s="118" t="s">
        <v>423</v>
      </c>
      <c r="B20" s="141">
        <v>7</v>
      </c>
    </row>
    <row r="21" spans="1:4" x14ac:dyDescent="0.25">
      <c r="A21" s="118" t="s">
        <v>419</v>
      </c>
      <c r="B21" s="141">
        <v>5</v>
      </c>
    </row>
    <row r="22" spans="1:4" x14ac:dyDescent="0.25">
      <c r="A22" s="118" t="s">
        <v>442</v>
      </c>
      <c r="B22" s="141">
        <v>120</v>
      </c>
    </row>
    <row r="26" spans="1:4" x14ac:dyDescent="0.25">
      <c r="A26" s="117" t="s">
        <v>441</v>
      </c>
      <c r="B26" t="s">
        <v>452</v>
      </c>
      <c r="C26" t="s">
        <v>453</v>
      </c>
      <c r="D26" t="s">
        <v>454</v>
      </c>
    </row>
    <row r="27" spans="1:4" x14ac:dyDescent="0.25">
      <c r="A27" s="118" t="s">
        <v>425</v>
      </c>
      <c r="B27" s="141">
        <v>-5349</v>
      </c>
      <c r="C27" s="141">
        <v>13500</v>
      </c>
      <c r="D27" s="141">
        <v>9561</v>
      </c>
    </row>
    <row r="28" spans="1:4" x14ac:dyDescent="0.25">
      <c r="A28" s="118" t="s">
        <v>382</v>
      </c>
      <c r="B28" s="141">
        <v>1010</v>
      </c>
      <c r="C28" s="141">
        <v>28500</v>
      </c>
      <c r="D28" s="141">
        <v>21174</v>
      </c>
    </row>
    <row r="29" spans="1:4" x14ac:dyDescent="0.25">
      <c r="A29" s="118" t="s">
        <v>415</v>
      </c>
      <c r="B29" s="141">
        <v>44185</v>
      </c>
      <c r="C29" s="141">
        <v>44900</v>
      </c>
      <c r="D29" s="141">
        <v>31982</v>
      </c>
    </row>
    <row r="30" spans="1:4" x14ac:dyDescent="0.25">
      <c r="A30" s="118" t="s">
        <v>403</v>
      </c>
      <c r="B30" s="141">
        <v>-1537</v>
      </c>
      <c r="C30" s="141">
        <v>237</v>
      </c>
      <c r="D30" s="141">
        <v>99</v>
      </c>
    </row>
    <row r="31" spans="1:4" x14ac:dyDescent="0.25">
      <c r="A31" s="118" t="s">
        <v>427</v>
      </c>
      <c r="B31" s="141">
        <v>15259</v>
      </c>
      <c r="C31" s="141">
        <v>19900</v>
      </c>
      <c r="D31" s="141">
        <v>42360</v>
      </c>
    </row>
    <row r="32" spans="1:4" x14ac:dyDescent="0.25">
      <c r="A32" s="118" t="s">
        <v>434</v>
      </c>
      <c r="B32" s="141">
        <v>-2107</v>
      </c>
      <c r="C32" s="141">
        <v>177</v>
      </c>
      <c r="D32" s="141">
        <v>-2263</v>
      </c>
    </row>
    <row r="33" spans="1:6" x14ac:dyDescent="0.25">
      <c r="A33" s="118" t="s">
        <v>436</v>
      </c>
      <c r="B33" s="141">
        <v>-4705</v>
      </c>
      <c r="C33" s="141">
        <v>7400</v>
      </c>
      <c r="D33" s="141">
        <v>-3257</v>
      </c>
    </row>
    <row r="34" spans="1:6" x14ac:dyDescent="0.25">
      <c r="A34" s="118" t="s">
        <v>422</v>
      </c>
      <c r="B34" s="141">
        <v>21323</v>
      </c>
      <c r="C34" s="141">
        <v>10200</v>
      </c>
      <c r="D34" s="141">
        <v>26906</v>
      </c>
    </row>
    <row r="35" spans="1:6" x14ac:dyDescent="0.25">
      <c r="A35" s="118" t="s">
        <v>420</v>
      </c>
      <c r="B35" s="141">
        <v>16920</v>
      </c>
      <c r="C35" s="141">
        <v>15600</v>
      </c>
      <c r="D35" s="141">
        <v>-1446</v>
      </c>
    </row>
    <row r="36" spans="1:6" x14ac:dyDescent="0.25">
      <c r="A36" s="118" t="s">
        <v>418</v>
      </c>
      <c r="B36" s="141">
        <v>11500</v>
      </c>
      <c r="C36" s="141">
        <v>18500</v>
      </c>
      <c r="D36" s="141">
        <v>27815</v>
      </c>
    </row>
    <row r="37" spans="1:6" x14ac:dyDescent="0.25">
      <c r="A37" s="118" t="s">
        <v>401</v>
      </c>
      <c r="B37" s="141">
        <v>61126</v>
      </c>
      <c r="C37" s="141">
        <v>51900</v>
      </c>
      <c r="D37" s="141">
        <v>55060</v>
      </c>
    </row>
    <row r="38" spans="1:6" x14ac:dyDescent="0.25">
      <c r="A38" s="118" t="s">
        <v>429</v>
      </c>
      <c r="B38" s="141">
        <v>33045</v>
      </c>
      <c r="C38" s="141">
        <v>15900</v>
      </c>
      <c r="D38" s="141">
        <v>9882</v>
      </c>
    </row>
    <row r="39" spans="1:6" x14ac:dyDescent="0.25">
      <c r="A39" s="118" t="s">
        <v>442</v>
      </c>
      <c r="B39" s="141">
        <v>190670</v>
      </c>
      <c r="C39" s="141">
        <v>226714</v>
      </c>
      <c r="D39" s="141">
        <v>217873</v>
      </c>
    </row>
    <row r="43" spans="1:6" x14ac:dyDescent="0.25">
      <c r="C43" s="117" t="s">
        <v>441</v>
      </c>
      <c r="D43" t="s">
        <v>452</v>
      </c>
      <c r="E43" t="s">
        <v>453</v>
      </c>
      <c r="F43" t="s">
        <v>454</v>
      </c>
    </row>
    <row r="44" spans="1:6" x14ac:dyDescent="0.25">
      <c r="C44" s="118" t="s">
        <v>455</v>
      </c>
      <c r="D44" s="141">
        <v>190670</v>
      </c>
      <c r="E44" s="141">
        <v>226714</v>
      </c>
      <c r="F44" s="141">
        <v>217873</v>
      </c>
    </row>
    <row r="45" spans="1:6" x14ac:dyDescent="0.25">
      <c r="C45" s="118" t="s">
        <v>442</v>
      </c>
      <c r="D45" s="141">
        <v>190670</v>
      </c>
      <c r="E45" s="141">
        <v>226714</v>
      </c>
      <c r="F45" s="141">
        <v>217873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workbookViewId="0">
      <selection activeCell="C75" sqref="C75"/>
    </sheetView>
  </sheetViews>
  <sheetFormatPr baseColWidth="10"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8" workbookViewId="0">
      <selection activeCell="J36" sqref="J36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47" t="s">
        <v>212</v>
      </c>
      <c r="B1" s="147"/>
      <c r="C1" s="147"/>
      <c r="D1" s="147"/>
      <c r="E1" s="147"/>
      <c r="F1" s="147"/>
    </row>
    <row r="2" spans="1:10" ht="31.5" x14ac:dyDescent="0.5">
      <c r="A2" s="6" t="s">
        <v>217</v>
      </c>
      <c r="B2" s="5"/>
      <c r="C2" s="5"/>
      <c r="D2" s="5"/>
      <c r="E2" s="5"/>
      <c r="F2" s="5"/>
    </row>
    <row r="3" spans="1:10" ht="18.75" x14ac:dyDescent="0.3">
      <c r="A3" s="6" t="s">
        <v>216</v>
      </c>
    </row>
    <row r="4" spans="1:10" ht="18.75" x14ac:dyDescent="0.3">
      <c r="A4" s="6" t="s">
        <v>218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06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06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06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06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06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06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06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06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06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06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06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06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06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06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06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06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06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06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06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06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06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06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06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06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06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06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06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06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06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/>
      <c r="C36"/>
      <c r="D36"/>
      <c r="E36"/>
      <c r="F36"/>
      <c r="G36" s="106">
        <f>SUBTOTAL(109,Tabla1[Compras realizadas])</f>
        <v>259</v>
      </c>
      <c r="H36"/>
      <c r="I36"/>
      <c r="J36">
        <f>SUBTOTAL(103,Tabla1[Ciudad])</f>
        <v>29</v>
      </c>
    </row>
    <row r="40" spans="1:10" x14ac:dyDescent="0.25">
      <c r="D40" s="105">
        <f>AVERAGE(G7:G35)</f>
        <v>8.931034482758621</v>
      </c>
    </row>
    <row r="41" spans="1:10" ht="15.75" thickBot="1" x14ac:dyDescent="0.3">
      <c r="C41" s="148" t="s">
        <v>176</v>
      </c>
      <c r="D41" s="148"/>
    </row>
    <row r="42" spans="1:10" x14ac:dyDescent="0.25">
      <c r="C42" s="149" t="s">
        <v>177</v>
      </c>
      <c r="D42" s="150">
        <f>AVERAGE(G7:G35)</f>
        <v>8.931034482758621</v>
      </c>
    </row>
    <row r="43" spans="1:10" ht="15.75" thickBot="1" x14ac:dyDescent="0.3">
      <c r="C43" s="149"/>
      <c r="D43" s="151"/>
    </row>
  </sheetData>
  <mergeCells count="4">
    <mergeCell ref="C41:D41"/>
    <mergeCell ref="C42:C43"/>
    <mergeCell ref="D42:D43"/>
    <mergeCell ref="A1:F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I12" sqref="I12"/>
    </sheetView>
  </sheetViews>
  <sheetFormatPr baseColWidth="10" defaultColWidth="9" defaultRowHeight="15" x14ac:dyDescent="0.25"/>
  <cols>
    <col min="1" max="1" width="13.140625" style="1" customWidth="1"/>
    <col min="2" max="2" width="10.28515625" style="1" customWidth="1"/>
    <col min="3" max="3" width="16.5703125" style="1" customWidth="1"/>
    <col min="4" max="4" width="17.42578125" style="1" bestFit="1" customWidth="1"/>
    <col min="5" max="5" width="19.5703125" style="1" bestFit="1" customWidth="1"/>
    <col min="6" max="16384" width="9" style="1"/>
  </cols>
  <sheetData>
    <row r="1" spans="1:6" ht="31.5" x14ac:dyDescent="0.5">
      <c r="A1" s="147" t="s">
        <v>212</v>
      </c>
      <c r="B1" s="147"/>
      <c r="C1" s="147"/>
      <c r="D1" s="147"/>
      <c r="E1" s="147"/>
      <c r="F1" s="147"/>
    </row>
    <row r="2" spans="1:6" ht="31.5" x14ac:dyDescent="0.5">
      <c r="A2" s="6" t="s">
        <v>219</v>
      </c>
      <c r="B2" s="5"/>
      <c r="C2" s="5"/>
      <c r="D2" s="5"/>
      <c r="E2" s="5"/>
      <c r="F2" s="5"/>
    </row>
    <row r="3" spans="1:6" ht="31.5" x14ac:dyDescent="0.5">
      <c r="A3" s="6"/>
      <c r="B3" s="5"/>
      <c r="C3" s="5"/>
      <c r="D3" s="5"/>
      <c r="E3" s="5"/>
      <c r="F3" s="5"/>
    </row>
    <row r="4" spans="1:6" x14ac:dyDescent="0.25">
      <c r="A4" t="s">
        <v>4</v>
      </c>
      <c r="B4" t="s">
        <v>178</v>
      </c>
      <c r="C4" t="s">
        <v>37</v>
      </c>
      <c r="D4" t="s">
        <v>38</v>
      </c>
      <c r="E4" t="s">
        <v>40</v>
      </c>
    </row>
    <row r="5" spans="1:6" x14ac:dyDescent="0.25">
      <c r="A5" t="s">
        <v>179</v>
      </c>
      <c r="B5">
        <v>4</v>
      </c>
      <c r="C5" t="s">
        <v>180</v>
      </c>
      <c r="D5" t="s">
        <v>181</v>
      </c>
      <c r="E5" t="s">
        <v>182</v>
      </c>
    </row>
    <row r="6" spans="1:6" x14ac:dyDescent="0.25">
      <c r="A6" t="s">
        <v>183</v>
      </c>
      <c r="B6">
        <v>10</v>
      </c>
      <c r="C6" t="s">
        <v>184</v>
      </c>
      <c r="D6" t="s">
        <v>185</v>
      </c>
      <c r="E6" t="s">
        <v>186</v>
      </c>
    </row>
    <row r="7" spans="1:6" x14ac:dyDescent="0.25">
      <c r="A7" t="s">
        <v>187</v>
      </c>
      <c r="B7">
        <v>2</v>
      </c>
      <c r="C7" t="s">
        <v>188</v>
      </c>
      <c r="D7" t="s">
        <v>189</v>
      </c>
      <c r="E7" t="s">
        <v>186</v>
      </c>
    </row>
    <row r="8" spans="1:6" x14ac:dyDescent="0.25">
      <c r="A8" t="s">
        <v>190</v>
      </c>
      <c r="B8">
        <v>1</v>
      </c>
      <c r="C8" t="s">
        <v>191</v>
      </c>
      <c r="D8" t="s">
        <v>101</v>
      </c>
      <c r="E8" t="s">
        <v>186</v>
      </c>
    </row>
    <row r="9" spans="1:6" x14ac:dyDescent="0.25">
      <c r="A9" t="s">
        <v>192</v>
      </c>
      <c r="B9">
        <v>6</v>
      </c>
      <c r="C9" t="s">
        <v>193</v>
      </c>
      <c r="D9" t="s">
        <v>194</v>
      </c>
      <c r="E9" t="s">
        <v>195</v>
      </c>
    </row>
    <row r="10" spans="1:6" x14ac:dyDescent="0.25">
      <c r="A10" t="s">
        <v>196</v>
      </c>
      <c r="B10">
        <v>3</v>
      </c>
      <c r="C10" t="s">
        <v>197</v>
      </c>
      <c r="D10" t="s">
        <v>198</v>
      </c>
      <c r="E10" t="s">
        <v>199</v>
      </c>
    </row>
    <row r="11" spans="1:6" x14ac:dyDescent="0.25">
      <c r="A11" t="s">
        <v>200</v>
      </c>
      <c r="B11">
        <v>5</v>
      </c>
      <c r="C11" t="s">
        <v>201</v>
      </c>
      <c r="D11" t="s">
        <v>202</v>
      </c>
      <c r="E11" t="s">
        <v>186</v>
      </c>
    </row>
    <row r="12" spans="1:6" x14ac:dyDescent="0.25">
      <c r="A12" t="s">
        <v>203</v>
      </c>
      <c r="B12">
        <v>7</v>
      </c>
      <c r="C12" t="s">
        <v>204</v>
      </c>
      <c r="D12" t="s">
        <v>205</v>
      </c>
      <c r="E12" t="s">
        <v>182</v>
      </c>
    </row>
    <row r="13" spans="1:6" x14ac:dyDescent="0.25">
      <c r="A13" t="s">
        <v>206</v>
      </c>
      <c r="B13">
        <v>8</v>
      </c>
      <c r="C13" t="s">
        <v>207</v>
      </c>
      <c r="D13" t="s">
        <v>208</v>
      </c>
      <c r="E13" t="s">
        <v>199</v>
      </c>
    </row>
    <row r="14" spans="1:6" x14ac:dyDescent="0.25">
      <c r="A14" t="s">
        <v>209</v>
      </c>
      <c r="B14">
        <v>9</v>
      </c>
      <c r="C14" t="s">
        <v>210</v>
      </c>
      <c r="D14" t="s">
        <v>211</v>
      </c>
      <c r="E14" t="s">
        <v>186</v>
      </c>
    </row>
    <row r="15" spans="1:6" x14ac:dyDescent="0.25">
      <c r="A15" t="s">
        <v>9</v>
      </c>
      <c r="B15">
        <f>SUBTOTAL(101,Tabla7[Pedidos])</f>
        <v>5.5</v>
      </c>
      <c r="C15"/>
      <c r="D15"/>
      <c r="E15">
        <f>SUBTOTAL(103,Tabla7[Puesto])</f>
        <v>10</v>
      </c>
    </row>
    <row r="17" spans="1:2" x14ac:dyDescent="0.25">
      <c r="A17" s="107" t="s">
        <v>440</v>
      </c>
      <c r="B17" s="1">
        <f>AVERAGE(B5:B14)</f>
        <v>5.5</v>
      </c>
    </row>
  </sheetData>
  <mergeCells count="1">
    <mergeCell ref="A1:F1"/>
  </mergeCells>
  <phoneticPr fontId="2" type="noConversion"/>
  <conditionalFormatting sqref="B5:B14">
    <cfRule type="cellIs" dxfId="33" priority="1" operator="greaterThan">
      <formula>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topLeftCell="A22" zoomScale="73" zoomScaleNormal="73" workbookViewId="0">
      <selection activeCell="I39" sqref="I39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7.5703125" style="7" bestFit="1" customWidth="1"/>
    <col min="15" max="16384" width="12.5703125" style="7"/>
  </cols>
  <sheetData>
    <row r="1" spans="2:14" ht="31.5" x14ac:dyDescent="0.5">
      <c r="B1" s="147" t="s">
        <v>212</v>
      </c>
      <c r="C1" s="147"/>
      <c r="D1" s="147"/>
      <c r="E1" s="147"/>
      <c r="F1" s="147"/>
      <c r="G1" s="147"/>
    </row>
    <row r="2" spans="2:14" ht="31.5" x14ac:dyDescent="0.5">
      <c r="B2" s="6" t="s">
        <v>254</v>
      </c>
      <c r="C2" s="5"/>
      <c r="D2" s="5"/>
      <c r="E2" s="5"/>
      <c r="F2" s="5"/>
      <c r="G2" s="5"/>
    </row>
    <row r="3" spans="2:14" ht="43.5" customHeight="1" x14ac:dyDescent="0.5">
      <c r="B3" s="6" t="s">
        <v>255</v>
      </c>
      <c r="C3" s="5"/>
      <c r="D3" s="5"/>
      <c r="E3" s="5"/>
      <c r="F3" s="5"/>
      <c r="G3" s="5"/>
    </row>
    <row r="4" spans="2:14" ht="43.5" customHeight="1" x14ac:dyDescent="0.5">
      <c r="B4" s="6" t="s">
        <v>256</v>
      </c>
      <c r="C4" s="5"/>
      <c r="D4" s="5"/>
      <c r="E4" s="5"/>
      <c r="F4" s="5"/>
      <c r="G4" s="5"/>
    </row>
    <row r="5" spans="2:14" ht="17.25" thickBot="1" x14ac:dyDescent="0.35"/>
    <row r="6" spans="2:14" ht="31.5" customHeight="1" thickTop="1" thickBot="1" x14ac:dyDescent="0.35">
      <c r="C6" s="152"/>
      <c r="D6" s="152"/>
      <c r="E6" s="152"/>
      <c r="F6" s="152"/>
      <c r="G6" s="152"/>
      <c r="H6" s="152"/>
      <c r="I6" s="152"/>
      <c r="J6" s="152"/>
      <c r="K6" s="152"/>
    </row>
    <row r="7" spans="2:14" ht="31.5" customHeight="1" thickTop="1" x14ac:dyDescent="0.3">
      <c r="C7" s="153"/>
      <c r="D7" s="153"/>
      <c r="E7" s="153"/>
      <c r="F7" s="153"/>
      <c r="G7" s="153"/>
      <c r="H7" s="153"/>
      <c r="I7" s="153"/>
      <c r="J7" s="153"/>
      <c r="K7" s="153"/>
      <c r="N7" s="7">
        <v>15586616</v>
      </c>
    </row>
    <row r="8" spans="2:14" ht="17.25" thickBot="1" x14ac:dyDescent="0.35">
      <c r="C8" s="108" t="s">
        <v>220</v>
      </c>
      <c r="D8" s="108" t="s">
        <v>221</v>
      </c>
      <c r="E8" s="108" t="s">
        <v>222</v>
      </c>
      <c r="F8" s="108" t="s">
        <v>223</v>
      </c>
      <c r="G8" s="108" t="s">
        <v>224</v>
      </c>
      <c r="H8" s="108" t="s">
        <v>225</v>
      </c>
      <c r="I8" s="108" t="s">
        <v>226</v>
      </c>
      <c r="J8" s="108" t="s">
        <v>227</v>
      </c>
      <c r="K8" s="108" t="s">
        <v>228</v>
      </c>
    </row>
    <row r="9" spans="2:14" x14ac:dyDescent="0.3">
      <c r="C9" s="8">
        <v>1</v>
      </c>
      <c r="D9" s="9">
        <v>37987</v>
      </c>
      <c r="E9" s="8" t="s">
        <v>229</v>
      </c>
      <c r="F9" s="8" t="s">
        <v>230</v>
      </c>
      <c r="G9" s="8" t="s">
        <v>231</v>
      </c>
      <c r="H9" s="8">
        <v>291</v>
      </c>
      <c r="I9" s="10">
        <v>2133903</v>
      </c>
      <c r="J9" s="9">
        <v>38157</v>
      </c>
      <c r="K9" s="8" t="s">
        <v>232</v>
      </c>
    </row>
    <row r="10" spans="2:14" x14ac:dyDescent="0.3">
      <c r="C10" s="7">
        <v>2</v>
      </c>
      <c r="D10" s="11">
        <v>37987</v>
      </c>
      <c r="E10" s="7" t="s">
        <v>233</v>
      </c>
      <c r="F10" s="7" t="s">
        <v>234</v>
      </c>
      <c r="G10" s="7" t="s">
        <v>235</v>
      </c>
      <c r="H10" s="7">
        <v>199</v>
      </c>
      <c r="I10" s="12">
        <v>1945424</v>
      </c>
      <c r="J10" s="11">
        <v>38096</v>
      </c>
      <c r="K10" s="7" t="s">
        <v>76</v>
      </c>
      <c r="M10" s="13" t="s">
        <v>222</v>
      </c>
      <c r="N10" s="14" t="s">
        <v>6</v>
      </c>
    </row>
    <row r="11" spans="2:14" x14ac:dyDescent="0.3">
      <c r="C11" s="15"/>
      <c r="D11" s="16">
        <v>37987</v>
      </c>
      <c r="E11" s="15" t="s">
        <v>236</v>
      </c>
      <c r="F11" s="15" t="s">
        <v>230</v>
      </c>
      <c r="G11" s="15" t="s">
        <v>235</v>
      </c>
      <c r="H11" s="15">
        <v>82</v>
      </c>
      <c r="I11" s="17">
        <v>712416</v>
      </c>
      <c r="J11" s="16">
        <v>38299</v>
      </c>
      <c r="K11" s="15" t="s">
        <v>237</v>
      </c>
      <c r="M11" s="18" t="s">
        <v>230</v>
      </c>
      <c r="N11" s="114">
        <v>19759180</v>
      </c>
    </row>
    <row r="12" spans="2:14" x14ac:dyDescent="0.3">
      <c r="D12" s="11">
        <v>37988</v>
      </c>
      <c r="E12" s="7" t="s">
        <v>229</v>
      </c>
      <c r="F12" s="7" t="s">
        <v>230</v>
      </c>
      <c r="G12" s="7" t="s">
        <v>235</v>
      </c>
      <c r="H12" s="7">
        <v>285</v>
      </c>
      <c r="I12" s="12">
        <v>1815450</v>
      </c>
      <c r="J12" s="11">
        <v>38104</v>
      </c>
      <c r="K12" s="7" t="s">
        <v>238</v>
      </c>
      <c r="M12" s="19" t="s">
        <v>234</v>
      </c>
      <c r="N12" s="115">
        <v>15586616</v>
      </c>
    </row>
    <row r="13" spans="2:14" x14ac:dyDescent="0.3">
      <c r="C13" s="15"/>
      <c r="D13" s="16">
        <v>37988</v>
      </c>
      <c r="E13" s="15" t="s">
        <v>239</v>
      </c>
      <c r="F13" s="15" t="s">
        <v>234</v>
      </c>
      <c r="G13" s="15" t="s">
        <v>240</v>
      </c>
      <c r="H13" s="15">
        <v>152</v>
      </c>
      <c r="I13" s="17">
        <v>1138024</v>
      </c>
      <c r="J13" s="16">
        <v>38178</v>
      </c>
      <c r="K13" s="15" t="s">
        <v>241</v>
      </c>
      <c r="N13" s="116">
        <f>SUM(N11:N12)</f>
        <v>35345796</v>
      </c>
    </row>
    <row r="14" spans="2:14" x14ac:dyDescent="0.3">
      <c r="D14" s="11">
        <v>37989</v>
      </c>
      <c r="E14" s="7" t="s">
        <v>242</v>
      </c>
      <c r="F14" s="7" t="s">
        <v>230</v>
      </c>
      <c r="G14" s="7" t="s">
        <v>235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/>
      <c r="D15" s="16">
        <v>37989</v>
      </c>
      <c r="E15" s="15" t="s">
        <v>229</v>
      </c>
      <c r="F15" s="15" t="s">
        <v>230</v>
      </c>
      <c r="G15" s="15" t="s">
        <v>240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D16" s="11">
        <v>37989</v>
      </c>
      <c r="E16" s="7" t="s">
        <v>236</v>
      </c>
      <c r="F16" s="7" t="s">
        <v>234</v>
      </c>
      <c r="G16" s="7" t="s">
        <v>235</v>
      </c>
      <c r="H16" s="7">
        <v>235</v>
      </c>
      <c r="I16" s="12">
        <v>2158475</v>
      </c>
      <c r="J16" s="11">
        <v>38291</v>
      </c>
      <c r="K16" s="7" t="s">
        <v>238</v>
      </c>
    </row>
    <row r="17" spans="3:11" x14ac:dyDescent="0.3">
      <c r="C17" s="15"/>
      <c r="D17" s="16">
        <v>37990</v>
      </c>
      <c r="E17" s="15" t="s">
        <v>243</v>
      </c>
      <c r="F17" s="15" t="s">
        <v>230</v>
      </c>
      <c r="G17" s="15" t="s">
        <v>231</v>
      </c>
      <c r="H17" s="15">
        <v>108</v>
      </c>
      <c r="I17" s="17">
        <v>1024380</v>
      </c>
      <c r="J17" s="16">
        <v>38349</v>
      </c>
      <c r="K17" s="15" t="s">
        <v>238</v>
      </c>
    </row>
    <row r="18" spans="3:11" x14ac:dyDescent="0.3">
      <c r="D18" s="11">
        <v>37990</v>
      </c>
      <c r="E18" s="7" t="s">
        <v>229</v>
      </c>
      <c r="F18" s="7" t="s">
        <v>234</v>
      </c>
      <c r="G18" s="7" t="s">
        <v>231</v>
      </c>
      <c r="H18" s="7">
        <v>299</v>
      </c>
      <c r="I18" s="12">
        <v>2042768</v>
      </c>
      <c r="J18" s="11">
        <v>38266</v>
      </c>
      <c r="K18" s="7" t="s">
        <v>237</v>
      </c>
    </row>
    <row r="19" spans="3:11" x14ac:dyDescent="0.3">
      <c r="C19" s="15"/>
      <c r="D19" s="16">
        <v>37990</v>
      </c>
      <c r="E19" s="15" t="s">
        <v>236</v>
      </c>
      <c r="F19" s="15" t="s">
        <v>230</v>
      </c>
      <c r="G19" s="15" t="s">
        <v>235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D20" s="11">
        <v>37990</v>
      </c>
      <c r="E20" s="7" t="s">
        <v>242</v>
      </c>
      <c r="F20" s="7" t="s">
        <v>234</v>
      </c>
      <c r="G20" s="7" t="s">
        <v>235</v>
      </c>
      <c r="H20" s="7">
        <v>187</v>
      </c>
      <c r="I20" s="12">
        <v>999328</v>
      </c>
      <c r="J20" s="11">
        <v>38082</v>
      </c>
      <c r="K20" s="7" t="s">
        <v>232</v>
      </c>
    </row>
    <row r="21" spans="3:11" x14ac:dyDescent="0.3">
      <c r="C21" s="15"/>
      <c r="D21" s="16">
        <v>37990</v>
      </c>
      <c r="E21" s="15" t="s">
        <v>229</v>
      </c>
      <c r="F21" s="15" t="s">
        <v>234</v>
      </c>
      <c r="G21" s="15" t="s">
        <v>244</v>
      </c>
      <c r="H21" s="15">
        <v>300</v>
      </c>
      <c r="I21" s="17">
        <v>2937300</v>
      </c>
      <c r="J21" s="16">
        <v>38295</v>
      </c>
      <c r="K21" s="15" t="s">
        <v>238</v>
      </c>
    </row>
    <row r="22" spans="3:11" x14ac:dyDescent="0.3">
      <c r="D22" s="11">
        <v>37990</v>
      </c>
      <c r="E22" s="7" t="s">
        <v>233</v>
      </c>
      <c r="F22" s="7" t="s">
        <v>234</v>
      </c>
      <c r="G22" s="7" t="s">
        <v>240</v>
      </c>
      <c r="H22" s="7">
        <v>68</v>
      </c>
      <c r="I22" s="12">
        <v>664700</v>
      </c>
      <c r="J22" s="11">
        <v>38261</v>
      </c>
      <c r="K22" s="7" t="s">
        <v>232</v>
      </c>
    </row>
    <row r="23" spans="3:11" x14ac:dyDescent="0.3">
      <c r="C23" s="15"/>
      <c r="D23" s="16">
        <v>37990</v>
      </c>
      <c r="E23" s="15" t="s">
        <v>242</v>
      </c>
      <c r="F23" s="15" t="s">
        <v>230</v>
      </c>
      <c r="G23" s="15" t="s">
        <v>235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D24" s="11">
        <v>37991</v>
      </c>
      <c r="E24" s="7" t="s">
        <v>245</v>
      </c>
      <c r="F24" s="7" t="s">
        <v>230</v>
      </c>
      <c r="G24" s="7" t="s">
        <v>235</v>
      </c>
      <c r="H24" s="7">
        <v>179</v>
      </c>
      <c r="I24" s="12">
        <v>937960</v>
      </c>
      <c r="J24" s="11">
        <v>38312</v>
      </c>
      <c r="K24" s="7" t="s">
        <v>232</v>
      </c>
    </row>
    <row r="25" spans="3:11" x14ac:dyDescent="0.3">
      <c r="C25" s="15"/>
      <c r="D25" s="16">
        <v>37991</v>
      </c>
      <c r="E25" s="15" t="s">
        <v>245</v>
      </c>
      <c r="F25" s="15" t="s">
        <v>230</v>
      </c>
      <c r="G25" s="15" t="s">
        <v>240</v>
      </c>
      <c r="H25" s="15">
        <v>58</v>
      </c>
      <c r="I25" s="17">
        <v>358846</v>
      </c>
      <c r="J25" s="16">
        <v>38268</v>
      </c>
      <c r="K25" s="15" t="s">
        <v>246</v>
      </c>
    </row>
    <row r="26" spans="3:11" x14ac:dyDescent="0.3">
      <c r="D26" s="11">
        <v>37992</v>
      </c>
      <c r="E26" s="7" t="s">
        <v>239</v>
      </c>
      <c r="F26" s="7" t="s">
        <v>234</v>
      </c>
      <c r="G26" s="7" t="s">
        <v>244</v>
      </c>
      <c r="H26" s="7">
        <v>283</v>
      </c>
      <c r="I26" s="12">
        <v>1679605</v>
      </c>
      <c r="J26" s="11">
        <v>38144</v>
      </c>
      <c r="K26" s="7" t="s">
        <v>232</v>
      </c>
    </row>
    <row r="27" spans="3:11" x14ac:dyDescent="0.3">
      <c r="C27" s="15"/>
      <c r="D27" s="16">
        <v>37993</v>
      </c>
      <c r="E27" s="15" t="s">
        <v>243</v>
      </c>
      <c r="F27" s="15" t="s">
        <v>230</v>
      </c>
      <c r="G27" s="15" t="s">
        <v>235</v>
      </c>
      <c r="H27" s="15">
        <v>55</v>
      </c>
      <c r="I27" s="17">
        <v>472615</v>
      </c>
      <c r="J27" s="16">
        <v>38086</v>
      </c>
      <c r="K27" s="15" t="s">
        <v>246</v>
      </c>
    </row>
    <row r="28" spans="3:11" x14ac:dyDescent="0.3">
      <c r="D28" s="11">
        <v>37994</v>
      </c>
      <c r="E28" s="7" t="s">
        <v>236</v>
      </c>
      <c r="F28" s="7" t="s">
        <v>230</v>
      </c>
      <c r="G28" s="7" t="s">
        <v>244</v>
      </c>
      <c r="H28" s="7">
        <v>148</v>
      </c>
      <c r="I28" s="12">
        <v>1169496</v>
      </c>
      <c r="J28" s="11">
        <v>38218</v>
      </c>
      <c r="K28" s="7" t="s">
        <v>241</v>
      </c>
    </row>
    <row r="29" spans="3:11" x14ac:dyDescent="0.3">
      <c r="C29" s="15"/>
      <c r="D29" s="16">
        <v>37995</v>
      </c>
      <c r="E29" s="15" t="s">
        <v>242</v>
      </c>
      <c r="F29" s="15" t="s">
        <v>234</v>
      </c>
      <c r="G29" s="15" t="s">
        <v>244</v>
      </c>
      <c r="H29" s="15">
        <v>228</v>
      </c>
      <c r="I29" s="17">
        <v>2020992</v>
      </c>
      <c r="J29" s="16">
        <v>38150</v>
      </c>
      <c r="K29" s="15" t="s">
        <v>232</v>
      </c>
    </row>
    <row r="30" spans="3:11" x14ac:dyDescent="0.3">
      <c r="D30" s="11">
        <v>37995</v>
      </c>
      <c r="E30" s="7" t="s">
        <v>236</v>
      </c>
      <c r="F30" s="7" t="s">
        <v>230</v>
      </c>
      <c r="G30" s="7" t="s">
        <v>231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/>
      <c r="D31" s="16">
        <v>37996</v>
      </c>
      <c r="E31" s="15" t="s">
        <v>245</v>
      </c>
      <c r="F31" s="15" t="s">
        <v>230</v>
      </c>
      <c r="G31" s="15" t="s">
        <v>235</v>
      </c>
      <c r="H31" s="15">
        <v>183</v>
      </c>
      <c r="I31" s="17">
        <v>1438929</v>
      </c>
      <c r="J31" s="16">
        <v>38098</v>
      </c>
      <c r="K31" s="15" t="s">
        <v>246</v>
      </c>
    </row>
    <row r="32" spans="3:11" x14ac:dyDescent="0.3">
      <c r="D32" s="11">
        <v>37996</v>
      </c>
      <c r="E32" s="7" t="s">
        <v>236</v>
      </c>
      <c r="F32" s="7" t="s">
        <v>230</v>
      </c>
      <c r="G32" s="7" t="s">
        <v>240</v>
      </c>
      <c r="H32" s="7">
        <v>79</v>
      </c>
      <c r="I32" s="12">
        <v>427390</v>
      </c>
      <c r="J32" s="11">
        <v>38322</v>
      </c>
      <c r="K32" s="7" t="s">
        <v>237</v>
      </c>
    </row>
    <row r="33" spans="3:11" x14ac:dyDescent="0.3">
      <c r="C33" s="15"/>
      <c r="D33" s="16">
        <v>37996</v>
      </c>
      <c r="E33" s="15" t="s">
        <v>236</v>
      </c>
      <c r="F33" s="15" t="s">
        <v>230</v>
      </c>
      <c r="G33" s="15" t="s">
        <v>244</v>
      </c>
      <c r="H33" s="15">
        <v>124</v>
      </c>
      <c r="I33" s="17">
        <v>1170684</v>
      </c>
      <c r="J33" s="16">
        <v>38130</v>
      </c>
      <c r="K33" s="15" t="s">
        <v>238</v>
      </c>
    </row>
    <row r="34" spans="3:11" x14ac:dyDescent="0.3">
      <c r="D34" s="11">
        <v>37996</v>
      </c>
      <c r="E34" s="7" t="s">
        <v>233</v>
      </c>
      <c r="F34" s="7" t="s">
        <v>230</v>
      </c>
      <c r="G34" s="7" t="s">
        <v>240</v>
      </c>
      <c r="H34" s="7">
        <v>70</v>
      </c>
      <c r="I34" s="12">
        <v>549780</v>
      </c>
      <c r="J34" s="11">
        <v>38160</v>
      </c>
      <c r="K34" s="7" t="s">
        <v>238</v>
      </c>
    </row>
    <row r="35" spans="3:11" x14ac:dyDescent="0.3">
      <c r="C35" s="15"/>
      <c r="D35" s="16">
        <v>37997</v>
      </c>
      <c r="E35" s="15" t="s">
        <v>233</v>
      </c>
      <c r="F35" s="15" t="s">
        <v>230</v>
      </c>
      <c r="G35" s="15" t="s">
        <v>240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D36" s="11">
        <v>37998</v>
      </c>
      <c r="E36" s="7" t="s">
        <v>245</v>
      </c>
      <c r="F36" s="7" t="s">
        <v>230</v>
      </c>
      <c r="G36" s="7" t="s">
        <v>244</v>
      </c>
      <c r="H36" s="7">
        <v>187</v>
      </c>
      <c r="I36" s="12">
        <v>1660560</v>
      </c>
      <c r="J36" s="11">
        <v>38154</v>
      </c>
      <c r="K36" s="7" t="s">
        <v>237</v>
      </c>
    </row>
    <row r="37" spans="3:11" x14ac:dyDescent="0.3">
      <c r="C37" s="15"/>
      <c r="D37" s="16">
        <v>37998</v>
      </c>
      <c r="E37" s="15" t="s">
        <v>245</v>
      </c>
      <c r="F37" s="15" t="s">
        <v>230</v>
      </c>
      <c r="G37" s="15" t="s">
        <v>240</v>
      </c>
      <c r="H37" s="15">
        <v>91</v>
      </c>
      <c r="I37" s="17">
        <v>753571</v>
      </c>
      <c r="J37" s="16">
        <v>38175</v>
      </c>
      <c r="K37" s="15" t="s">
        <v>246</v>
      </c>
    </row>
    <row r="38" spans="3:11" x14ac:dyDescent="0.3">
      <c r="C38" s="109"/>
      <c r="D38" s="110">
        <v>37998</v>
      </c>
      <c r="E38" s="109" t="s">
        <v>233</v>
      </c>
      <c r="F38" s="109" t="s">
        <v>230</v>
      </c>
      <c r="G38" s="109" t="s">
        <v>240</v>
      </c>
      <c r="H38" s="109">
        <v>201</v>
      </c>
      <c r="I38" s="111">
        <v>939072</v>
      </c>
      <c r="J38" s="110">
        <v>38203</v>
      </c>
      <c r="K38" s="109" t="s">
        <v>232</v>
      </c>
    </row>
    <row r="39" spans="3:11" x14ac:dyDescent="0.3">
      <c r="D39" s="112"/>
      <c r="G39" s="7" t="s">
        <v>9</v>
      </c>
      <c r="I39" s="113">
        <f>SUBTOTAL(109,Tabla8[Monto])</f>
        <v>35345796</v>
      </c>
      <c r="J39" s="112"/>
    </row>
  </sheetData>
  <mergeCells count="2">
    <mergeCell ref="C6:K7"/>
    <mergeCell ref="B1:G1"/>
  </mergeCells>
  <conditionalFormatting sqref="H9:H38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D8" sqref="D8"/>
    </sheetView>
  </sheetViews>
  <sheetFormatPr baseColWidth="10" defaultColWidth="12.5703125" defaultRowHeight="16.5" x14ac:dyDescent="0.3"/>
  <cols>
    <col min="1" max="2" width="12.5703125" style="7" customWidth="1"/>
    <col min="3" max="3" width="19.140625" style="7" bestFit="1" customWidth="1"/>
    <col min="4" max="4" width="12.28515625" style="7" customWidth="1"/>
    <col min="5" max="5" width="14.5703125" style="7" customWidth="1"/>
    <col min="6" max="6" width="12.5703125" style="7"/>
    <col min="7" max="7" width="17.140625" style="7" bestFit="1" customWidth="1"/>
    <col min="8" max="8" width="12.5703125" style="121"/>
    <col min="9" max="9" width="12.5703125" style="7"/>
    <col min="10" max="10" width="17.5703125" style="7" customWidth="1"/>
    <col min="11" max="11" width="15.140625" style="7" customWidth="1"/>
    <col min="12" max="12" width="18.7109375" style="7" bestFit="1" customWidth="1"/>
    <col min="13" max="16384" width="12.5703125" style="7"/>
  </cols>
  <sheetData>
    <row r="1" spans="1:12" ht="31.5" x14ac:dyDescent="0.5">
      <c r="A1" s="147" t="s">
        <v>212</v>
      </c>
      <c r="B1" s="147"/>
      <c r="C1" s="147"/>
      <c r="D1" s="147"/>
      <c r="E1" s="147"/>
      <c r="F1" s="147"/>
    </row>
    <row r="2" spans="1:12" ht="31.5" x14ac:dyDescent="0.5">
      <c r="A2" s="6" t="s">
        <v>257</v>
      </c>
      <c r="B2" s="5"/>
      <c r="C2" s="5"/>
      <c r="D2" s="5"/>
      <c r="E2" s="5"/>
      <c r="F2" s="5"/>
    </row>
    <row r="3" spans="1:12" ht="31.5" x14ac:dyDescent="0.5">
      <c r="A3" s="6" t="s">
        <v>258</v>
      </c>
      <c r="B3" s="5"/>
      <c r="C3" s="5"/>
      <c r="D3" s="5"/>
      <c r="E3" s="5"/>
      <c r="F3" s="5"/>
    </row>
    <row r="4" spans="1:12" ht="31.5" x14ac:dyDescent="0.5">
      <c r="A4" s="6" t="s">
        <v>259</v>
      </c>
      <c r="B4" s="5"/>
      <c r="C4" s="5"/>
      <c r="D4" s="5"/>
      <c r="E4" s="5"/>
      <c r="F4" s="5"/>
    </row>
    <row r="5" spans="1:12" ht="31.5" x14ac:dyDescent="0.5">
      <c r="A5" s="6"/>
      <c r="B5" s="5"/>
      <c r="C5" s="5"/>
      <c r="D5" s="5"/>
      <c r="E5" s="5"/>
      <c r="F5" s="5"/>
      <c r="J5" s="117" t="s">
        <v>248</v>
      </c>
      <c r="K5" t="s">
        <v>443</v>
      </c>
    </row>
    <row r="6" spans="1:12" x14ac:dyDescent="0.3">
      <c r="C6" s="7" t="s">
        <v>247</v>
      </c>
      <c r="D6" s="7" t="s">
        <v>248</v>
      </c>
      <c r="E6" s="7" t="s">
        <v>223</v>
      </c>
      <c r="F6" s="7" t="s">
        <v>224</v>
      </c>
      <c r="G6" s="7" t="s">
        <v>226</v>
      </c>
      <c r="H6" s="121" t="s">
        <v>445</v>
      </c>
    </row>
    <row r="7" spans="1:12" x14ac:dyDescent="0.3">
      <c r="C7" s="7" t="s">
        <v>229</v>
      </c>
      <c r="D7" s="7" t="str">
        <f>MID(BaseDatos[[#This Row],[Operación]],1,3)</f>
        <v>Alq</v>
      </c>
      <c r="E7" s="7" t="s">
        <v>230</v>
      </c>
      <c r="F7" s="7" t="s">
        <v>231</v>
      </c>
      <c r="G7" s="116">
        <v>2133903</v>
      </c>
      <c r="H7" s="121">
        <f>+BaseDatos[[#This Row],[Monto]]/BaseDatos[[#Totals],[Monto]]</f>
        <v>6.0372186836590125E-2</v>
      </c>
      <c r="J7" s="117" t="s">
        <v>441</v>
      </c>
      <c r="K7" t="s">
        <v>444</v>
      </c>
      <c r="L7" t="s">
        <v>446</v>
      </c>
    </row>
    <row r="8" spans="1:12" x14ac:dyDescent="0.3">
      <c r="C8" s="7" t="s">
        <v>233</v>
      </c>
      <c r="D8" s="7" t="str">
        <f>MID(BaseDatos[[#This Row],[Operación]],1,3)</f>
        <v>Ven</v>
      </c>
      <c r="E8" s="7" t="s">
        <v>234</v>
      </c>
      <c r="F8" s="7" t="s">
        <v>235</v>
      </c>
      <c r="G8" s="116">
        <v>1945424</v>
      </c>
      <c r="H8" s="121">
        <f>+BaseDatos[[#This Row],[Monto]]/BaseDatos[[#Totals],[Monto]]</f>
        <v>5.5039756354617109E-2</v>
      </c>
      <c r="J8" s="118" t="s">
        <v>230</v>
      </c>
      <c r="K8" s="119">
        <v>19759180</v>
      </c>
      <c r="L8" s="123">
        <v>0.55902489789733423</v>
      </c>
    </row>
    <row r="9" spans="1:12" x14ac:dyDescent="0.3">
      <c r="C9" s="7" t="s">
        <v>236</v>
      </c>
      <c r="D9" s="7" t="str">
        <f>MID(BaseDatos[[#This Row],[Operación]],1,3)</f>
        <v>Alq</v>
      </c>
      <c r="E9" s="7" t="s">
        <v>230</v>
      </c>
      <c r="F9" s="7" t="s">
        <v>235</v>
      </c>
      <c r="G9" s="116">
        <v>712416</v>
      </c>
      <c r="H9" s="121">
        <f>+BaseDatos[[#This Row],[Monto]]/BaseDatos[[#Totals],[Monto]]</f>
        <v>2.0155607756011492E-2</v>
      </c>
      <c r="J9" s="118" t="s">
        <v>234</v>
      </c>
      <c r="K9" s="119">
        <v>15586616</v>
      </c>
      <c r="L9" s="123">
        <v>0.44097510210266599</v>
      </c>
    </row>
    <row r="10" spans="1:12" x14ac:dyDescent="0.3">
      <c r="C10" s="7" t="s">
        <v>229</v>
      </c>
      <c r="D10" s="7" t="str">
        <f>MID(BaseDatos[[#This Row],[Operación]],1,3)</f>
        <v>Alq</v>
      </c>
      <c r="E10" s="7" t="s">
        <v>230</v>
      </c>
      <c r="F10" s="7" t="s">
        <v>235</v>
      </c>
      <c r="G10" s="116">
        <v>1815450</v>
      </c>
      <c r="H10" s="121">
        <f>+BaseDatos[[#This Row],[Monto]]/BaseDatos[[#Totals],[Monto]]</f>
        <v>5.1362543935918152E-2</v>
      </c>
      <c r="J10" s="118" t="s">
        <v>442</v>
      </c>
      <c r="K10" s="119">
        <v>35345796</v>
      </c>
      <c r="L10" s="123">
        <v>1.0000000000000002</v>
      </c>
    </row>
    <row r="11" spans="1:12" x14ac:dyDescent="0.3">
      <c r="C11" s="7" t="s">
        <v>239</v>
      </c>
      <c r="D11" s="7" t="str">
        <f>MID(BaseDatos[[#This Row],[Operación]],1,3)</f>
        <v>Ven</v>
      </c>
      <c r="E11" s="7" t="s">
        <v>234</v>
      </c>
      <c r="F11" s="7" t="s">
        <v>240</v>
      </c>
      <c r="G11" s="116">
        <v>1138024</v>
      </c>
      <c r="H11" s="121">
        <f>+BaseDatos[[#This Row],[Monto]]/BaseDatos[[#Totals],[Monto]]</f>
        <v>3.2196870032294649E-2</v>
      </c>
      <c r="J11"/>
      <c r="K11"/>
      <c r="L11"/>
    </row>
    <row r="12" spans="1:12" x14ac:dyDescent="0.3">
      <c r="C12" s="7" t="s">
        <v>242</v>
      </c>
      <c r="D12" s="7" t="str">
        <f>MID(BaseDatos[[#This Row],[Operación]],1,3)</f>
        <v>Alq</v>
      </c>
      <c r="E12" s="7" t="s">
        <v>230</v>
      </c>
      <c r="F12" s="7" t="s">
        <v>235</v>
      </c>
      <c r="G12" s="116">
        <v>953156</v>
      </c>
      <c r="H12" s="121">
        <f>+BaseDatos[[#This Row],[Monto]]/BaseDatos[[#Totals],[Monto]]</f>
        <v>2.6966601629229116E-2</v>
      </c>
      <c r="J12"/>
      <c r="K12"/>
      <c r="L12"/>
    </row>
    <row r="13" spans="1:12" x14ac:dyDescent="0.3">
      <c r="C13" s="7" t="s">
        <v>229</v>
      </c>
      <c r="D13" s="7" t="str">
        <f>MID(BaseDatos[[#This Row],[Operación]],1,3)</f>
        <v>Alq</v>
      </c>
      <c r="E13" s="7" t="s">
        <v>230</v>
      </c>
      <c r="F13" s="7" t="s">
        <v>240</v>
      </c>
      <c r="G13" s="116">
        <v>406686</v>
      </c>
      <c r="H13" s="121">
        <f>+BaseDatos[[#This Row],[Monto]]/BaseDatos[[#Totals],[Monto]]</f>
        <v>1.150592279772112E-2</v>
      </c>
      <c r="J13"/>
      <c r="K13"/>
      <c r="L13"/>
    </row>
    <row r="14" spans="1:12" x14ac:dyDescent="0.3">
      <c r="C14" s="7" t="s">
        <v>236</v>
      </c>
      <c r="D14" s="7" t="str">
        <f>MID(BaseDatos[[#This Row],[Operación]],1,3)</f>
        <v>Ven</v>
      </c>
      <c r="E14" s="7" t="s">
        <v>234</v>
      </c>
      <c r="F14" s="7" t="s">
        <v>235</v>
      </c>
      <c r="G14" s="116">
        <v>2158475</v>
      </c>
      <c r="H14" s="121">
        <f>+BaseDatos[[#This Row],[Monto]]/BaseDatos[[#Totals],[Monto]]</f>
        <v>6.106737559397446E-2</v>
      </c>
      <c r="J14"/>
      <c r="K14"/>
      <c r="L14"/>
    </row>
    <row r="15" spans="1:12" x14ac:dyDescent="0.3">
      <c r="C15" s="7" t="s">
        <v>243</v>
      </c>
      <c r="D15" s="7" t="str">
        <f>MID(BaseDatos[[#This Row],[Operación]],1,3)</f>
        <v>Alq</v>
      </c>
      <c r="E15" s="7" t="s">
        <v>230</v>
      </c>
      <c r="F15" s="7" t="s">
        <v>231</v>
      </c>
      <c r="G15" s="116">
        <v>1024380</v>
      </c>
      <c r="H15" s="121">
        <f>+BaseDatos[[#This Row],[Monto]]/BaseDatos[[#Totals],[Monto]]</f>
        <v>2.8981664467253757E-2</v>
      </c>
      <c r="J15"/>
      <c r="K15"/>
      <c r="L15"/>
    </row>
    <row r="16" spans="1:12" x14ac:dyDescent="0.3">
      <c r="C16" s="7" t="s">
        <v>229</v>
      </c>
      <c r="D16" s="7" t="str">
        <f>MID(BaseDatos[[#This Row],[Operación]],1,3)</f>
        <v>Ven</v>
      </c>
      <c r="E16" s="7" t="s">
        <v>234</v>
      </c>
      <c r="F16" s="7" t="s">
        <v>231</v>
      </c>
      <c r="G16" s="116">
        <v>2042768</v>
      </c>
      <c r="H16" s="121">
        <f>+BaseDatos[[#This Row],[Monto]]/BaseDatos[[#Totals],[Monto]]</f>
        <v>5.7793803823232612E-2</v>
      </c>
      <c r="J16"/>
      <c r="K16"/>
      <c r="L16"/>
    </row>
    <row r="17" spans="3:12" x14ac:dyDescent="0.3">
      <c r="C17" s="7" t="s">
        <v>236</v>
      </c>
      <c r="D17" s="7" t="str">
        <f>MID(BaseDatos[[#This Row],[Operación]],1,3)</f>
        <v>Alq</v>
      </c>
      <c r="E17" s="7" t="s">
        <v>230</v>
      </c>
      <c r="F17" s="7" t="s">
        <v>235</v>
      </c>
      <c r="G17" s="116">
        <v>627068</v>
      </c>
      <c r="H17" s="121">
        <f>+BaseDatos[[#This Row],[Monto]]/BaseDatos[[#Totals],[Monto]]</f>
        <v>1.7740950012838867E-2</v>
      </c>
      <c r="J17"/>
      <c r="K17"/>
      <c r="L17"/>
    </row>
    <row r="18" spans="3:12" x14ac:dyDescent="0.3">
      <c r="C18" s="7" t="s">
        <v>242</v>
      </c>
      <c r="D18" s="7" t="str">
        <f>MID(BaseDatos[[#This Row],[Operación]],1,3)</f>
        <v>Ven</v>
      </c>
      <c r="E18" s="7" t="s">
        <v>234</v>
      </c>
      <c r="F18" s="7" t="s">
        <v>235</v>
      </c>
      <c r="G18" s="116">
        <v>999328</v>
      </c>
      <c r="H18" s="121">
        <f>+BaseDatos[[#This Row],[Monto]]/BaseDatos[[#Totals],[Monto]]</f>
        <v>2.8272895594146471E-2</v>
      </c>
      <c r="J18"/>
      <c r="K18"/>
      <c r="L18"/>
    </row>
    <row r="19" spans="3:12" x14ac:dyDescent="0.3">
      <c r="C19" s="7" t="s">
        <v>229</v>
      </c>
      <c r="D19" s="7" t="str">
        <f>MID(BaseDatos[[#This Row],[Operación]],1,3)</f>
        <v>Ven</v>
      </c>
      <c r="E19" s="7" t="s">
        <v>234</v>
      </c>
      <c r="F19" s="7" t="s">
        <v>244</v>
      </c>
      <c r="G19" s="116">
        <v>2937300</v>
      </c>
      <c r="H19" s="121">
        <f>+BaseDatos[[#This Row],[Monto]]/BaseDatos[[#Totals],[Monto]]</f>
        <v>8.310182065216469E-2</v>
      </c>
      <c r="J19"/>
      <c r="K19"/>
      <c r="L19"/>
    </row>
    <row r="20" spans="3:12" x14ac:dyDescent="0.3">
      <c r="C20" s="7" t="s">
        <v>233</v>
      </c>
      <c r="D20" s="7" t="str">
        <f>MID(BaseDatos[[#This Row],[Operación]],1,3)</f>
        <v>Ven</v>
      </c>
      <c r="E20" s="7" t="s">
        <v>234</v>
      </c>
      <c r="F20" s="7" t="s">
        <v>240</v>
      </c>
      <c r="G20" s="116">
        <v>664700</v>
      </c>
      <c r="H20" s="121">
        <f>+BaseDatos[[#This Row],[Monto]]/BaseDatos[[#Totals],[Monto]]</f>
        <v>1.880563108551863E-2</v>
      </c>
      <c r="J20"/>
      <c r="K20"/>
      <c r="L20"/>
    </row>
    <row r="21" spans="3:12" x14ac:dyDescent="0.3">
      <c r="C21" s="7" t="s">
        <v>242</v>
      </c>
      <c r="D21" s="7" t="str">
        <f>MID(BaseDatos[[#This Row],[Operación]],1,3)</f>
        <v>Alq</v>
      </c>
      <c r="E21" s="7" t="s">
        <v>230</v>
      </c>
      <c r="F21" s="7" t="s">
        <v>235</v>
      </c>
      <c r="G21" s="116">
        <v>820336</v>
      </c>
      <c r="H21" s="121">
        <f>+BaseDatos[[#This Row],[Monto]]/BaseDatos[[#Totals],[Monto]]</f>
        <v>2.3208870441056129E-2</v>
      </c>
      <c r="J21"/>
      <c r="K21"/>
      <c r="L21"/>
    </row>
    <row r="22" spans="3:12" x14ac:dyDescent="0.3">
      <c r="C22" s="7" t="s">
        <v>245</v>
      </c>
      <c r="D22" s="7" t="str">
        <f>MID(BaseDatos[[#This Row],[Operación]],1,3)</f>
        <v>Alq</v>
      </c>
      <c r="E22" s="7" t="s">
        <v>230</v>
      </c>
      <c r="F22" s="7" t="s">
        <v>235</v>
      </c>
      <c r="G22" s="116">
        <v>937960</v>
      </c>
      <c r="H22" s="121">
        <f>+BaseDatos[[#This Row],[Monto]]/BaseDatos[[#Totals],[Monto]]</f>
        <v>2.653667779896653E-2</v>
      </c>
      <c r="J22"/>
      <c r="K22"/>
      <c r="L22"/>
    </row>
    <row r="23" spans="3:12" x14ac:dyDescent="0.3">
      <c r="C23" s="7" t="s">
        <v>245</v>
      </c>
      <c r="D23" s="7" t="str">
        <f>MID(BaseDatos[[#This Row],[Operación]],1,3)</f>
        <v>Alq</v>
      </c>
      <c r="E23" s="7" t="s">
        <v>230</v>
      </c>
      <c r="F23" s="7" t="s">
        <v>240</v>
      </c>
      <c r="G23" s="116">
        <v>358846</v>
      </c>
      <c r="H23" s="121">
        <f>+BaseDatos[[#This Row],[Monto]]/BaseDatos[[#Totals],[Monto]]</f>
        <v>1.0152437930666492E-2</v>
      </c>
      <c r="J23"/>
      <c r="K23"/>
      <c r="L23"/>
    </row>
    <row r="24" spans="3:12" x14ac:dyDescent="0.3">
      <c r="C24" s="7" t="s">
        <v>239</v>
      </c>
      <c r="D24" s="7" t="str">
        <f>MID(BaseDatos[[#This Row],[Operación]],1,3)</f>
        <v>Ven</v>
      </c>
      <c r="E24" s="7" t="s">
        <v>234</v>
      </c>
      <c r="F24" s="7" t="s">
        <v>244</v>
      </c>
      <c r="G24" s="116">
        <v>1679605</v>
      </c>
      <c r="H24" s="121">
        <f>+BaseDatos[[#This Row],[Monto]]/BaseDatos[[#Totals],[Monto]]</f>
        <v>4.7519229726782783E-2</v>
      </c>
      <c r="J24"/>
      <c r="K24"/>
      <c r="L24"/>
    </row>
    <row r="25" spans="3:12" x14ac:dyDescent="0.3">
      <c r="C25" s="7" t="s">
        <v>243</v>
      </c>
      <c r="D25" s="7" t="str">
        <f>MID(BaseDatos[[#This Row],[Operación]],1,3)</f>
        <v>Alq</v>
      </c>
      <c r="E25" s="7" t="s">
        <v>230</v>
      </c>
      <c r="F25" s="7" t="s">
        <v>235</v>
      </c>
      <c r="G25" s="116">
        <v>472615</v>
      </c>
      <c r="H25" s="121">
        <f>+BaseDatos[[#This Row],[Monto]]/BaseDatos[[#Totals],[Monto]]</f>
        <v>1.3371179984176902E-2</v>
      </c>
    </row>
    <row r="26" spans="3:12" x14ac:dyDescent="0.3">
      <c r="C26" s="7" t="s">
        <v>236</v>
      </c>
      <c r="D26" s="7" t="str">
        <f>MID(BaseDatos[[#This Row],[Operación]],1,3)</f>
        <v>Alq</v>
      </c>
      <c r="E26" s="7" t="s">
        <v>230</v>
      </c>
      <c r="F26" s="7" t="s">
        <v>244</v>
      </c>
      <c r="G26" s="116">
        <v>1169496</v>
      </c>
      <c r="H26" s="121">
        <f>+BaseDatos[[#This Row],[Monto]]/BaseDatos[[#Totals],[Monto]]</f>
        <v>3.3087272953196474E-2</v>
      </c>
    </row>
    <row r="27" spans="3:12" x14ac:dyDescent="0.3">
      <c r="C27" s="7" t="s">
        <v>242</v>
      </c>
      <c r="D27" s="7" t="str">
        <f>MID(BaseDatos[[#This Row],[Operación]],1,3)</f>
        <v>Ven</v>
      </c>
      <c r="E27" s="7" t="s">
        <v>234</v>
      </c>
      <c r="F27" s="7" t="s">
        <v>244</v>
      </c>
      <c r="G27" s="116">
        <v>2020992</v>
      </c>
      <c r="H27" s="121">
        <f>+BaseDatos[[#This Row],[Monto]]/BaseDatos[[#Totals],[Monto]]</f>
        <v>5.7177719239934505E-2</v>
      </c>
    </row>
    <row r="28" spans="3:12" x14ac:dyDescent="0.3">
      <c r="C28" s="7" t="s">
        <v>236</v>
      </c>
      <c r="D28" s="7" t="str">
        <f>MID(BaseDatos[[#This Row],[Operación]],1,3)</f>
        <v>Alq</v>
      </c>
      <c r="E28" s="7" t="s">
        <v>230</v>
      </c>
      <c r="F28" s="7" t="s">
        <v>231</v>
      </c>
      <c r="G28" s="116">
        <v>727552</v>
      </c>
      <c r="H28" s="121">
        <f>+BaseDatos[[#This Row],[Monto]]/BaseDatos[[#Totals],[Monto]]</f>
        <v>2.0583834071808711E-2</v>
      </c>
    </row>
    <row r="29" spans="3:12" x14ac:dyDescent="0.3">
      <c r="C29" s="7" t="s">
        <v>245</v>
      </c>
      <c r="D29" s="7" t="str">
        <f>MID(BaseDatos[[#This Row],[Operación]],1,3)</f>
        <v>Alq</v>
      </c>
      <c r="E29" s="7" t="s">
        <v>230</v>
      </c>
      <c r="F29" s="7" t="s">
        <v>235</v>
      </c>
      <c r="G29" s="116">
        <v>1438929</v>
      </c>
      <c r="H29" s="121">
        <f>+BaseDatos[[#This Row],[Monto]]/BaseDatos[[#Totals],[Monto]]</f>
        <v>4.0710046535661557E-2</v>
      </c>
    </row>
    <row r="30" spans="3:12" x14ac:dyDescent="0.3">
      <c r="C30" s="7" t="s">
        <v>236</v>
      </c>
      <c r="D30" s="7" t="str">
        <f>MID(BaseDatos[[#This Row],[Operación]],1,3)</f>
        <v>Alq</v>
      </c>
      <c r="E30" s="7" t="s">
        <v>230</v>
      </c>
      <c r="F30" s="7" t="s">
        <v>240</v>
      </c>
      <c r="G30" s="116">
        <v>427390</v>
      </c>
      <c r="H30" s="121">
        <f>+BaseDatos[[#This Row],[Monto]]/BaseDatos[[#Totals],[Monto]]</f>
        <v>1.2091678455904628E-2</v>
      </c>
    </row>
    <row r="31" spans="3:12" x14ac:dyDescent="0.3">
      <c r="C31" s="7" t="s">
        <v>236</v>
      </c>
      <c r="D31" s="7" t="str">
        <f>MID(BaseDatos[[#This Row],[Operación]],1,3)</f>
        <v>Alq</v>
      </c>
      <c r="E31" s="7" t="s">
        <v>230</v>
      </c>
      <c r="F31" s="7" t="s">
        <v>244</v>
      </c>
      <c r="G31" s="116">
        <v>1170684</v>
      </c>
      <c r="H31" s="121">
        <f>+BaseDatos[[#This Row],[Monto]]/BaseDatos[[#Totals],[Monto]]</f>
        <v>3.3120883739610786E-2</v>
      </c>
    </row>
    <row r="32" spans="3:12" x14ac:dyDescent="0.3">
      <c r="C32" s="7" t="s">
        <v>233</v>
      </c>
      <c r="D32" s="7" t="str">
        <f>MID(BaseDatos[[#This Row],[Operación]],1,3)</f>
        <v>Alq</v>
      </c>
      <c r="E32" s="7" t="s">
        <v>230</v>
      </c>
      <c r="F32" s="7" t="s">
        <v>240</v>
      </c>
      <c r="G32" s="116">
        <v>549780</v>
      </c>
      <c r="H32" s="121">
        <f>+BaseDatos[[#This Row],[Monto]]/BaseDatos[[#Totals],[Monto]]</f>
        <v>1.5554325046180881E-2</v>
      </c>
    </row>
    <row r="33" spans="3:8" x14ac:dyDescent="0.3">
      <c r="C33" s="7" t="s">
        <v>233</v>
      </c>
      <c r="D33" s="7" t="str">
        <f>MID(BaseDatos[[#This Row],[Operación]],1,3)</f>
        <v>Alq</v>
      </c>
      <c r="E33" s="7" t="s">
        <v>230</v>
      </c>
      <c r="F33" s="7" t="s">
        <v>240</v>
      </c>
      <c r="G33" s="116">
        <v>659330</v>
      </c>
      <c r="H33" s="121">
        <f>+BaseDatos[[#This Row],[Monto]]/BaseDatos[[#Totals],[Monto]]</f>
        <v>1.8653703540868056E-2</v>
      </c>
    </row>
    <row r="34" spans="3:8" x14ac:dyDescent="0.3">
      <c r="C34" s="7" t="s">
        <v>245</v>
      </c>
      <c r="D34" s="7" t="str">
        <f>MID(BaseDatos[[#This Row],[Operación]],1,3)</f>
        <v>Alq</v>
      </c>
      <c r="E34" s="7" t="s">
        <v>230</v>
      </c>
      <c r="F34" s="7" t="s">
        <v>244</v>
      </c>
      <c r="G34" s="116">
        <v>1660560</v>
      </c>
      <c r="H34" s="121">
        <f>+BaseDatos[[#This Row],[Monto]]/BaseDatos[[#Totals],[Monto]]</f>
        <v>4.6980410343566745E-2</v>
      </c>
    </row>
    <row r="35" spans="3:8" x14ac:dyDescent="0.3">
      <c r="C35" s="7" t="s">
        <v>245</v>
      </c>
      <c r="D35" s="7" t="str">
        <f>MID(BaseDatos[[#This Row],[Operación]],1,3)</f>
        <v>Alq</v>
      </c>
      <c r="E35" s="7" t="s">
        <v>230</v>
      </c>
      <c r="F35" s="7" t="s">
        <v>240</v>
      </c>
      <c r="G35" s="116">
        <v>753571</v>
      </c>
      <c r="H35" s="121">
        <f>+BaseDatos[[#This Row],[Monto]]/BaseDatos[[#Totals],[Monto]]</f>
        <v>2.1319961219716202E-2</v>
      </c>
    </row>
    <row r="36" spans="3:8" x14ac:dyDescent="0.3">
      <c r="C36" s="7" t="s">
        <v>233</v>
      </c>
      <c r="D36" s="7" t="str">
        <f>MID(BaseDatos[[#This Row],[Operación]],1,3)</f>
        <v>Alq</v>
      </c>
      <c r="E36" s="7" t="s">
        <v>230</v>
      </c>
      <c r="F36" s="7" t="s">
        <v>240</v>
      </c>
      <c r="G36" s="116">
        <v>939072</v>
      </c>
      <c r="H36" s="121">
        <f>+BaseDatos[[#This Row],[Monto]]/BaseDatos[[#Totals],[Monto]]</f>
        <v>2.6568138400391378E-2</v>
      </c>
    </row>
    <row r="37" spans="3:8" x14ac:dyDescent="0.3">
      <c r="D37" s="120"/>
      <c r="G37" s="116">
        <f>SUBTOTAL(109,BaseDatos[Monto])</f>
        <v>35345796</v>
      </c>
      <c r="H37" s="122">
        <f>SUBTOTAL(109,BaseDatos[Porcentaje])</f>
        <v>1</v>
      </c>
    </row>
  </sheetData>
  <mergeCells count="1">
    <mergeCell ref="A1:F1"/>
  </mergeCells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0"/>
  <sheetViews>
    <sheetView topLeftCell="D4" workbookViewId="0">
      <selection activeCell="H29" sqref="H29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9" ht="31.5" x14ac:dyDescent="0.5">
      <c r="D1" s="147" t="s">
        <v>212</v>
      </c>
      <c r="E1" s="147"/>
      <c r="F1" s="147"/>
      <c r="G1" s="147"/>
      <c r="H1" s="147"/>
      <c r="I1" s="147"/>
    </row>
    <row r="2" spans="3:9" ht="31.5" x14ac:dyDescent="0.5">
      <c r="D2" s="6" t="s">
        <v>264</v>
      </c>
      <c r="E2" s="5"/>
      <c r="F2" s="5"/>
      <c r="G2" s="5"/>
      <c r="H2" s="5"/>
      <c r="I2" s="5"/>
    </row>
    <row r="4" spans="3:9" x14ac:dyDescent="0.3">
      <c r="C4" s="7" t="s">
        <v>220</v>
      </c>
      <c r="D4" s="7" t="s">
        <v>221</v>
      </c>
      <c r="E4" s="7" t="s">
        <v>222</v>
      </c>
      <c r="F4" s="7" t="s">
        <v>223</v>
      </c>
      <c r="G4" s="7" t="s">
        <v>224</v>
      </c>
      <c r="H4" s="7" t="s">
        <v>225</v>
      </c>
      <c r="I4" s="7" t="s">
        <v>253</v>
      </c>
    </row>
    <row r="5" spans="3:9" x14ac:dyDescent="0.3">
      <c r="C5" s="7">
        <v>47</v>
      </c>
      <c r="D5" s="11">
        <v>38006</v>
      </c>
      <c r="E5" s="7" t="s">
        <v>243</v>
      </c>
      <c r="F5" s="7" t="s">
        <v>230</v>
      </c>
      <c r="G5" s="7" t="s">
        <v>244</v>
      </c>
      <c r="H5" s="7">
        <v>53</v>
      </c>
      <c r="I5" s="12">
        <v>249418</v>
      </c>
    </row>
    <row r="6" spans="3:9" x14ac:dyDescent="0.3">
      <c r="C6" s="7">
        <v>56</v>
      </c>
      <c r="D6" s="11">
        <v>38009</v>
      </c>
      <c r="E6" s="7" t="s">
        <v>243</v>
      </c>
      <c r="F6" s="7" t="s">
        <v>234</v>
      </c>
      <c r="G6" s="7" t="s">
        <v>231</v>
      </c>
      <c r="H6" s="7">
        <v>54</v>
      </c>
      <c r="I6" s="12">
        <v>239220</v>
      </c>
    </row>
    <row r="7" spans="3:9" x14ac:dyDescent="0.3">
      <c r="C7" s="7">
        <v>75</v>
      </c>
      <c r="D7" s="11">
        <v>38015</v>
      </c>
      <c r="E7" s="7" t="s">
        <v>239</v>
      </c>
      <c r="F7" s="7" t="s">
        <v>234</v>
      </c>
      <c r="G7" s="7" t="s">
        <v>240</v>
      </c>
      <c r="H7" s="7">
        <v>41</v>
      </c>
      <c r="I7" s="12">
        <v>187862</v>
      </c>
    </row>
    <row r="8" spans="3:9" x14ac:dyDescent="0.3">
      <c r="C8" s="7">
        <v>89</v>
      </c>
      <c r="D8" s="11">
        <v>38021</v>
      </c>
      <c r="E8" s="7" t="s">
        <v>233</v>
      </c>
      <c r="F8" s="7" t="s">
        <v>230</v>
      </c>
      <c r="G8" s="7" t="s">
        <v>244</v>
      </c>
      <c r="H8" s="7">
        <v>49</v>
      </c>
      <c r="I8" s="12">
        <v>219716</v>
      </c>
    </row>
    <row r="9" spans="3:9" x14ac:dyDescent="0.3">
      <c r="C9" s="7">
        <v>135</v>
      </c>
      <c r="D9" s="11">
        <v>38039</v>
      </c>
      <c r="E9" s="7" t="s">
        <v>233</v>
      </c>
      <c r="F9" s="7" t="s">
        <v>234</v>
      </c>
      <c r="G9" s="7" t="s">
        <v>231</v>
      </c>
      <c r="H9" s="7">
        <v>45</v>
      </c>
      <c r="I9" s="12">
        <v>229455</v>
      </c>
    </row>
    <row r="10" spans="3:9" x14ac:dyDescent="0.3">
      <c r="C10" s="7">
        <v>195</v>
      </c>
      <c r="D10" s="11">
        <v>38065</v>
      </c>
      <c r="E10" s="7" t="s">
        <v>243</v>
      </c>
      <c r="F10" s="7" t="s">
        <v>234</v>
      </c>
      <c r="G10" s="7" t="s">
        <v>235</v>
      </c>
      <c r="H10" s="7">
        <v>62</v>
      </c>
      <c r="I10" s="12">
        <v>250852</v>
      </c>
    </row>
    <row r="11" spans="3:9" x14ac:dyDescent="0.3">
      <c r="C11" s="7">
        <v>202</v>
      </c>
      <c r="D11" s="11">
        <v>38068</v>
      </c>
      <c r="E11" s="7" t="s">
        <v>243</v>
      </c>
      <c r="F11" s="7" t="s">
        <v>234</v>
      </c>
      <c r="G11" s="7" t="s">
        <v>235</v>
      </c>
      <c r="H11" s="7">
        <v>52</v>
      </c>
      <c r="I11" s="12">
        <v>298272</v>
      </c>
    </row>
    <row r="12" spans="3:9" x14ac:dyDescent="0.3">
      <c r="C12" s="7">
        <v>292</v>
      </c>
      <c r="D12" s="11">
        <v>38098</v>
      </c>
      <c r="E12" s="7" t="s">
        <v>229</v>
      </c>
      <c r="F12" s="7" t="s">
        <v>234</v>
      </c>
      <c r="G12" s="7" t="s">
        <v>244</v>
      </c>
      <c r="H12" s="7">
        <v>54</v>
      </c>
      <c r="I12" s="12">
        <v>258444</v>
      </c>
    </row>
    <row r="13" spans="3:9" x14ac:dyDescent="0.3">
      <c r="C13" s="7">
        <v>322</v>
      </c>
      <c r="D13" s="11">
        <v>38110</v>
      </c>
      <c r="E13" s="7" t="s">
        <v>239</v>
      </c>
      <c r="F13" s="7" t="s">
        <v>234</v>
      </c>
      <c r="G13" s="7" t="s">
        <v>244</v>
      </c>
      <c r="H13" s="7">
        <v>42</v>
      </c>
      <c r="I13" s="12">
        <v>255906</v>
      </c>
    </row>
    <row r="14" spans="3:9" x14ac:dyDescent="0.3">
      <c r="C14" s="7">
        <v>445</v>
      </c>
      <c r="D14" s="11">
        <v>38155</v>
      </c>
      <c r="E14" s="7" t="s">
        <v>233</v>
      </c>
      <c r="F14" s="7" t="s">
        <v>230</v>
      </c>
      <c r="G14" s="7" t="s">
        <v>235</v>
      </c>
      <c r="H14" s="7">
        <v>44</v>
      </c>
      <c r="I14" s="12">
        <v>189156</v>
      </c>
    </row>
    <row r="15" spans="3:9" x14ac:dyDescent="0.3">
      <c r="C15" s="7">
        <v>466</v>
      </c>
      <c r="D15" s="11">
        <v>38162</v>
      </c>
      <c r="E15" s="7" t="s">
        <v>233</v>
      </c>
      <c r="F15" s="7" t="s">
        <v>230</v>
      </c>
      <c r="G15" s="7" t="s">
        <v>240</v>
      </c>
      <c r="H15" s="7">
        <v>44</v>
      </c>
      <c r="I15" s="12">
        <v>242704</v>
      </c>
    </row>
    <row r="16" spans="3:9" x14ac:dyDescent="0.3">
      <c r="C16" s="7">
        <v>489</v>
      </c>
      <c r="D16" s="11">
        <v>38169</v>
      </c>
      <c r="E16" s="7" t="s">
        <v>245</v>
      </c>
      <c r="F16" s="7" t="s">
        <v>234</v>
      </c>
      <c r="G16" s="7" t="s">
        <v>240</v>
      </c>
      <c r="H16" s="7">
        <v>60</v>
      </c>
      <c r="I16" s="12">
        <v>253920</v>
      </c>
    </row>
    <row r="17" spans="3:9" x14ac:dyDescent="0.3">
      <c r="C17" s="7">
        <v>511</v>
      </c>
      <c r="D17" s="11">
        <v>38174</v>
      </c>
      <c r="E17" s="7" t="s">
        <v>242</v>
      </c>
      <c r="F17" s="7" t="s">
        <v>234</v>
      </c>
      <c r="G17" s="7" t="s">
        <v>231</v>
      </c>
      <c r="H17" s="7">
        <v>40</v>
      </c>
      <c r="I17" s="12">
        <v>258560</v>
      </c>
    </row>
    <row r="18" spans="3:9" x14ac:dyDescent="0.3">
      <c r="C18" s="7">
        <v>515</v>
      </c>
      <c r="D18" s="11">
        <v>38176</v>
      </c>
      <c r="E18" s="7" t="s">
        <v>236</v>
      </c>
      <c r="F18" s="7" t="s">
        <v>234</v>
      </c>
      <c r="G18" s="7" t="s">
        <v>244</v>
      </c>
      <c r="H18" s="7">
        <v>47</v>
      </c>
      <c r="I18" s="12">
        <v>262777</v>
      </c>
    </row>
    <row r="19" spans="3:9" x14ac:dyDescent="0.3">
      <c r="C19" s="7">
        <v>520</v>
      </c>
      <c r="D19" s="11">
        <v>38177</v>
      </c>
      <c r="E19" s="7" t="s">
        <v>239</v>
      </c>
      <c r="F19" s="7" t="s">
        <v>234</v>
      </c>
      <c r="G19" s="7" t="s">
        <v>231</v>
      </c>
      <c r="H19" s="7">
        <v>42</v>
      </c>
      <c r="I19" s="12">
        <v>279342</v>
      </c>
    </row>
    <row r="20" spans="3:9" x14ac:dyDescent="0.3">
      <c r="C20" s="7">
        <v>541</v>
      </c>
      <c r="D20" s="11">
        <v>38184</v>
      </c>
      <c r="E20" s="7" t="s">
        <v>245</v>
      </c>
      <c r="F20" s="7" t="s">
        <v>230</v>
      </c>
      <c r="G20" s="7" t="s">
        <v>235</v>
      </c>
      <c r="H20" s="7">
        <v>62</v>
      </c>
      <c r="I20" s="12">
        <v>251596</v>
      </c>
    </row>
    <row r="21" spans="3:9" x14ac:dyDescent="0.3">
      <c r="C21" s="7">
        <v>561</v>
      </c>
      <c r="D21" s="11">
        <v>38193</v>
      </c>
      <c r="E21" s="7" t="s">
        <v>229</v>
      </c>
      <c r="F21" s="7" t="s">
        <v>234</v>
      </c>
      <c r="G21" s="7" t="s">
        <v>231</v>
      </c>
      <c r="H21" s="7">
        <v>53</v>
      </c>
      <c r="I21" s="12">
        <v>280741</v>
      </c>
    </row>
    <row r="22" spans="3:9" x14ac:dyDescent="0.3">
      <c r="C22" s="7">
        <v>574</v>
      </c>
      <c r="D22" s="11">
        <v>38196</v>
      </c>
      <c r="E22" s="7" t="s">
        <v>233</v>
      </c>
      <c r="F22" s="7" t="s">
        <v>230</v>
      </c>
      <c r="G22" s="7" t="s">
        <v>231</v>
      </c>
      <c r="H22" s="7">
        <v>58</v>
      </c>
      <c r="I22" s="12">
        <v>251430</v>
      </c>
    </row>
    <row r="23" spans="3:9" x14ac:dyDescent="0.3">
      <c r="C23" s="7">
        <v>677</v>
      </c>
      <c r="D23" s="11">
        <v>38229</v>
      </c>
      <c r="E23" s="7" t="s">
        <v>242</v>
      </c>
      <c r="F23" s="7" t="s">
        <v>230</v>
      </c>
      <c r="G23" s="7" t="s">
        <v>240</v>
      </c>
      <c r="H23" s="7">
        <v>54</v>
      </c>
      <c r="I23" s="12">
        <v>227178</v>
      </c>
    </row>
    <row r="24" spans="3:9" x14ac:dyDescent="0.3">
      <c r="C24" s="7">
        <v>771</v>
      </c>
      <c r="D24" s="11">
        <v>38264</v>
      </c>
      <c r="E24" s="7" t="s">
        <v>242</v>
      </c>
      <c r="F24" s="7" t="s">
        <v>234</v>
      </c>
      <c r="G24" s="7" t="s">
        <v>235</v>
      </c>
      <c r="H24" s="7">
        <v>44</v>
      </c>
      <c r="I24" s="12">
        <v>223564</v>
      </c>
    </row>
    <row r="25" spans="3:9" x14ac:dyDescent="0.3">
      <c r="C25" s="7">
        <v>782</v>
      </c>
      <c r="D25" s="11">
        <v>38266</v>
      </c>
      <c r="E25" s="7" t="s">
        <v>239</v>
      </c>
      <c r="F25" s="7" t="s">
        <v>234</v>
      </c>
      <c r="G25" s="7" t="s">
        <v>235</v>
      </c>
      <c r="H25" s="7">
        <v>74</v>
      </c>
      <c r="I25" s="12">
        <v>299996</v>
      </c>
    </row>
    <row r="26" spans="3:9" x14ac:dyDescent="0.3">
      <c r="C26" s="7" t="s">
        <v>9</v>
      </c>
      <c r="D26" s="124"/>
      <c r="I26" s="12">
        <f>SUBTOTAL(109,Venta)</f>
        <v>5210109</v>
      </c>
    </row>
    <row r="27" spans="3:9" x14ac:dyDescent="0.3">
      <c r="D27" s="11"/>
      <c r="I27" s="12"/>
    </row>
    <row r="28" spans="3:9" x14ac:dyDescent="0.3">
      <c r="D28" s="7" t="s">
        <v>252</v>
      </c>
      <c r="E28" s="12">
        <f>SUMIF(Operación,"Alquiler",Venta)</f>
        <v>1631198</v>
      </c>
      <c r="G28" s="7" t="s">
        <v>251</v>
      </c>
      <c r="H28" s="12">
        <f>MAX(Venta)</f>
        <v>299996</v>
      </c>
    </row>
    <row r="29" spans="3:9" x14ac:dyDescent="0.3">
      <c r="D29" s="7" t="s">
        <v>250</v>
      </c>
      <c r="E29" s="12">
        <f>SUMIF(Operación,"Venta", Venta)</f>
        <v>3578911</v>
      </c>
      <c r="G29" s="7" t="s">
        <v>249</v>
      </c>
      <c r="H29" s="12">
        <f>MIN(Venta)</f>
        <v>187862</v>
      </c>
    </row>
    <row r="30" spans="3:9" x14ac:dyDescent="0.3">
      <c r="E30" s="12">
        <f>SUM(E28:E29)</f>
        <v>5210109</v>
      </c>
    </row>
  </sheetData>
  <mergeCells count="1">
    <mergeCell ref="D1:I1"/>
  </mergeCells>
  <phoneticPr fontId="13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65"/>
  <sheetViews>
    <sheetView showGridLines="0" topLeftCell="E16" zoomScaleNormal="100" workbookViewId="0">
      <selection activeCell="G30" sqref="G30"/>
    </sheetView>
  </sheetViews>
  <sheetFormatPr baseColWidth="10" defaultRowHeight="15" x14ac:dyDescent="0.25"/>
  <cols>
    <col min="1" max="2" width="2.5703125" style="20" customWidth="1"/>
    <col min="3" max="3" width="12.28515625" style="20" customWidth="1"/>
    <col min="4" max="4" width="12.28515625" style="21" customWidth="1"/>
    <col min="5" max="5" width="14.5703125" style="22" customWidth="1"/>
    <col min="6" max="6" width="21.140625" style="23" customWidth="1"/>
    <col min="7" max="7" width="17.85546875" style="24" customWidth="1"/>
    <col min="8" max="8" width="25.7109375" style="24" customWidth="1"/>
    <col min="9" max="9" width="30.85546875" style="24" customWidth="1"/>
    <col min="10" max="10" width="32.7109375" style="25" customWidth="1"/>
    <col min="11" max="11" width="14.85546875" style="25" customWidth="1"/>
    <col min="12" max="12" width="14.28515625" style="25" customWidth="1"/>
    <col min="13" max="256" width="9.140625" style="20" customWidth="1"/>
    <col min="257" max="16384" width="11.42578125" style="20"/>
  </cols>
  <sheetData>
    <row r="1" spans="3:12" s="7" customFormat="1" ht="31.5" x14ac:dyDescent="0.5">
      <c r="D1" s="147" t="s">
        <v>212</v>
      </c>
      <c r="E1" s="147"/>
      <c r="F1" s="147"/>
      <c r="G1" s="147"/>
      <c r="H1" s="147"/>
      <c r="I1" s="147"/>
    </row>
    <row r="2" spans="3:12" s="7" customFormat="1" ht="31.5" x14ac:dyDescent="0.5">
      <c r="D2" s="6" t="s">
        <v>355</v>
      </c>
      <c r="E2" s="5"/>
      <c r="F2" s="5"/>
      <c r="G2" s="5"/>
      <c r="H2" s="5"/>
      <c r="I2" s="5"/>
    </row>
    <row r="3" spans="3:12" ht="18.75" x14ac:dyDescent="0.3">
      <c r="D3" s="6" t="s">
        <v>356</v>
      </c>
    </row>
    <row r="4" spans="3:12" ht="15.75" customHeight="1" x14ac:dyDescent="0.25"/>
    <row r="5" spans="3:12" ht="28.5" customHeight="1" x14ac:dyDescent="0.25">
      <c r="C5" s="20" t="s">
        <v>260</v>
      </c>
      <c r="D5" s="21" t="s">
        <v>261</v>
      </c>
      <c r="E5" s="22" t="s">
        <v>262</v>
      </c>
      <c r="F5" s="23" t="s">
        <v>263</v>
      </c>
      <c r="G5" s="24" t="s">
        <v>372</v>
      </c>
      <c r="H5" s="24" t="s">
        <v>373</v>
      </c>
      <c r="I5" s="24" t="s">
        <v>374</v>
      </c>
      <c r="J5" s="142" t="s">
        <v>448</v>
      </c>
      <c r="K5" s="143" t="s">
        <v>375</v>
      </c>
      <c r="L5" s="143" t="s">
        <v>376</v>
      </c>
    </row>
    <row r="6" spans="3:12" s="29" customFormat="1" ht="32.25" customHeight="1" x14ac:dyDescent="0.2">
      <c r="C6" s="26" t="s">
        <v>265</v>
      </c>
      <c r="D6" s="27" t="s">
        <v>266</v>
      </c>
      <c r="E6" s="26" t="s">
        <v>267</v>
      </c>
      <c r="F6" s="27" t="s">
        <v>268</v>
      </c>
      <c r="G6" s="28" t="s">
        <v>226</v>
      </c>
      <c r="H6" s="27" t="s">
        <v>269</v>
      </c>
      <c r="I6" s="27" t="s">
        <v>270</v>
      </c>
      <c r="J6" s="126" t="s">
        <v>447</v>
      </c>
      <c r="K6" s="56">
        <v>90</v>
      </c>
      <c r="L6" s="57">
        <v>120</v>
      </c>
    </row>
    <row r="7" spans="3:12" ht="12.75" x14ac:dyDescent="0.2">
      <c r="C7" s="30">
        <v>10024</v>
      </c>
      <c r="D7" s="31">
        <v>11772</v>
      </c>
      <c r="E7" s="32">
        <v>42465</v>
      </c>
      <c r="F7" s="33" t="s">
        <v>271</v>
      </c>
      <c r="G7" s="34">
        <v>150</v>
      </c>
      <c r="H7" s="33" t="s">
        <v>272</v>
      </c>
      <c r="I7" s="33" t="s">
        <v>273</v>
      </c>
      <c r="J7" s="125">
        <f>+E7+J6</f>
        <v>42525</v>
      </c>
      <c r="K7" s="125">
        <f>+E7+K6</f>
        <v>42555</v>
      </c>
      <c r="L7" s="125">
        <f>+E7+L6</f>
        <v>42585</v>
      </c>
    </row>
    <row r="8" spans="3:12" ht="12.75" x14ac:dyDescent="0.2">
      <c r="C8" s="35">
        <v>10014</v>
      </c>
      <c r="D8" s="36">
        <v>11773</v>
      </c>
      <c r="E8" s="37">
        <v>42465</v>
      </c>
      <c r="F8" s="38" t="s">
        <v>274</v>
      </c>
      <c r="G8" s="39">
        <v>550</v>
      </c>
      <c r="H8" s="38" t="s">
        <v>275</v>
      </c>
      <c r="I8" s="38" t="s">
        <v>276</v>
      </c>
      <c r="J8" s="125">
        <f>+E8+$J$6</f>
        <v>42525</v>
      </c>
      <c r="K8" s="125">
        <f>+E8+$K$6</f>
        <v>42555</v>
      </c>
      <c r="L8" s="125">
        <f>+E8+$L$6</f>
        <v>42585</v>
      </c>
    </row>
    <row r="9" spans="3:12" ht="12.75" x14ac:dyDescent="0.2">
      <c r="C9" s="40">
        <v>10034</v>
      </c>
      <c r="D9" s="41">
        <v>11774</v>
      </c>
      <c r="E9" s="42">
        <v>42465</v>
      </c>
      <c r="F9" s="43" t="s">
        <v>277</v>
      </c>
      <c r="G9" s="44">
        <v>750</v>
      </c>
      <c r="H9" s="43" t="s">
        <v>278</v>
      </c>
      <c r="I9" s="43" t="s">
        <v>279</v>
      </c>
      <c r="J9" s="125">
        <f t="shared" ref="J9:J33" si="0">+E9+$J$6</f>
        <v>42525</v>
      </c>
      <c r="K9" s="125">
        <f t="shared" ref="K9:K33" si="1">+E9+$K$6</f>
        <v>42555</v>
      </c>
      <c r="L9" s="125">
        <f t="shared" ref="L9:L33" si="2">+E9+$L$6</f>
        <v>42585</v>
      </c>
    </row>
    <row r="10" spans="3:12" ht="12.75" x14ac:dyDescent="0.2">
      <c r="C10" s="35">
        <v>10029</v>
      </c>
      <c r="D10" s="36">
        <v>11775</v>
      </c>
      <c r="E10" s="37">
        <v>42465</v>
      </c>
      <c r="F10" s="38" t="s">
        <v>280</v>
      </c>
      <c r="G10" s="39">
        <v>240</v>
      </c>
      <c r="H10" s="38" t="s">
        <v>281</v>
      </c>
      <c r="I10" s="38" t="s">
        <v>282</v>
      </c>
      <c r="J10" s="125">
        <f t="shared" si="0"/>
        <v>42525</v>
      </c>
      <c r="K10" s="125">
        <f t="shared" si="1"/>
        <v>42555</v>
      </c>
      <c r="L10" s="125">
        <f t="shared" si="2"/>
        <v>42585</v>
      </c>
    </row>
    <row r="11" spans="3:12" ht="12.75" x14ac:dyDescent="0.2">
      <c r="C11" s="40">
        <v>10030</v>
      </c>
      <c r="D11" s="41">
        <v>11776</v>
      </c>
      <c r="E11" s="42">
        <v>42526</v>
      </c>
      <c r="F11" s="43" t="s">
        <v>283</v>
      </c>
      <c r="G11" s="44">
        <v>61.5</v>
      </c>
      <c r="H11" s="43" t="s">
        <v>284</v>
      </c>
      <c r="I11" s="43" t="s">
        <v>285</v>
      </c>
      <c r="J11" s="125">
        <f t="shared" si="0"/>
        <v>42586</v>
      </c>
      <c r="K11" s="125">
        <f t="shared" si="1"/>
        <v>42616</v>
      </c>
      <c r="L11" s="125">
        <f t="shared" si="2"/>
        <v>42646</v>
      </c>
    </row>
    <row r="12" spans="3:12" ht="12.75" x14ac:dyDescent="0.2">
      <c r="C12" s="35">
        <v>10018</v>
      </c>
      <c r="D12" s="36">
        <v>11777</v>
      </c>
      <c r="E12" s="37">
        <v>42526</v>
      </c>
      <c r="F12" s="38" t="s">
        <v>286</v>
      </c>
      <c r="G12" s="39">
        <v>211.25</v>
      </c>
      <c r="H12" s="38" t="s">
        <v>287</v>
      </c>
      <c r="I12" s="38" t="s">
        <v>285</v>
      </c>
      <c r="J12" s="125">
        <f t="shared" si="0"/>
        <v>42586</v>
      </c>
      <c r="K12" s="125">
        <f t="shared" si="1"/>
        <v>42616</v>
      </c>
      <c r="L12" s="125">
        <f t="shared" si="2"/>
        <v>42646</v>
      </c>
    </row>
    <row r="13" spans="3:12" ht="12.75" x14ac:dyDescent="0.2">
      <c r="C13" s="40">
        <v>10035</v>
      </c>
      <c r="D13" s="41">
        <v>11778</v>
      </c>
      <c r="E13" s="42">
        <v>42526</v>
      </c>
      <c r="F13" s="43" t="s">
        <v>288</v>
      </c>
      <c r="G13" s="44">
        <v>220.13</v>
      </c>
      <c r="H13" s="43" t="s">
        <v>289</v>
      </c>
      <c r="I13" s="43" t="s">
        <v>290</v>
      </c>
      <c r="J13" s="125">
        <f t="shared" si="0"/>
        <v>42586</v>
      </c>
      <c r="K13" s="125">
        <f t="shared" si="1"/>
        <v>42616</v>
      </c>
      <c r="L13" s="125">
        <f t="shared" si="2"/>
        <v>42646</v>
      </c>
    </row>
    <row r="14" spans="3:12" ht="12.75" x14ac:dyDescent="0.2">
      <c r="C14" s="35">
        <v>10010</v>
      </c>
      <c r="D14" s="36">
        <v>11779</v>
      </c>
      <c r="E14" s="37">
        <v>42528</v>
      </c>
      <c r="F14" s="38" t="s">
        <v>291</v>
      </c>
      <c r="G14" s="39">
        <v>151.44</v>
      </c>
      <c r="H14" s="38" t="s">
        <v>292</v>
      </c>
      <c r="I14" s="38" t="s">
        <v>293</v>
      </c>
      <c r="J14" s="125">
        <f t="shared" si="0"/>
        <v>42588</v>
      </c>
      <c r="K14" s="125">
        <f t="shared" si="1"/>
        <v>42618</v>
      </c>
      <c r="L14" s="125">
        <f t="shared" si="2"/>
        <v>42648</v>
      </c>
    </row>
    <row r="15" spans="3:12" ht="12.75" x14ac:dyDescent="0.2">
      <c r="C15" s="40">
        <v>10012</v>
      </c>
      <c r="D15" s="41">
        <v>11781</v>
      </c>
      <c r="E15" s="42">
        <v>42528</v>
      </c>
      <c r="F15" s="43" t="s">
        <v>294</v>
      </c>
      <c r="G15" s="44">
        <v>98.66</v>
      </c>
      <c r="H15" s="43" t="s">
        <v>295</v>
      </c>
      <c r="I15" s="43" t="s">
        <v>296</v>
      </c>
      <c r="J15" s="125">
        <f t="shared" si="0"/>
        <v>42588</v>
      </c>
      <c r="K15" s="125">
        <f t="shared" si="1"/>
        <v>42618</v>
      </c>
      <c r="L15" s="125">
        <f t="shared" si="2"/>
        <v>42648</v>
      </c>
    </row>
    <row r="16" spans="3:12" ht="12.75" x14ac:dyDescent="0.2">
      <c r="C16" s="35">
        <v>10021</v>
      </c>
      <c r="D16" s="36">
        <v>11784</v>
      </c>
      <c r="E16" s="37">
        <v>42528</v>
      </c>
      <c r="F16" s="38" t="s">
        <v>297</v>
      </c>
      <c r="G16" s="39">
        <v>414.35</v>
      </c>
      <c r="H16" s="38" t="s">
        <v>298</v>
      </c>
      <c r="I16" s="38" t="s">
        <v>290</v>
      </c>
      <c r="J16" s="125">
        <f t="shared" si="0"/>
        <v>42588</v>
      </c>
      <c r="K16" s="125">
        <f t="shared" si="1"/>
        <v>42618</v>
      </c>
      <c r="L16" s="125">
        <f t="shared" si="2"/>
        <v>42648</v>
      </c>
    </row>
    <row r="17" spans="3:12" ht="12.75" x14ac:dyDescent="0.2">
      <c r="C17" s="40">
        <v>10022</v>
      </c>
      <c r="D17" s="41">
        <v>11785</v>
      </c>
      <c r="E17" s="42">
        <v>42529</v>
      </c>
      <c r="F17" s="43" t="s">
        <v>299</v>
      </c>
      <c r="G17" s="44">
        <v>75.989999999999995</v>
      </c>
      <c r="H17" s="43" t="s">
        <v>300</v>
      </c>
      <c r="I17" s="43" t="s">
        <v>301</v>
      </c>
      <c r="J17" s="125">
        <f t="shared" si="0"/>
        <v>42589</v>
      </c>
      <c r="K17" s="125">
        <f t="shared" si="1"/>
        <v>42619</v>
      </c>
      <c r="L17" s="125">
        <f t="shared" si="2"/>
        <v>42649</v>
      </c>
    </row>
    <row r="18" spans="3:12" ht="12.75" x14ac:dyDescent="0.2">
      <c r="C18" s="35">
        <v>10026</v>
      </c>
      <c r="D18" s="36">
        <v>11786</v>
      </c>
      <c r="E18" s="37">
        <v>42529</v>
      </c>
      <c r="F18" s="38" t="s">
        <v>302</v>
      </c>
      <c r="G18" s="39">
        <v>159.88</v>
      </c>
      <c r="H18" s="38" t="s">
        <v>303</v>
      </c>
      <c r="I18" s="38" t="s">
        <v>304</v>
      </c>
      <c r="J18" s="125">
        <f t="shared" si="0"/>
        <v>42589</v>
      </c>
      <c r="K18" s="125">
        <f t="shared" si="1"/>
        <v>42619</v>
      </c>
      <c r="L18" s="125">
        <f t="shared" si="2"/>
        <v>42649</v>
      </c>
    </row>
    <row r="19" spans="3:12" ht="12.75" x14ac:dyDescent="0.2">
      <c r="C19" s="40">
        <v>10033</v>
      </c>
      <c r="D19" s="41">
        <v>11787</v>
      </c>
      <c r="E19" s="42">
        <v>42529</v>
      </c>
      <c r="F19" s="43" t="s">
        <v>305</v>
      </c>
      <c r="G19" s="44">
        <v>190</v>
      </c>
      <c r="H19" s="43" t="s">
        <v>306</v>
      </c>
      <c r="I19" s="43" t="s">
        <v>307</v>
      </c>
      <c r="J19" s="125">
        <f t="shared" si="0"/>
        <v>42589</v>
      </c>
      <c r="K19" s="125">
        <f t="shared" si="1"/>
        <v>42619</v>
      </c>
      <c r="L19" s="125">
        <f t="shared" si="2"/>
        <v>42649</v>
      </c>
    </row>
    <row r="20" spans="3:12" ht="12.75" x14ac:dyDescent="0.2">
      <c r="C20" s="35">
        <v>10015</v>
      </c>
      <c r="D20" s="36">
        <v>11789</v>
      </c>
      <c r="E20" s="37">
        <v>42529</v>
      </c>
      <c r="F20" s="38" t="s">
        <v>308</v>
      </c>
      <c r="G20" s="39">
        <v>561.11</v>
      </c>
      <c r="H20" s="38" t="s">
        <v>309</v>
      </c>
      <c r="I20" s="38" t="s">
        <v>310</v>
      </c>
      <c r="J20" s="125">
        <f t="shared" si="0"/>
        <v>42589</v>
      </c>
      <c r="K20" s="125">
        <f t="shared" si="1"/>
        <v>42619</v>
      </c>
      <c r="L20" s="125">
        <f t="shared" si="2"/>
        <v>42649</v>
      </c>
    </row>
    <row r="21" spans="3:12" ht="12.75" x14ac:dyDescent="0.2">
      <c r="C21" s="40">
        <v>10036</v>
      </c>
      <c r="D21" s="41">
        <v>11790</v>
      </c>
      <c r="E21" s="42">
        <v>42529</v>
      </c>
      <c r="F21" s="43" t="s">
        <v>311</v>
      </c>
      <c r="G21" s="44">
        <v>180.25</v>
      </c>
      <c r="H21" s="43" t="s">
        <v>312</v>
      </c>
      <c r="I21" s="43" t="s">
        <v>313</v>
      </c>
      <c r="J21" s="125">
        <f t="shared" si="0"/>
        <v>42589</v>
      </c>
      <c r="K21" s="125">
        <f t="shared" si="1"/>
        <v>42619</v>
      </c>
      <c r="L21" s="125">
        <f t="shared" si="2"/>
        <v>42649</v>
      </c>
    </row>
    <row r="22" spans="3:12" ht="12.75" x14ac:dyDescent="0.2">
      <c r="C22" s="35">
        <v>10032</v>
      </c>
      <c r="D22" s="36">
        <v>11791</v>
      </c>
      <c r="E22" s="37">
        <v>42529</v>
      </c>
      <c r="F22" s="38" t="s">
        <v>314</v>
      </c>
      <c r="G22" s="39">
        <v>424.6</v>
      </c>
      <c r="H22" s="38" t="s">
        <v>315</v>
      </c>
      <c r="I22" s="38" t="s">
        <v>316</v>
      </c>
      <c r="J22" s="125">
        <f t="shared" si="0"/>
        <v>42589</v>
      </c>
      <c r="K22" s="125">
        <f t="shared" si="1"/>
        <v>42619</v>
      </c>
      <c r="L22" s="125">
        <f t="shared" si="2"/>
        <v>42649</v>
      </c>
    </row>
    <row r="23" spans="3:12" ht="12.75" x14ac:dyDescent="0.2">
      <c r="C23" s="40">
        <v>10017</v>
      </c>
      <c r="D23" s="41">
        <v>11792</v>
      </c>
      <c r="E23" s="42">
        <v>42530</v>
      </c>
      <c r="F23" s="43" t="s">
        <v>317</v>
      </c>
      <c r="G23" s="44">
        <v>119.85</v>
      </c>
      <c r="H23" s="43" t="s">
        <v>318</v>
      </c>
      <c r="I23" s="43" t="s">
        <v>316</v>
      </c>
      <c r="J23" s="125">
        <f t="shared" si="0"/>
        <v>42590</v>
      </c>
      <c r="K23" s="125">
        <f t="shared" si="1"/>
        <v>42620</v>
      </c>
      <c r="L23" s="125">
        <f t="shared" si="2"/>
        <v>42650</v>
      </c>
    </row>
    <row r="24" spans="3:12" ht="12.75" x14ac:dyDescent="0.2">
      <c r="C24" s="35">
        <v>10023</v>
      </c>
      <c r="D24" s="36">
        <v>11796</v>
      </c>
      <c r="E24" s="37">
        <v>42530</v>
      </c>
      <c r="F24" s="38" t="s">
        <v>319</v>
      </c>
      <c r="G24" s="39">
        <v>1751.25</v>
      </c>
      <c r="H24" s="38" t="s">
        <v>320</v>
      </c>
      <c r="I24" s="38" t="s">
        <v>304</v>
      </c>
      <c r="J24" s="125">
        <f t="shared" si="0"/>
        <v>42590</v>
      </c>
      <c r="K24" s="125">
        <f t="shared" si="1"/>
        <v>42620</v>
      </c>
      <c r="L24" s="125">
        <f t="shared" si="2"/>
        <v>42650</v>
      </c>
    </row>
    <row r="25" spans="3:12" ht="12.75" x14ac:dyDescent="0.2">
      <c r="C25" s="40">
        <v>10016</v>
      </c>
      <c r="D25" s="41">
        <v>11797</v>
      </c>
      <c r="E25" s="42">
        <v>42530</v>
      </c>
      <c r="F25" s="43" t="s">
        <v>321</v>
      </c>
      <c r="G25" s="44">
        <v>531.66999999999996</v>
      </c>
      <c r="H25" s="43" t="s">
        <v>322</v>
      </c>
      <c r="I25" s="43" t="s">
        <v>323</v>
      </c>
      <c r="J25" s="125">
        <f t="shared" si="0"/>
        <v>42590</v>
      </c>
      <c r="K25" s="125">
        <f t="shared" si="1"/>
        <v>42620</v>
      </c>
      <c r="L25" s="125">
        <f t="shared" si="2"/>
        <v>42650</v>
      </c>
    </row>
    <row r="26" spans="3:12" ht="12.75" x14ac:dyDescent="0.2">
      <c r="C26" s="35">
        <v>10028</v>
      </c>
      <c r="D26" s="36">
        <v>11798</v>
      </c>
      <c r="E26" s="37">
        <v>42530</v>
      </c>
      <c r="F26" s="38" t="s">
        <v>324</v>
      </c>
      <c r="G26" s="39">
        <v>1150.95</v>
      </c>
      <c r="H26" s="38" t="s">
        <v>325</v>
      </c>
      <c r="I26" s="38" t="s">
        <v>326</v>
      </c>
      <c r="J26" s="125">
        <f t="shared" si="0"/>
        <v>42590</v>
      </c>
      <c r="K26" s="125">
        <f t="shared" si="1"/>
        <v>42620</v>
      </c>
      <c r="L26" s="125">
        <f t="shared" si="2"/>
        <v>42650</v>
      </c>
    </row>
    <row r="27" spans="3:12" ht="12.75" x14ac:dyDescent="0.2">
      <c r="C27" s="40">
        <v>10025</v>
      </c>
      <c r="D27" s="41">
        <v>11802</v>
      </c>
      <c r="E27" s="42">
        <v>42531</v>
      </c>
      <c r="F27" s="43" t="s">
        <v>327</v>
      </c>
      <c r="G27" s="44">
        <v>433.94</v>
      </c>
      <c r="H27" s="43" t="s">
        <v>328</v>
      </c>
      <c r="I27" s="43" t="s">
        <v>329</v>
      </c>
      <c r="J27" s="125">
        <f t="shared" si="0"/>
        <v>42591</v>
      </c>
      <c r="K27" s="125">
        <f t="shared" si="1"/>
        <v>42621</v>
      </c>
      <c r="L27" s="125">
        <f t="shared" si="2"/>
        <v>42651</v>
      </c>
    </row>
    <row r="28" spans="3:12" ht="12.75" x14ac:dyDescent="0.2">
      <c r="C28" s="35">
        <v>10011</v>
      </c>
      <c r="D28" s="36">
        <v>11804</v>
      </c>
      <c r="E28" s="37">
        <v>42531</v>
      </c>
      <c r="F28" s="38" t="s">
        <v>330</v>
      </c>
      <c r="G28" s="39">
        <v>415.09</v>
      </c>
      <c r="H28" s="38" t="s">
        <v>331</v>
      </c>
      <c r="I28" s="38" t="s">
        <v>332</v>
      </c>
      <c r="J28" s="125">
        <f t="shared" si="0"/>
        <v>42591</v>
      </c>
      <c r="K28" s="125">
        <f t="shared" si="1"/>
        <v>42621</v>
      </c>
      <c r="L28" s="125">
        <f t="shared" si="2"/>
        <v>42651</v>
      </c>
    </row>
    <row r="29" spans="3:12" ht="12.75" x14ac:dyDescent="0.2">
      <c r="C29" s="40">
        <v>10013</v>
      </c>
      <c r="D29" s="41">
        <v>11805</v>
      </c>
      <c r="E29" s="42">
        <v>42531</v>
      </c>
      <c r="F29" s="43" t="s">
        <v>333</v>
      </c>
      <c r="G29" s="44">
        <v>410.75</v>
      </c>
      <c r="H29" s="43" t="s">
        <v>334</v>
      </c>
      <c r="I29" s="43" t="s">
        <v>335</v>
      </c>
      <c r="J29" s="125">
        <f t="shared" si="0"/>
        <v>42591</v>
      </c>
      <c r="K29" s="125">
        <f t="shared" si="1"/>
        <v>42621</v>
      </c>
      <c r="L29" s="125">
        <f t="shared" si="2"/>
        <v>42651</v>
      </c>
    </row>
    <row r="30" spans="3:12" ht="12.75" x14ac:dyDescent="0.2">
      <c r="C30" s="35">
        <v>10027</v>
      </c>
      <c r="D30" s="36">
        <v>11806</v>
      </c>
      <c r="E30" s="37">
        <v>42531</v>
      </c>
      <c r="F30" s="38" t="s">
        <v>336</v>
      </c>
      <c r="G30" s="39">
        <v>2568.75</v>
      </c>
      <c r="H30" s="38" t="s">
        <v>337</v>
      </c>
      <c r="I30" s="38" t="s">
        <v>338</v>
      </c>
      <c r="J30" s="125">
        <f t="shared" si="0"/>
        <v>42591</v>
      </c>
      <c r="K30" s="125">
        <f t="shared" si="1"/>
        <v>42621</v>
      </c>
      <c r="L30" s="125">
        <f t="shared" si="2"/>
        <v>42651</v>
      </c>
    </row>
    <row r="31" spans="3:12" ht="12.75" x14ac:dyDescent="0.2">
      <c r="C31" s="40">
        <v>10020</v>
      </c>
      <c r="D31" s="41">
        <v>11811</v>
      </c>
      <c r="E31" s="42">
        <v>42532</v>
      </c>
      <c r="F31" s="43" t="s">
        <v>339</v>
      </c>
      <c r="G31" s="44">
        <v>1611.34</v>
      </c>
      <c r="H31" s="43" t="s">
        <v>340</v>
      </c>
      <c r="I31" s="43" t="s">
        <v>310</v>
      </c>
      <c r="J31" s="125">
        <f t="shared" si="0"/>
        <v>42592</v>
      </c>
      <c r="K31" s="125">
        <f t="shared" si="1"/>
        <v>42622</v>
      </c>
      <c r="L31" s="125">
        <f t="shared" si="2"/>
        <v>42652</v>
      </c>
    </row>
    <row r="32" spans="3:12" ht="12.75" x14ac:dyDescent="0.2">
      <c r="C32" s="35">
        <v>10019</v>
      </c>
      <c r="D32" s="36">
        <v>11814</v>
      </c>
      <c r="E32" s="37">
        <v>42532</v>
      </c>
      <c r="F32" s="38" t="s">
        <v>341</v>
      </c>
      <c r="G32" s="39">
        <v>765.88</v>
      </c>
      <c r="H32" s="38" t="s">
        <v>342</v>
      </c>
      <c r="I32" s="38" t="s">
        <v>343</v>
      </c>
      <c r="J32" s="125">
        <f t="shared" si="0"/>
        <v>42592</v>
      </c>
      <c r="K32" s="125">
        <f t="shared" si="1"/>
        <v>42622</v>
      </c>
      <c r="L32" s="125">
        <f t="shared" si="2"/>
        <v>42652</v>
      </c>
    </row>
    <row r="33" spans="3:12" ht="12.75" x14ac:dyDescent="0.2">
      <c r="C33" s="40">
        <v>10031</v>
      </c>
      <c r="D33" s="41">
        <v>11822</v>
      </c>
      <c r="E33" s="42">
        <v>42551</v>
      </c>
      <c r="F33" s="43" t="s">
        <v>344</v>
      </c>
      <c r="G33" s="44">
        <v>4132.5</v>
      </c>
      <c r="H33" s="43" t="s">
        <v>345</v>
      </c>
      <c r="I33" s="43" t="s">
        <v>290</v>
      </c>
      <c r="J33" s="125">
        <f t="shared" si="0"/>
        <v>42611</v>
      </c>
      <c r="K33" s="125">
        <f t="shared" si="1"/>
        <v>42641</v>
      </c>
      <c r="L33" s="125">
        <f t="shared" si="2"/>
        <v>42671</v>
      </c>
    </row>
    <row r="34" spans="3:12" ht="12.75" x14ac:dyDescent="0.2">
      <c r="D34" s="20"/>
      <c r="E34" s="20"/>
      <c r="F34" s="20"/>
      <c r="G34" s="20"/>
      <c r="H34" s="20"/>
      <c r="I34" s="20"/>
      <c r="J34" s="20"/>
      <c r="K34" s="20"/>
      <c r="L34" s="20"/>
    </row>
    <row r="35" spans="3:12" ht="12.75" x14ac:dyDescent="0.2">
      <c r="D35" s="20"/>
      <c r="E35" s="20"/>
      <c r="F35" s="20"/>
      <c r="G35" s="20"/>
      <c r="H35" s="20"/>
      <c r="I35" s="20"/>
      <c r="J35" s="20"/>
      <c r="K35" s="20"/>
      <c r="L35" s="20"/>
    </row>
    <row r="36" spans="3:12" ht="12.75" x14ac:dyDescent="0.2">
      <c r="D36" s="20"/>
      <c r="E36" s="20"/>
      <c r="F36" s="20"/>
      <c r="G36" s="156"/>
      <c r="H36" s="20"/>
      <c r="I36" s="20"/>
      <c r="J36" s="20"/>
      <c r="K36" s="20"/>
      <c r="L36" s="20"/>
    </row>
    <row r="37" spans="3:12" ht="12.75" x14ac:dyDescent="0.2">
      <c r="D37" s="20"/>
      <c r="E37" s="20"/>
      <c r="F37" s="20"/>
      <c r="G37" s="157"/>
      <c r="H37" s="20"/>
      <c r="I37" s="20"/>
      <c r="J37" s="20"/>
      <c r="K37" s="20"/>
      <c r="L37" s="20"/>
    </row>
    <row r="38" spans="3:12" ht="12.75" x14ac:dyDescent="0.2">
      <c r="D38" s="20"/>
      <c r="E38" s="20"/>
      <c r="F38" s="20"/>
      <c r="G38" s="157"/>
      <c r="H38" s="20"/>
      <c r="I38" s="20"/>
      <c r="J38" s="20"/>
      <c r="K38" s="20"/>
      <c r="L38" s="20"/>
    </row>
    <row r="39" spans="3:12" ht="12.75" x14ac:dyDescent="0.2">
      <c r="D39" s="20"/>
      <c r="E39" s="20"/>
      <c r="F39" s="20"/>
      <c r="G39" s="157"/>
      <c r="H39" s="20"/>
      <c r="I39" s="20"/>
      <c r="J39" s="20"/>
      <c r="K39" s="20"/>
      <c r="L39" s="20"/>
    </row>
    <row r="40" spans="3:12" ht="12.75" x14ac:dyDescent="0.2">
      <c r="D40" s="20"/>
      <c r="E40" s="20"/>
      <c r="F40" s="20"/>
      <c r="G40" s="157"/>
      <c r="H40" s="20"/>
      <c r="I40" s="20"/>
      <c r="J40" s="20"/>
      <c r="K40" s="20"/>
      <c r="L40" s="20"/>
    </row>
    <row r="41" spans="3:12" ht="12.75" x14ac:dyDescent="0.2">
      <c r="D41" s="20"/>
      <c r="E41" s="20"/>
      <c r="F41" s="20"/>
      <c r="G41" s="157"/>
      <c r="H41" s="20"/>
      <c r="I41" s="20"/>
      <c r="J41" s="20"/>
      <c r="K41" s="20"/>
      <c r="L41" s="20"/>
    </row>
    <row r="42" spans="3:12" ht="12.75" x14ac:dyDescent="0.2">
      <c r="D42" s="20"/>
      <c r="E42" s="20"/>
      <c r="F42" s="20"/>
      <c r="G42" s="157"/>
      <c r="H42" s="20"/>
      <c r="I42" s="20"/>
      <c r="J42" s="20"/>
      <c r="K42" s="20"/>
      <c r="L42" s="20"/>
    </row>
    <row r="43" spans="3:12" ht="12.75" x14ac:dyDescent="0.2">
      <c r="D43" s="20"/>
      <c r="E43" s="20"/>
      <c r="F43" s="20"/>
      <c r="G43" s="157"/>
      <c r="H43" s="20"/>
      <c r="I43" s="20"/>
      <c r="J43" s="20"/>
      <c r="K43" s="20"/>
      <c r="L43" s="20"/>
    </row>
    <row r="44" spans="3:12" ht="12.75" x14ac:dyDescent="0.2">
      <c r="D44" s="20"/>
      <c r="E44" s="20"/>
      <c r="F44" s="20"/>
      <c r="G44" s="157"/>
      <c r="H44" s="20"/>
      <c r="I44" s="20"/>
      <c r="J44" s="20"/>
      <c r="K44" s="20"/>
      <c r="L44" s="20"/>
    </row>
    <row r="45" spans="3:12" ht="12.75" x14ac:dyDescent="0.2">
      <c r="D45" s="20"/>
      <c r="E45" s="20"/>
      <c r="F45" s="20"/>
      <c r="G45" s="157"/>
      <c r="H45" s="20"/>
      <c r="I45" s="20"/>
      <c r="J45" s="20"/>
      <c r="K45" s="20"/>
      <c r="L45" s="20"/>
    </row>
    <row r="46" spans="3:12" ht="12.75" x14ac:dyDescent="0.2">
      <c r="D46" s="20"/>
      <c r="E46" s="20"/>
      <c r="F46" s="20"/>
      <c r="G46" s="157"/>
      <c r="H46" s="20"/>
      <c r="I46" s="20"/>
      <c r="J46" s="20"/>
      <c r="K46" s="20"/>
      <c r="L46" s="20"/>
    </row>
    <row r="47" spans="3:12" ht="12.75" x14ac:dyDescent="0.2">
      <c r="D47" s="20"/>
      <c r="E47" s="20"/>
      <c r="F47" s="20"/>
      <c r="G47" s="157"/>
      <c r="H47" s="20"/>
      <c r="I47" s="20"/>
      <c r="J47" s="20"/>
      <c r="K47" s="20"/>
      <c r="L47" s="20"/>
    </row>
    <row r="48" spans="3:12" ht="12.75" x14ac:dyDescent="0.2">
      <c r="D48" s="20"/>
      <c r="E48" s="20"/>
      <c r="F48" s="20"/>
      <c r="G48" s="157"/>
      <c r="H48" s="20"/>
      <c r="I48" s="20"/>
      <c r="J48" s="20"/>
      <c r="K48" s="20"/>
      <c r="L48" s="20"/>
    </row>
    <row r="49" spans="7:7" s="20" customFormat="1" ht="12.75" x14ac:dyDescent="0.2">
      <c r="G49" s="157"/>
    </row>
    <row r="50" spans="7:7" s="20" customFormat="1" ht="12.75" x14ac:dyDescent="0.2">
      <c r="G50" s="157"/>
    </row>
    <row r="51" spans="7:7" s="20" customFormat="1" ht="12.75" x14ac:dyDescent="0.2">
      <c r="G51" s="157"/>
    </row>
    <row r="52" spans="7:7" s="20" customFormat="1" ht="12.75" x14ac:dyDescent="0.2">
      <c r="G52" s="157"/>
    </row>
    <row r="53" spans="7:7" s="20" customFormat="1" ht="12.75" x14ac:dyDescent="0.2">
      <c r="G53" s="157"/>
    </row>
    <row r="54" spans="7:7" s="20" customFormat="1" ht="12.75" x14ac:dyDescent="0.2">
      <c r="G54" s="157"/>
    </row>
    <row r="55" spans="7:7" s="20" customFormat="1" ht="12.75" x14ac:dyDescent="0.2">
      <c r="G55" s="157"/>
    </row>
    <row r="56" spans="7:7" s="20" customFormat="1" ht="12.75" x14ac:dyDescent="0.2">
      <c r="G56" s="157"/>
    </row>
    <row r="57" spans="7:7" s="20" customFormat="1" ht="12.75" x14ac:dyDescent="0.2">
      <c r="G57" s="157"/>
    </row>
    <row r="58" spans="7:7" s="20" customFormat="1" ht="12.75" x14ac:dyDescent="0.2">
      <c r="G58" s="157"/>
    </row>
    <row r="59" spans="7:7" s="20" customFormat="1" ht="12.75" x14ac:dyDescent="0.2">
      <c r="G59" s="157"/>
    </row>
    <row r="60" spans="7:7" s="20" customFormat="1" ht="12.75" x14ac:dyDescent="0.2">
      <c r="G60" s="157"/>
    </row>
    <row r="61" spans="7:7" x14ac:dyDescent="0.25">
      <c r="G61" s="157"/>
    </row>
    <row r="62" spans="7:7" x14ac:dyDescent="0.25">
      <c r="G62" s="157"/>
    </row>
    <row r="63" spans="7:7" x14ac:dyDescent="0.25">
      <c r="G63" s="158"/>
    </row>
    <row r="64" spans="7:7" x14ac:dyDescent="0.25">
      <c r="G64" s="158"/>
    </row>
    <row r="65" spans="7:7" x14ac:dyDescent="0.25">
      <c r="G65" s="158"/>
    </row>
  </sheetData>
  <mergeCells count="1">
    <mergeCell ref="D1:I1"/>
  </mergeCells>
  <conditionalFormatting sqref="G36">
    <cfRule type="aboveAverage" dxfId="2" priority="3"/>
  </conditionalFormatting>
  <conditionalFormatting sqref="G7:G33">
    <cfRule type="top10" dxfId="0" priority="1" rank="5"/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showGridLines="0" topLeftCell="A3" zoomScaleNormal="100" workbookViewId="0">
      <selection activeCell="H3" sqref="H3"/>
    </sheetView>
  </sheetViews>
  <sheetFormatPr baseColWidth="10" defaultColWidth="7.28515625" defaultRowHeight="12.75" x14ac:dyDescent="0.2"/>
  <cols>
    <col min="1" max="1" width="3.28515625" style="20" customWidth="1"/>
    <col min="2" max="2" width="11.85546875" style="21" customWidth="1"/>
    <col min="3" max="3" width="12" style="21" customWidth="1"/>
    <col min="4" max="4" width="13.7109375" style="46" customWidth="1"/>
    <col min="5" max="5" width="14.28515625" style="47" customWidth="1"/>
    <col min="6" max="6" width="14.42578125" style="20" customWidth="1"/>
    <col min="7" max="7" width="16.85546875" style="20" bestFit="1" customWidth="1"/>
    <col min="8" max="8" width="13.7109375" style="25" customWidth="1"/>
    <col min="9" max="10" width="7.28515625" style="20"/>
    <col min="11" max="11" width="10.140625" style="20" bestFit="1" customWidth="1"/>
    <col min="12" max="16384" width="7.28515625" style="20"/>
  </cols>
  <sheetData>
    <row r="1" spans="1:11" ht="31.5" x14ac:dyDescent="0.5">
      <c r="A1" s="58" t="s">
        <v>212</v>
      </c>
      <c r="B1" s="58"/>
      <c r="C1" s="58"/>
      <c r="D1" s="58"/>
      <c r="E1" s="58"/>
      <c r="F1" s="58"/>
    </row>
    <row r="2" spans="1:11" ht="31.5" x14ac:dyDescent="0.5">
      <c r="A2" s="6" t="s">
        <v>357</v>
      </c>
      <c r="B2" s="5"/>
      <c r="C2" s="5"/>
      <c r="D2" s="5"/>
      <c r="E2" s="5"/>
      <c r="F2" s="5"/>
    </row>
    <row r="3" spans="1:11" ht="18.75" x14ac:dyDescent="0.3">
      <c r="A3" s="6" t="s">
        <v>359</v>
      </c>
      <c r="B3" s="22"/>
      <c r="C3" s="23"/>
      <c r="D3" s="24"/>
      <c r="E3" s="24"/>
      <c r="F3" s="24"/>
    </row>
    <row r="4" spans="1:11" ht="18.75" x14ac:dyDescent="0.3">
      <c r="A4" s="6" t="s">
        <v>358</v>
      </c>
    </row>
    <row r="8" spans="1:11" ht="25.5" x14ac:dyDescent="0.2">
      <c r="B8" s="25" t="s">
        <v>346</v>
      </c>
      <c r="C8" s="45">
        <v>42661</v>
      </c>
    </row>
    <row r="9" spans="1:11" s="48" customFormat="1" ht="32.25" customHeight="1" x14ac:dyDescent="0.2">
      <c r="A9" s="20"/>
      <c r="B9" s="21"/>
      <c r="C9" s="21"/>
      <c r="D9" s="46"/>
      <c r="E9" s="47"/>
      <c r="F9" s="20"/>
    </row>
    <row r="10" spans="1:11" x14ac:dyDescent="0.2">
      <c r="K10" s="53"/>
    </row>
    <row r="11" spans="1:11" x14ac:dyDescent="0.2">
      <c r="K11" s="53"/>
    </row>
    <row r="12" spans="1:11" x14ac:dyDescent="0.2">
      <c r="A12" s="48"/>
      <c r="B12" s="128" t="s">
        <v>265</v>
      </c>
      <c r="C12" s="129" t="s">
        <v>266</v>
      </c>
      <c r="D12" s="130" t="s">
        <v>267</v>
      </c>
      <c r="E12" s="131" t="s">
        <v>347</v>
      </c>
      <c r="F12" s="132" t="s">
        <v>226</v>
      </c>
      <c r="G12" s="133" t="s">
        <v>228</v>
      </c>
      <c r="H12" s="134" t="s">
        <v>348</v>
      </c>
      <c r="K12" s="53"/>
    </row>
    <row r="13" spans="1:11" x14ac:dyDescent="0.2">
      <c r="B13" s="127">
        <v>10024</v>
      </c>
      <c r="C13" s="55">
        <v>42465</v>
      </c>
      <c r="D13" s="59">
        <v>42465</v>
      </c>
      <c r="E13" s="60">
        <v>42495</v>
      </c>
      <c r="F13" s="61">
        <v>150</v>
      </c>
      <c r="G13" s="62" t="s">
        <v>349</v>
      </c>
      <c r="H13" s="155">
        <f>IF(C$8&gt;E13,C$8-E13, "No Vencida")</f>
        <v>166</v>
      </c>
      <c r="K13" s="53"/>
    </row>
    <row r="14" spans="1:11" x14ac:dyDescent="0.2">
      <c r="B14" s="127">
        <v>10014</v>
      </c>
      <c r="C14" s="55">
        <v>42465</v>
      </c>
      <c r="D14" s="59">
        <v>42465</v>
      </c>
      <c r="E14" s="60">
        <v>42495</v>
      </c>
      <c r="F14" s="61">
        <v>550</v>
      </c>
      <c r="G14" s="62" t="s">
        <v>350</v>
      </c>
      <c r="H14" s="155">
        <f t="shared" ref="H14:H39" si="0">IF(C$8&gt;E14,C$8-E14, "No Vencida")</f>
        <v>166</v>
      </c>
      <c r="K14" s="53"/>
    </row>
    <row r="15" spans="1:11" x14ac:dyDescent="0.2">
      <c r="B15" s="127">
        <v>10034</v>
      </c>
      <c r="C15" s="55">
        <v>42465</v>
      </c>
      <c r="D15" s="59">
        <v>42830</v>
      </c>
      <c r="E15" s="60">
        <v>42860</v>
      </c>
      <c r="F15" s="61">
        <v>750</v>
      </c>
      <c r="G15" s="62" t="s">
        <v>351</v>
      </c>
      <c r="H15" s="155" t="str">
        <f t="shared" si="0"/>
        <v>No Vencida</v>
      </c>
    </row>
    <row r="16" spans="1:11" x14ac:dyDescent="0.2">
      <c r="B16" s="127">
        <v>10029</v>
      </c>
      <c r="C16" s="55">
        <v>42465</v>
      </c>
      <c r="D16" s="59">
        <v>42830</v>
      </c>
      <c r="E16" s="60">
        <v>42860</v>
      </c>
      <c r="F16" s="61">
        <v>240</v>
      </c>
      <c r="G16" s="62" t="s">
        <v>353</v>
      </c>
      <c r="H16" s="155" t="str">
        <f t="shared" si="0"/>
        <v>No Vencida</v>
      </c>
    </row>
    <row r="17" spans="2:8" x14ac:dyDescent="0.2">
      <c r="B17" s="127">
        <v>10030</v>
      </c>
      <c r="C17" s="55">
        <v>42526</v>
      </c>
      <c r="D17" s="59">
        <v>42526</v>
      </c>
      <c r="E17" s="60">
        <v>42556</v>
      </c>
      <c r="F17" s="61">
        <v>61.5</v>
      </c>
      <c r="G17" s="62" t="s">
        <v>352</v>
      </c>
      <c r="H17" s="155">
        <f t="shared" si="0"/>
        <v>105</v>
      </c>
    </row>
    <row r="18" spans="2:8" x14ac:dyDescent="0.2">
      <c r="B18" s="127">
        <v>10018</v>
      </c>
      <c r="C18" s="55">
        <v>42526</v>
      </c>
      <c r="D18" s="59">
        <v>42526</v>
      </c>
      <c r="E18" s="60">
        <v>42556</v>
      </c>
      <c r="F18" s="61">
        <v>211.25</v>
      </c>
      <c r="G18" s="62" t="s">
        <v>352</v>
      </c>
      <c r="H18" s="155">
        <f t="shared" si="0"/>
        <v>105</v>
      </c>
    </row>
    <row r="19" spans="2:8" x14ac:dyDescent="0.2">
      <c r="B19" s="127">
        <v>10035</v>
      </c>
      <c r="C19" s="55">
        <v>42526</v>
      </c>
      <c r="D19" s="59">
        <v>42891</v>
      </c>
      <c r="E19" s="60">
        <v>42921</v>
      </c>
      <c r="F19" s="61">
        <v>220.13</v>
      </c>
      <c r="G19" s="62" t="s">
        <v>349</v>
      </c>
      <c r="H19" s="155" t="str">
        <f t="shared" si="0"/>
        <v>No Vencida</v>
      </c>
    </row>
    <row r="20" spans="2:8" x14ac:dyDescent="0.2">
      <c r="B20" s="127">
        <v>10010</v>
      </c>
      <c r="C20" s="55">
        <v>42528</v>
      </c>
      <c r="D20" s="59">
        <v>42893</v>
      </c>
      <c r="E20" s="60">
        <v>42923</v>
      </c>
      <c r="F20" s="61">
        <v>151.44</v>
      </c>
      <c r="G20" s="62" t="s">
        <v>350</v>
      </c>
      <c r="H20" s="155" t="str">
        <f t="shared" si="0"/>
        <v>No Vencida</v>
      </c>
    </row>
    <row r="21" spans="2:8" x14ac:dyDescent="0.2">
      <c r="B21" s="127">
        <v>10030</v>
      </c>
      <c r="C21" s="55">
        <v>42528</v>
      </c>
      <c r="D21" s="59">
        <v>42528</v>
      </c>
      <c r="E21" s="60">
        <v>42558</v>
      </c>
      <c r="F21" s="61">
        <v>198.77</v>
      </c>
      <c r="G21" s="62" t="s">
        <v>351</v>
      </c>
      <c r="H21" s="155">
        <f t="shared" si="0"/>
        <v>103</v>
      </c>
    </row>
    <row r="22" spans="2:8" x14ac:dyDescent="0.2">
      <c r="B22" s="127">
        <v>10012</v>
      </c>
      <c r="C22" s="55">
        <v>42528</v>
      </c>
      <c r="D22" s="59">
        <v>42528</v>
      </c>
      <c r="E22" s="60">
        <v>42558</v>
      </c>
      <c r="F22" s="61">
        <v>98.66</v>
      </c>
      <c r="G22" s="62" t="s">
        <v>351</v>
      </c>
      <c r="H22" s="155">
        <f t="shared" si="0"/>
        <v>103</v>
      </c>
    </row>
    <row r="23" spans="2:8" x14ac:dyDescent="0.2">
      <c r="B23" s="127">
        <v>10024</v>
      </c>
      <c r="C23" s="55">
        <v>42529</v>
      </c>
      <c r="D23" s="59">
        <v>42528</v>
      </c>
      <c r="E23" s="60">
        <v>42558</v>
      </c>
      <c r="F23" s="61">
        <v>135.63999999999999</v>
      </c>
      <c r="G23" s="62" t="s">
        <v>351</v>
      </c>
      <c r="H23" s="155">
        <f t="shared" si="0"/>
        <v>103</v>
      </c>
    </row>
    <row r="24" spans="2:8" x14ac:dyDescent="0.2">
      <c r="B24" s="127">
        <v>10014</v>
      </c>
      <c r="C24" s="55">
        <v>42529</v>
      </c>
      <c r="D24" s="59">
        <v>42528</v>
      </c>
      <c r="E24" s="60">
        <v>42558</v>
      </c>
      <c r="F24" s="61">
        <v>56.5</v>
      </c>
      <c r="G24" s="62" t="s">
        <v>352</v>
      </c>
      <c r="H24" s="155">
        <f t="shared" si="0"/>
        <v>103</v>
      </c>
    </row>
    <row r="25" spans="2:8" x14ac:dyDescent="0.2">
      <c r="B25" s="127">
        <v>10021</v>
      </c>
      <c r="C25" s="55">
        <v>42529</v>
      </c>
      <c r="D25" s="59">
        <v>42528</v>
      </c>
      <c r="E25" s="60">
        <v>42558</v>
      </c>
      <c r="F25" s="61">
        <v>414.35</v>
      </c>
      <c r="G25" s="62" t="s">
        <v>352</v>
      </c>
      <c r="H25" s="155">
        <f t="shared" si="0"/>
        <v>103</v>
      </c>
    </row>
    <row r="26" spans="2:8" x14ac:dyDescent="0.2">
      <c r="B26" s="127">
        <v>10022</v>
      </c>
      <c r="C26" s="55">
        <v>42529</v>
      </c>
      <c r="D26" s="59">
        <v>42651</v>
      </c>
      <c r="E26" s="60">
        <v>42682</v>
      </c>
      <c r="F26" s="61">
        <v>75.989999999999995</v>
      </c>
      <c r="G26" s="62" t="s">
        <v>354</v>
      </c>
      <c r="H26" s="155" t="str">
        <f t="shared" si="0"/>
        <v>No Vencida</v>
      </c>
    </row>
    <row r="27" spans="2:8" x14ac:dyDescent="0.2">
      <c r="B27" s="127">
        <v>10026</v>
      </c>
      <c r="C27" s="55">
        <v>42529</v>
      </c>
      <c r="D27" s="59">
        <v>42529</v>
      </c>
      <c r="E27" s="60">
        <v>42559</v>
      </c>
      <c r="F27" s="61">
        <v>159.88</v>
      </c>
      <c r="G27" s="62" t="s">
        <v>354</v>
      </c>
      <c r="H27" s="155">
        <f t="shared" si="0"/>
        <v>102</v>
      </c>
    </row>
    <row r="28" spans="2:8" x14ac:dyDescent="0.2">
      <c r="B28" s="127">
        <v>10033</v>
      </c>
      <c r="C28" s="55">
        <v>42529</v>
      </c>
      <c r="D28" s="59">
        <v>42712</v>
      </c>
      <c r="E28" s="60">
        <v>42743</v>
      </c>
      <c r="F28" s="61">
        <v>190</v>
      </c>
      <c r="G28" s="62" t="s">
        <v>353</v>
      </c>
      <c r="H28" s="155" t="str">
        <f t="shared" si="0"/>
        <v>No Vencida</v>
      </c>
    </row>
    <row r="29" spans="2:8" x14ac:dyDescent="0.2">
      <c r="B29" s="127">
        <v>10029</v>
      </c>
      <c r="C29" s="55">
        <v>42530</v>
      </c>
      <c r="D29" s="59">
        <v>42529</v>
      </c>
      <c r="E29" s="60">
        <v>42559</v>
      </c>
      <c r="F29" s="61">
        <v>267.99</v>
      </c>
      <c r="G29" s="62" t="s">
        <v>352</v>
      </c>
      <c r="H29" s="155">
        <f t="shared" si="0"/>
        <v>102</v>
      </c>
    </row>
    <row r="30" spans="2:8" x14ac:dyDescent="0.2">
      <c r="B30" s="127">
        <v>10015</v>
      </c>
      <c r="C30" s="55">
        <v>42530</v>
      </c>
      <c r="D30" s="59">
        <v>42712</v>
      </c>
      <c r="E30" s="60">
        <v>42743</v>
      </c>
      <c r="F30" s="61">
        <v>561.11</v>
      </c>
      <c r="G30" s="62" t="s">
        <v>351</v>
      </c>
      <c r="H30" s="155" t="str">
        <f t="shared" si="0"/>
        <v>No Vencida</v>
      </c>
    </row>
    <row r="31" spans="2:8" x14ac:dyDescent="0.2">
      <c r="B31" s="127">
        <v>10036</v>
      </c>
      <c r="C31" s="55">
        <v>42530</v>
      </c>
      <c r="D31" s="59">
        <v>42529</v>
      </c>
      <c r="E31" s="60">
        <v>42559</v>
      </c>
      <c r="F31" s="61">
        <v>180.25</v>
      </c>
      <c r="G31" s="62" t="s">
        <v>349</v>
      </c>
      <c r="H31" s="155">
        <f t="shared" si="0"/>
        <v>102</v>
      </c>
    </row>
    <row r="32" spans="2:8" x14ac:dyDescent="0.2">
      <c r="B32" s="127">
        <v>10032</v>
      </c>
      <c r="C32" s="55">
        <v>42530</v>
      </c>
      <c r="D32" s="59">
        <v>42529</v>
      </c>
      <c r="E32" s="60">
        <v>42559</v>
      </c>
      <c r="F32" s="61">
        <v>424.6</v>
      </c>
      <c r="G32" s="62" t="s">
        <v>350</v>
      </c>
      <c r="H32" s="155">
        <f t="shared" si="0"/>
        <v>102</v>
      </c>
    </row>
    <row r="33" spans="2:8" x14ac:dyDescent="0.2">
      <c r="B33" s="127">
        <v>10017</v>
      </c>
      <c r="C33" s="55">
        <v>42531</v>
      </c>
      <c r="D33" s="59">
        <v>42530</v>
      </c>
      <c r="E33" s="60">
        <v>42560</v>
      </c>
      <c r="F33" s="61">
        <v>119.85</v>
      </c>
      <c r="G33" s="62" t="s">
        <v>353</v>
      </c>
      <c r="H33" s="155">
        <f t="shared" si="0"/>
        <v>101</v>
      </c>
    </row>
    <row r="34" spans="2:8" x14ac:dyDescent="0.2">
      <c r="B34" s="127">
        <v>10026</v>
      </c>
      <c r="C34" s="55">
        <v>42531</v>
      </c>
      <c r="D34" s="59">
        <v>42713</v>
      </c>
      <c r="E34" s="60">
        <v>42744</v>
      </c>
      <c r="F34" s="61">
        <v>114.5</v>
      </c>
      <c r="G34" s="62" t="s">
        <v>350</v>
      </c>
      <c r="H34" s="155" t="str">
        <f t="shared" si="0"/>
        <v>No Vencida</v>
      </c>
    </row>
    <row r="35" spans="2:8" x14ac:dyDescent="0.2">
      <c r="B35" s="127">
        <v>10033</v>
      </c>
      <c r="C35" s="55">
        <v>42531</v>
      </c>
      <c r="D35" s="59">
        <v>42530</v>
      </c>
      <c r="E35" s="60">
        <v>42560</v>
      </c>
      <c r="F35" s="61">
        <v>323.68</v>
      </c>
      <c r="G35" s="62" t="s">
        <v>351</v>
      </c>
      <c r="H35" s="155">
        <f t="shared" si="0"/>
        <v>101</v>
      </c>
    </row>
    <row r="36" spans="2:8" x14ac:dyDescent="0.2">
      <c r="B36" s="127">
        <v>10029</v>
      </c>
      <c r="C36" s="55">
        <v>42531</v>
      </c>
      <c r="D36" s="59">
        <v>42530</v>
      </c>
      <c r="E36" s="60">
        <v>42560</v>
      </c>
      <c r="F36" s="61">
        <v>244.97</v>
      </c>
      <c r="G36" s="62" t="s">
        <v>353</v>
      </c>
      <c r="H36" s="155">
        <f t="shared" si="0"/>
        <v>101</v>
      </c>
    </row>
    <row r="37" spans="2:8" x14ac:dyDescent="0.2">
      <c r="B37" s="127">
        <v>10023</v>
      </c>
      <c r="C37" s="55">
        <v>42532</v>
      </c>
      <c r="D37" s="59">
        <v>42530</v>
      </c>
      <c r="E37" s="60">
        <v>42560</v>
      </c>
      <c r="F37" s="61">
        <v>1751.25</v>
      </c>
      <c r="G37" s="62" t="s">
        <v>349</v>
      </c>
      <c r="H37" s="155">
        <f t="shared" si="0"/>
        <v>101</v>
      </c>
    </row>
    <row r="38" spans="2:8" x14ac:dyDescent="0.2">
      <c r="B38" s="127">
        <v>10016</v>
      </c>
      <c r="C38" s="55">
        <v>42532</v>
      </c>
      <c r="D38" s="59">
        <v>42713</v>
      </c>
      <c r="E38" s="60">
        <v>42560</v>
      </c>
      <c r="F38" s="61">
        <v>531.66999999999996</v>
      </c>
      <c r="G38" s="62" t="s">
        <v>350</v>
      </c>
      <c r="H38" s="155">
        <f t="shared" si="0"/>
        <v>101</v>
      </c>
    </row>
    <row r="39" spans="2:8" x14ac:dyDescent="0.2">
      <c r="B39" s="135">
        <v>10028</v>
      </c>
      <c r="C39" s="136">
        <v>42551</v>
      </c>
      <c r="D39" s="137">
        <v>42530</v>
      </c>
      <c r="E39" s="138">
        <v>42560</v>
      </c>
      <c r="F39" s="139">
        <v>1150.95</v>
      </c>
      <c r="G39" s="140" t="s">
        <v>353</v>
      </c>
      <c r="H39" s="155">
        <f t="shared" si="0"/>
        <v>101</v>
      </c>
    </row>
    <row r="40" spans="2:8" x14ac:dyDescent="0.2">
      <c r="D40" s="49"/>
      <c r="E40" s="50"/>
      <c r="F40" s="51"/>
      <c r="G40" s="54"/>
      <c r="H40" s="52"/>
    </row>
    <row r="41" spans="2:8" x14ac:dyDescent="0.2">
      <c r="D41" s="49"/>
      <c r="E41" s="50"/>
      <c r="F41" s="51"/>
      <c r="G41" s="54"/>
      <c r="H41" s="52"/>
    </row>
    <row r="42" spans="2:8" x14ac:dyDescent="0.2">
      <c r="D42" s="49"/>
      <c r="E42" s="50"/>
      <c r="F42" s="51"/>
      <c r="G42" s="54"/>
      <c r="H42" s="52"/>
    </row>
    <row r="43" spans="2:8" x14ac:dyDescent="0.2">
      <c r="D43" s="49"/>
      <c r="E43" s="50"/>
      <c r="F43" s="51"/>
      <c r="G43" s="54"/>
      <c r="H43" s="52"/>
    </row>
    <row r="44" spans="2:8" x14ac:dyDescent="0.2">
      <c r="D44" s="49"/>
      <c r="E44" s="50"/>
      <c r="F44" s="51"/>
      <c r="G44" s="54"/>
      <c r="H44" s="52"/>
    </row>
    <row r="45" spans="2:8" x14ac:dyDescent="0.2">
      <c r="D45" s="49"/>
      <c r="E45" s="50"/>
      <c r="F45" s="51"/>
      <c r="G45" s="54"/>
      <c r="H45" s="52"/>
    </row>
    <row r="46" spans="2:8" x14ac:dyDescent="0.2">
      <c r="D46" s="49"/>
      <c r="E46" s="50"/>
      <c r="F46" s="51"/>
      <c r="G46" s="54"/>
      <c r="H46" s="52"/>
    </row>
    <row r="47" spans="2:8" x14ac:dyDescent="0.2">
      <c r="D47" s="49"/>
      <c r="E47" s="50"/>
      <c r="F47" s="51"/>
      <c r="G47" s="54"/>
      <c r="H47" s="52"/>
    </row>
    <row r="48" spans="2:8" x14ac:dyDescent="0.2">
      <c r="D48" s="49"/>
      <c r="E48" s="50"/>
      <c r="F48" s="51"/>
      <c r="G48" s="54"/>
      <c r="H48" s="52"/>
    </row>
    <row r="49" spans="4:8" x14ac:dyDescent="0.2">
      <c r="D49" s="49"/>
      <c r="E49" s="50"/>
      <c r="F49" s="51"/>
      <c r="G49" s="54"/>
      <c r="H49" s="52"/>
    </row>
    <row r="50" spans="4:8" x14ac:dyDescent="0.2">
      <c r="D50" s="49"/>
      <c r="E50" s="50"/>
      <c r="F50" s="51"/>
      <c r="G50" s="54"/>
      <c r="H50" s="52"/>
    </row>
    <row r="51" spans="4:8" x14ac:dyDescent="0.2">
      <c r="D51" s="49"/>
      <c r="E51" s="50"/>
      <c r="F51" s="51"/>
      <c r="G51" s="54"/>
      <c r="H51" s="52"/>
    </row>
    <row r="52" spans="4:8" x14ac:dyDescent="0.2">
      <c r="D52" s="49"/>
      <c r="E52" s="50"/>
      <c r="F52" s="51"/>
      <c r="G52" s="54"/>
      <c r="H52" s="52"/>
    </row>
    <row r="53" spans="4:8" x14ac:dyDescent="0.2">
      <c r="D53" s="49"/>
      <c r="E53" s="50"/>
      <c r="F53" s="51"/>
      <c r="G53" s="54"/>
      <c r="H53" s="52"/>
    </row>
    <row r="54" spans="4:8" x14ac:dyDescent="0.2">
      <c r="D54" s="49"/>
      <c r="E54" s="50"/>
      <c r="F54" s="51"/>
      <c r="G54" s="54"/>
      <c r="H54" s="52"/>
    </row>
    <row r="55" spans="4:8" x14ac:dyDescent="0.2">
      <c r="D55" s="49"/>
      <c r="E55" s="50"/>
      <c r="F55" s="51"/>
      <c r="G55" s="54"/>
      <c r="H55" s="52"/>
    </row>
    <row r="56" spans="4:8" x14ac:dyDescent="0.2">
      <c r="D56" s="49"/>
      <c r="E56" s="50"/>
      <c r="F56" s="51"/>
      <c r="G56" s="54"/>
      <c r="H56" s="52"/>
    </row>
    <row r="57" spans="4:8" x14ac:dyDescent="0.2">
      <c r="D57" s="49"/>
      <c r="E57" s="50"/>
      <c r="F57" s="51"/>
      <c r="G57" s="54"/>
      <c r="H57" s="52"/>
    </row>
    <row r="58" spans="4:8" x14ac:dyDescent="0.2">
      <c r="D58" s="49"/>
      <c r="E58" s="50"/>
      <c r="F58" s="51"/>
      <c r="G58" s="54"/>
      <c r="H58" s="52"/>
    </row>
    <row r="59" spans="4:8" x14ac:dyDescent="0.2">
      <c r="D59" s="49"/>
      <c r="E59" s="50"/>
      <c r="F59" s="51"/>
      <c r="G59" s="54"/>
      <c r="H59" s="52"/>
    </row>
    <row r="60" spans="4:8" x14ac:dyDescent="0.2">
      <c r="D60" s="49"/>
      <c r="E60" s="50"/>
      <c r="F60" s="51"/>
      <c r="G60" s="54"/>
      <c r="H60" s="52"/>
    </row>
    <row r="61" spans="4:8" x14ac:dyDescent="0.2">
      <c r="D61" s="49"/>
      <c r="E61" s="50"/>
      <c r="F61" s="51"/>
      <c r="G61" s="54"/>
      <c r="H61" s="52"/>
    </row>
    <row r="62" spans="4:8" x14ac:dyDescent="0.2">
      <c r="D62" s="49"/>
      <c r="E62" s="50"/>
      <c r="F62" s="51"/>
      <c r="G62" s="54"/>
      <c r="H62" s="52"/>
    </row>
    <row r="63" spans="4:8" x14ac:dyDescent="0.2">
      <c r="D63" s="49"/>
      <c r="E63" s="50"/>
      <c r="F63" s="51"/>
      <c r="G63" s="54"/>
      <c r="H63" s="52"/>
    </row>
    <row r="64" spans="4:8" x14ac:dyDescent="0.2">
      <c r="D64" s="49"/>
      <c r="E64" s="50"/>
      <c r="F64" s="51"/>
    </row>
    <row r="65" spans="4:6" x14ac:dyDescent="0.2">
      <c r="D65" s="49"/>
      <c r="E65" s="50"/>
      <c r="F65" s="51"/>
    </row>
    <row r="66" spans="4:6" x14ac:dyDescent="0.2">
      <c r="D66" s="49"/>
      <c r="E66" s="50"/>
      <c r="F66" s="51"/>
    </row>
  </sheetData>
  <sheetProtection selectLockedCells="1"/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X46"/>
  <sheetViews>
    <sheetView showGridLines="0" topLeftCell="A28" zoomScaleNormal="145" workbookViewId="0">
      <selection activeCell="E47" sqref="E47"/>
    </sheetView>
  </sheetViews>
  <sheetFormatPr baseColWidth="10" defaultColWidth="0" defaultRowHeight="18" customHeight="1" x14ac:dyDescent="0.25"/>
  <cols>
    <col min="1" max="1" width="1.7109375" style="63" customWidth="1"/>
    <col min="2" max="2" width="35.42578125" style="63" customWidth="1"/>
    <col min="3" max="3" width="35" style="63" customWidth="1"/>
    <col min="4" max="4" width="24" style="63" customWidth="1"/>
    <col min="5" max="5" width="26" style="63" customWidth="1"/>
    <col min="6" max="8" width="25.85546875" style="63" customWidth="1"/>
    <col min="9" max="9" width="22.42578125" style="63" customWidth="1"/>
    <col min="10" max="13" width="9.28515625" style="64" hidden="1" customWidth="1"/>
    <col min="14" max="14" width="10.7109375" style="65" hidden="1" customWidth="1"/>
    <col min="15" max="15" width="9.28515625" style="65" hidden="1" customWidth="1"/>
    <col min="16" max="19" width="9.28515625" style="64" hidden="1" customWidth="1"/>
    <col min="20" max="20" width="13.28515625" style="65" hidden="1" customWidth="1"/>
    <col min="21" max="21" width="6.42578125" style="63" hidden="1" customWidth="1"/>
    <col min="22" max="24" width="1.28515625" style="63" hidden="1" customWidth="1"/>
    <col min="25" max="16384" width="0" style="63" hidden="1"/>
  </cols>
  <sheetData>
    <row r="1" spans="1:21" ht="34.5" customHeight="1" x14ac:dyDescent="0.5">
      <c r="A1" s="58" t="s">
        <v>212</v>
      </c>
    </row>
    <row r="2" spans="1:21" ht="18" customHeight="1" x14ac:dyDescent="0.3">
      <c r="A2" s="6" t="s">
        <v>437</v>
      </c>
    </row>
    <row r="5" spans="1:21" ht="12.75" x14ac:dyDescent="0.25"/>
    <row r="6" spans="1:21" ht="34.5" x14ac:dyDescent="0.35">
      <c r="B6" s="154" t="s">
        <v>360</v>
      </c>
      <c r="C6" s="154"/>
      <c r="D6" s="154"/>
      <c r="E6" s="154"/>
      <c r="F6" s="154"/>
      <c r="G6" s="154"/>
      <c r="H6" s="154"/>
      <c r="I6" s="154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</row>
    <row r="7" spans="1:21" ht="34.5" x14ac:dyDescent="0.25">
      <c r="B7" s="67" t="s">
        <v>361</v>
      </c>
      <c r="C7" s="68"/>
      <c r="D7" s="68"/>
      <c r="E7" s="69"/>
      <c r="F7" s="68"/>
      <c r="G7" s="68"/>
      <c r="H7" s="68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</row>
    <row r="8" spans="1:21" ht="12.75" x14ac:dyDescent="0.25"/>
    <row r="9" spans="1:21" ht="12.75" x14ac:dyDescent="0.25">
      <c r="B9" s="70"/>
      <c r="C9" s="71" t="s">
        <v>362</v>
      </c>
      <c r="D9" s="71"/>
      <c r="E9" s="71"/>
      <c r="F9" s="72" t="s">
        <v>363</v>
      </c>
      <c r="G9" s="72"/>
      <c r="H9" s="72"/>
      <c r="I9" s="72"/>
      <c r="J9" s="71"/>
      <c r="K9" s="71"/>
      <c r="L9" s="71"/>
      <c r="M9" s="71"/>
      <c r="N9" s="71"/>
      <c r="O9" s="71"/>
      <c r="P9" s="71"/>
      <c r="Q9" s="71"/>
      <c r="R9" s="71"/>
      <c r="S9" s="71"/>
      <c r="T9" s="73"/>
      <c r="U9" s="74"/>
    </row>
    <row r="10" spans="1:21" ht="6" customHeight="1" x14ac:dyDescent="0.25">
      <c r="B10" s="70"/>
      <c r="C10" s="75"/>
      <c r="D10" s="76"/>
      <c r="E10" s="77"/>
      <c r="F10" s="78"/>
      <c r="G10" s="72"/>
      <c r="H10" s="72"/>
      <c r="I10" s="72"/>
      <c r="J10" s="75"/>
      <c r="K10" s="77"/>
      <c r="L10" s="75"/>
      <c r="M10" s="77"/>
      <c r="N10" s="75"/>
      <c r="O10" s="77"/>
      <c r="P10" s="75"/>
      <c r="Q10" s="76"/>
      <c r="R10" s="76"/>
      <c r="S10" s="77"/>
      <c r="T10" s="79"/>
      <c r="U10" s="79"/>
    </row>
    <row r="11" spans="1:21" s="82" customFormat="1" ht="30" customHeight="1" x14ac:dyDescent="0.25">
      <c r="B11" s="80" t="s">
        <v>364</v>
      </c>
      <c r="C11" s="81" t="s">
        <v>365</v>
      </c>
      <c r="D11" s="81" t="s">
        <v>366</v>
      </c>
      <c r="E11" s="80" t="s">
        <v>367</v>
      </c>
      <c r="F11" s="80" t="s">
        <v>368</v>
      </c>
      <c r="G11" s="80" t="s">
        <v>369</v>
      </c>
      <c r="H11" s="80" t="s">
        <v>370</v>
      </c>
      <c r="I11" s="80" t="s">
        <v>371</v>
      </c>
      <c r="J11" s="80" t="s">
        <v>260</v>
      </c>
      <c r="K11" s="80" t="s">
        <v>261</v>
      </c>
      <c r="L11" s="80" t="s">
        <v>262</v>
      </c>
      <c r="M11" s="80" t="s">
        <v>263</v>
      </c>
      <c r="N11" s="80" t="s">
        <v>372</v>
      </c>
      <c r="O11" s="80" t="s">
        <v>373</v>
      </c>
      <c r="P11" s="80" t="s">
        <v>374</v>
      </c>
      <c r="Q11" s="80" t="s">
        <v>375</v>
      </c>
      <c r="R11" s="80" t="s">
        <v>376</v>
      </c>
      <c r="S11" s="80" t="s">
        <v>377</v>
      </c>
      <c r="T11" s="80" t="s">
        <v>378</v>
      </c>
      <c r="U11" s="80" t="s">
        <v>379</v>
      </c>
    </row>
    <row r="12" spans="1:21" s="91" customFormat="1" ht="24" customHeight="1" x14ac:dyDescent="0.25">
      <c r="B12" s="83" t="s">
        <v>380</v>
      </c>
      <c r="C12" s="84">
        <v>1</v>
      </c>
      <c r="D12" s="84" t="s">
        <v>381</v>
      </c>
      <c r="E12" s="83" t="s">
        <v>382</v>
      </c>
      <c r="F12" s="85">
        <v>310000000</v>
      </c>
      <c r="G12" s="85">
        <v>358752007</v>
      </c>
      <c r="H12" s="85">
        <f>+tbl_Rendimiento7[[#This Row],[Valor de mercado 2016(mdd)]]-tbl_Rendimiento7[[#This Row],[Valor de mercado 2015 (mdd)]]</f>
        <v>48752007</v>
      </c>
      <c r="I12" s="83"/>
      <c r="J12" s="86"/>
      <c r="K12" s="87"/>
      <c r="L12" s="86"/>
      <c r="M12" s="87"/>
      <c r="N12" s="88"/>
      <c r="O12" s="88"/>
      <c r="P12" s="89"/>
      <c r="Q12" s="89"/>
      <c r="R12" s="87"/>
      <c r="S12" s="86"/>
      <c r="T12" s="88"/>
      <c r="U12" s="90"/>
    </row>
    <row r="13" spans="1:21" s="91" customFormat="1" ht="24" customHeight="1" x14ac:dyDescent="0.25">
      <c r="B13" s="83" t="s">
        <v>383</v>
      </c>
      <c r="C13" s="84">
        <v>2</v>
      </c>
      <c r="D13" s="84" t="s">
        <v>381</v>
      </c>
      <c r="E13" s="83" t="s">
        <v>382</v>
      </c>
      <c r="F13" s="85">
        <v>280000000</v>
      </c>
      <c r="G13" s="85">
        <v>267972981</v>
      </c>
      <c r="H13" s="85">
        <f>+tbl_Rendimiento7[[#This Row],[Valor de mercado 2016(mdd)]]-tbl_Rendimiento7[[#This Row],[Valor de mercado 2015 (mdd)]]</f>
        <v>-12027019</v>
      </c>
      <c r="I13" s="63"/>
      <c r="J13" s="92"/>
      <c r="K13" s="93"/>
      <c r="L13" s="92"/>
      <c r="M13" s="93"/>
      <c r="N13" s="94"/>
      <c r="O13" s="94"/>
      <c r="P13" s="95"/>
      <c r="Q13" s="95"/>
      <c r="R13" s="93"/>
      <c r="S13" s="92"/>
      <c r="T13" s="94"/>
      <c r="U13" s="96"/>
    </row>
    <row r="14" spans="1:21" ht="24" customHeight="1" x14ac:dyDescent="0.25">
      <c r="B14" s="83" t="s">
        <v>384</v>
      </c>
      <c r="C14" s="84">
        <v>3</v>
      </c>
      <c r="D14" s="84" t="s">
        <v>381</v>
      </c>
      <c r="E14" s="83" t="s">
        <v>382</v>
      </c>
      <c r="F14" s="85">
        <v>280000000</v>
      </c>
      <c r="G14" s="85">
        <v>324244137</v>
      </c>
      <c r="H14" s="85">
        <f>+tbl_Rendimiento7[[#This Row],[Valor de mercado 2016(mdd)]]-tbl_Rendimiento7[[#This Row],[Valor de mercado 2015 (mdd)]]</f>
        <v>44244137</v>
      </c>
      <c r="J14" s="92"/>
      <c r="K14" s="93"/>
      <c r="L14" s="92"/>
      <c r="M14" s="93"/>
      <c r="N14" s="94"/>
      <c r="O14" s="94"/>
      <c r="P14" s="95"/>
      <c r="Q14" s="95"/>
      <c r="R14" s="93"/>
      <c r="S14" s="92"/>
      <c r="T14" s="94"/>
      <c r="U14" s="96"/>
    </row>
    <row r="15" spans="1:21" ht="24" customHeight="1" x14ac:dyDescent="0.25">
      <c r="B15" s="83" t="s">
        <v>385</v>
      </c>
      <c r="C15" s="84">
        <v>4</v>
      </c>
      <c r="D15" s="84" t="s">
        <v>386</v>
      </c>
      <c r="E15" s="83" t="s">
        <v>387</v>
      </c>
      <c r="F15" s="85">
        <v>56100000</v>
      </c>
      <c r="G15" s="85">
        <v>85060949</v>
      </c>
      <c r="H15" s="85">
        <f>+tbl_Rendimiento7[[#This Row],[Valor de mercado 2016(mdd)]]-tbl_Rendimiento7[[#This Row],[Valor de mercado 2015 (mdd)]]</f>
        <v>28960949</v>
      </c>
      <c r="J15" s="92"/>
      <c r="K15" s="93"/>
      <c r="L15" s="92"/>
      <c r="M15" s="93"/>
      <c r="N15" s="94"/>
      <c r="O15" s="94"/>
      <c r="P15" s="95"/>
      <c r="Q15" s="95"/>
      <c r="R15" s="93"/>
      <c r="S15" s="92"/>
      <c r="T15" s="94"/>
      <c r="U15" s="96"/>
    </row>
    <row r="16" spans="1:21" ht="24" customHeight="1" x14ac:dyDescent="0.25">
      <c r="B16" s="83" t="s">
        <v>388</v>
      </c>
      <c r="C16" s="84">
        <v>5</v>
      </c>
      <c r="D16" s="84" t="s">
        <v>386</v>
      </c>
      <c r="E16" s="83" t="s">
        <v>389</v>
      </c>
      <c r="F16" s="85">
        <v>24000000</v>
      </c>
      <c r="G16" s="85">
        <v>-67885594</v>
      </c>
      <c r="H16" s="85">
        <f>+tbl_Rendimiento7[[#This Row],[Valor de mercado 2016(mdd)]]-tbl_Rendimiento7[[#This Row],[Valor de mercado 2015 (mdd)]]</f>
        <v>-91885594</v>
      </c>
      <c r="J16" s="92"/>
      <c r="K16" s="93"/>
      <c r="L16" s="92"/>
      <c r="M16" s="93"/>
      <c r="N16" s="94"/>
      <c r="O16" s="94"/>
      <c r="P16" s="95"/>
      <c r="Q16" s="95"/>
      <c r="R16" s="93"/>
      <c r="S16" s="92"/>
      <c r="T16" s="94"/>
      <c r="U16" s="96"/>
    </row>
    <row r="17" spans="2:21" s="91" customFormat="1" ht="24" customHeight="1" x14ac:dyDescent="0.25">
      <c r="B17" s="83" t="s">
        <v>390</v>
      </c>
      <c r="C17" s="84">
        <v>6</v>
      </c>
      <c r="D17" s="84" t="s">
        <v>381</v>
      </c>
      <c r="E17" s="83" t="s">
        <v>382</v>
      </c>
      <c r="F17" s="85">
        <v>23000000</v>
      </c>
      <c r="G17" s="85">
        <v>31816071</v>
      </c>
      <c r="H17" s="85">
        <f>+tbl_Rendimiento7[[#This Row],[Valor de mercado 2016(mdd)]]-tbl_Rendimiento7[[#This Row],[Valor de mercado 2015 (mdd)]]</f>
        <v>8816071</v>
      </c>
      <c r="I17" s="63"/>
      <c r="J17" s="92"/>
      <c r="K17" s="93"/>
      <c r="L17" s="92"/>
      <c r="M17" s="93"/>
      <c r="N17" s="94"/>
      <c r="O17" s="94"/>
      <c r="P17" s="95"/>
      <c r="Q17" s="95"/>
      <c r="R17" s="93"/>
      <c r="S17" s="92"/>
      <c r="T17" s="94"/>
      <c r="U17" s="96"/>
    </row>
    <row r="18" spans="2:21" ht="24" customHeight="1" x14ac:dyDescent="0.25">
      <c r="B18" s="83" t="s">
        <v>391</v>
      </c>
      <c r="C18" s="84">
        <v>7</v>
      </c>
      <c r="D18" s="84" t="s">
        <v>386</v>
      </c>
      <c r="E18" s="83" t="s">
        <v>382</v>
      </c>
      <c r="F18" s="85">
        <v>22000000</v>
      </c>
      <c r="G18" s="85">
        <v>15320259</v>
      </c>
      <c r="H18" s="85">
        <f>+tbl_Rendimiento7[[#This Row],[Valor de mercado 2016(mdd)]]-tbl_Rendimiento7[[#This Row],[Valor de mercado 2015 (mdd)]]</f>
        <v>-6679741</v>
      </c>
      <c r="J18" s="92"/>
      <c r="K18" s="93"/>
      <c r="L18" s="92"/>
      <c r="M18" s="93"/>
      <c r="N18" s="94"/>
      <c r="O18" s="94"/>
      <c r="P18" s="95"/>
      <c r="Q18" s="95"/>
      <c r="R18" s="93"/>
      <c r="S18" s="92"/>
      <c r="T18" s="94"/>
      <c r="U18" s="96"/>
    </row>
    <row r="19" spans="2:21" ht="24" customHeight="1" x14ac:dyDescent="0.25">
      <c r="B19" s="83" t="s">
        <v>392</v>
      </c>
      <c r="C19" s="84">
        <v>8</v>
      </c>
      <c r="D19" s="84" t="s">
        <v>386</v>
      </c>
      <c r="E19" s="83" t="s">
        <v>393</v>
      </c>
      <c r="F19" s="85">
        <v>22000000</v>
      </c>
      <c r="G19" s="85">
        <v>43952449</v>
      </c>
      <c r="H19" s="85">
        <f>+tbl_Rendimiento7[[#This Row],[Valor de mercado 2016(mdd)]]-tbl_Rendimiento7[[#This Row],[Valor de mercado 2015 (mdd)]]</f>
        <v>21952449</v>
      </c>
      <c r="J19" s="92"/>
      <c r="K19" s="93"/>
      <c r="L19" s="92"/>
      <c r="M19" s="93"/>
      <c r="N19" s="94"/>
      <c r="O19" s="94"/>
      <c r="P19" s="95"/>
      <c r="Q19" s="95"/>
      <c r="R19" s="93"/>
      <c r="S19" s="92"/>
      <c r="T19" s="94"/>
      <c r="U19" s="96"/>
    </row>
    <row r="20" spans="2:21" ht="24" customHeight="1" x14ac:dyDescent="0.25">
      <c r="B20" s="83" t="s">
        <v>394</v>
      </c>
      <c r="C20" s="84">
        <v>9</v>
      </c>
      <c r="D20" s="84" t="s">
        <v>386</v>
      </c>
      <c r="E20" s="83" t="s">
        <v>395</v>
      </c>
      <c r="F20" s="85">
        <v>21000000</v>
      </c>
      <c r="G20" s="85">
        <v>61894042</v>
      </c>
      <c r="H20" s="85">
        <f>+tbl_Rendimiento7[[#This Row],[Valor de mercado 2016(mdd)]]-tbl_Rendimiento7[[#This Row],[Valor de mercado 2015 (mdd)]]</f>
        <v>40894042</v>
      </c>
      <c r="J20" s="92"/>
      <c r="K20" s="93"/>
      <c r="L20" s="92"/>
      <c r="M20" s="93"/>
      <c r="N20" s="94"/>
      <c r="O20" s="94"/>
      <c r="P20" s="95"/>
      <c r="Q20" s="95"/>
      <c r="R20" s="93"/>
      <c r="S20" s="92"/>
      <c r="T20" s="94"/>
      <c r="U20" s="96"/>
    </row>
    <row r="21" spans="2:21" s="91" customFormat="1" ht="24" customHeight="1" x14ac:dyDescent="0.25">
      <c r="B21" s="83" t="s">
        <v>396</v>
      </c>
      <c r="C21" s="84">
        <v>10</v>
      </c>
      <c r="D21" s="84" t="s">
        <v>397</v>
      </c>
      <c r="E21" s="83" t="s">
        <v>398</v>
      </c>
      <c r="F21" s="85">
        <v>21000000</v>
      </c>
      <c r="G21" s="85">
        <v>51254207</v>
      </c>
      <c r="H21" s="85">
        <f>+tbl_Rendimiento7[[#This Row],[Valor de mercado 2016(mdd)]]-tbl_Rendimiento7[[#This Row],[Valor de mercado 2015 (mdd)]]</f>
        <v>30254207</v>
      </c>
      <c r="I21" s="63"/>
      <c r="J21" s="86"/>
      <c r="K21" s="87"/>
      <c r="L21" s="86"/>
      <c r="M21" s="87"/>
      <c r="N21" s="88"/>
      <c r="O21" s="88"/>
      <c r="P21" s="89"/>
      <c r="Q21" s="89"/>
      <c r="R21" s="87"/>
      <c r="S21" s="86"/>
      <c r="T21" s="88"/>
      <c r="U21" s="90"/>
    </row>
    <row r="22" spans="2:21" s="91" customFormat="1" ht="24" customHeight="1" x14ac:dyDescent="0.25">
      <c r="B22" s="83" t="s">
        <v>399</v>
      </c>
      <c r="C22" s="84">
        <v>11</v>
      </c>
      <c r="D22" s="84" t="s">
        <v>386</v>
      </c>
      <c r="E22" s="83" t="s">
        <v>382</v>
      </c>
      <c r="F22" s="85">
        <v>21000000</v>
      </c>
      <c r="G22" s="85">
        <v>-51402883</v>
      </c>
      <c r="H22" s="85">
        <f>+tbl_Rendimiento7[[#This Row],[Valor de mercado 2016(mdd)]]-tbl_Rendimiento7[[#This Row],[Valor de mercado 2015 (mdd)]]</f>
        <v>-72402883</v>
      </c>
      <c r="I22" s="63"/>
      <c r="J22" s="92"/>
      <c r="K22" s="93"/>
      <c r="L22" s="92"/>
      <c r="M22" s="93"/>
      <c r="N22" s="94"/>
      <c r="O22" s="94"/>
      <c r="P22" s="95"/>
      <c r="Q22" s="95"/>
      <c r="R22" s="93"/>
      <c r="S22" s="92"/>
      <c r="T22" s="94"/>
      <c r="U22" s="96"/>
    </row>
    <row r="23" spans="2:21" ht="24" customHeight="1" x14ac:dyDescent="0.25">
      <c r="B23" s="83" t="s">
        <v>400</v>
      </c>
      <c r="C23" s="84">
        <v>12</v>
      </c>
      <c r="D23" s="84" t="s">
        <v>386</v>
      </c>
      <c r="E23" s="83" t="s">
        <v>401</v>
      </c>
      <c r="F23" s="85">
        <v>20000000</v>
      </c>
      <c r="G23" s="85">
        <v>6998855</v>
      </c>
      <c r="H23" s="85">
        <f>+tbl_Rendimiento7[[#This Row],[Valor de mercado 2016(mdd)]]-tbl_Rendimiento7[[#This Row],[Valor de mercado 2015 (mdd)]]</f>
        <v>-13001145</v>
      </c>
      <c r="J23" s="92"/>
      <c r="K23" s="93"/>
      <c r="L23" s="92"/>
      <c r="M23" s="93"/>
      <c r="N23" s="94"/>
      <c r="O23" s="94"/>
      <c r="P23" s="95"/>
      <c r="Q23" s="95"/>
      <c r="R23" s="93"/>
      <c r="S23" s="92"/>
      <c r="T23" s="94"/>
      <c r="U23" s="96"/>
    </row>
    <row r="24" spans="2:21" ht="24" customHeight="1" x14ac:dyDescent="0.25">
      <c r="B24" s="83" t="s">
        <v>402</v>
      </c>
      <c r="C24" s="84">
        <v>13</v>
      </c>
      <c r="D24" s="84" t="s">
        <v>386</v>
      </c>
      <c r="E24" s="83" t="s">
        <v>403</v>
      </c>
      <c r="F24" s="85">
        <v>18000000</v>
      </c>
      <c r="G24" s="85">
        <v>-67569210</v>
      </c>
      <c r="H24" s="85">
        <f>+tbl_Rendimiento7[[#This Row],[Valor de mercado 2016(mdd)]]-tbl_Rendimiento7[[#This Row],[Valor de mercado 2015 (mdd)]]</f>
        <v>-85569210</v>
      </c>
      <c r="J24" s="92"/>
      <c r="K24" s="93"/>
      <c r="L24" s="92"/>
      <c r="M24" s="93"/>
      <c r="N24" s="94"/>
      <c r="O24" s="94"/>
      <c r="P24" s="95"/>
      <c r="Q24" s="95"/>
      <c r="R24" s="93"/>
      <c r="S24" s="92"/>
      <c r="T24" s="94"/>
      <c r="U24" s="96"/>
    </row>
    <row r="25" spans="2:21" ht="24" customHeight="1" x14ac:dyDescent="0.25">
      <c r="B25" s="83" t="s">
        <v>404</v>
      </c>
      <c r="C25" s="84">
        <v>14</v>
      </c>
      <c r="D25" s="84" t="s">
        <v>405</v>
      </c>
      <c r="E25" s="83" t="s">
        <v>382</v>
      </c>
      <c r="F25" s="85">
        <v>18000000</v>
      </c>
      <c r="G25" s="85">
        <v>15087630</v>
      </c>
      <c r="H25" s="85">
        <f>+tbl_Rendimiento7[[#This Row],[Valor de mercado 2016(mdd)]]-tbl_Rendimiento7[[#This Row],[Valor de mercado 2015 (mdd)]]</f>
        <v>-2912370</v>
      </c>
      <c r="J25" s="92"/>
      <c r="K25" s="93"/>
      <c r="L25" s="92"/>
      <c r="M25" s="93"/>
      <c r="N25" s="94"/>
      <c r="O25" s="94"/>
      <c r="P25" s="95"/>
      <c r="Q25" s="95"/>
      <c r="R25" s="93"/>
      <c r="S25" s="92"/>
      <c r="T25" s="94"/>
      <c r="U25" s="96"/>
    </row>
    <row r="26" spans="2:21" s="91" customFormat="1" ht="24" customHeight="1" x14ac:dyDescent="0.25">
      <c r="B26" s="83" t="s">
        <v>406</v>
      </c>
      <c r="C26" s="84">
        <v>15</v>
      </c>
      <c r="D26" s="84" t="s">
        <v>386</v>
      </c>
      <c r="E26" s="83" t="s">
        <v>407</v>
      </c>
      <c r="F26" s="85">
        <v>17000000</v>
      </c>
      <c r="G26" s="85">
        <v>40238117</v>
      </c>
      <c r="H26" s="85">
        <f>+tbl_Rendimiento7[[#This Row],[Valor de mercado 2016(mdd)]]-tbl_Rendimiento7[[#This Row],[Valor de mercado 2015 (mdd)]]</f>
        <v>23238117</v>
      </c>
      <c r="I26" s="63"/>
      <c r="J26" s="92"/>
      <c r="K26" s="93"/>
      <c r="L26" s="92"/>
      <c r="M26" s="93"/>
      <c r="N26" s="94"/>
      <c r="O26" s="94"/>
      <c r="P26" s="95"/>
      <c r="Q26" s="95"/>
      <c r="R26" s="93"/>
      <c r="S26" s="92"/>
      <c r="T26" s="94"/>
      <c r="U26" s="96"/>
    </row>
    <row r="29" spans="2:21" ht="15" x14ac:dyDescent="0.25">
      <c r="B29" t="s">
        <v>449</v>
      </c>
      <c r="C29" t="s">
        <v>450</v>
      </c>
      <c r="D29"/>
    </row>
    <row r="30" spans="2:21" ht="15" x14ac:dyDescent="0.25">
      <c r="B30" s="141">
        <v>1153100000</v>
      </c>
      <c r="C30" s="141">
        <v>1115734017</v>
      </c>
      <c r="D30"/>
    </row>
    <row r="31" spans="2:21" ht="15" x14ac:dyDescent="0.25">
      <c r="B31"/>
      <c r="C31"/>
      <c r="D31"/>
    </row>
    <row r="32" spans="2:21" ht="15" x14ac:dyDescent="0.25">
      <c r="B32"/>
      <c r="C32"/>
      <c r="D32"/>
    </row>
    <row r="33" spans="2:4" ht="15" x14ac:dyDescent="0.25">
      <c r="B33"/>
      <c r="C33"/>
      <c r="D33"/>
    </row>
    <row r="34" spans="2:4" ht="15" x14ac:dyDescent="0.25">
      <c r="B34"/>
      <c r="C34"/>
      <c r="D34"/>
    </row>
    <row r="35" spans="2:4" ht="15" x14ac:dyDescent="0.25">
      <c r="B35"/>
      <c r="C35"/>
      <c r="D35"/>
    </row>
    <row r="36" spans="2:4" ht="15" x14ac:dyDescent="0.25">
      <c r="B36"/>
      <c r="C36"/>
      <c r="D36"/>
    </row>
    <row r="37" spans="2:4" ht="15" x14ac:dyDescent="0.25">
      <c r="B37"/>
      <c r="C37"/>
      <c r="D37"/>
    </row>
    <row r="38" spans="2:4" ht="15" x14ac:dyDescent="0.25">
      <c r="B38"/>
      <c r="C38"/>
      <c r="D38"/>
    </row>
    <row r="39" spans="2:4" ht="15" x14ac:dyDescent="0.25">
      <c r="B39"/>
      <c r="C39"/>
      <c r="D39"/>
    </row>
    <row r="40" spans="2:4" ht="15" x14ac:dyDescent="0.25">
      <c r="B40"/>
      <c r="C40"/>
      <c r="D40"/>
    </row>
    <row r="41" spans="2:4" ht="15" x14ac:dyDescent="0.25">
      <c r="B41"/>
      <c r="C41"/>
      <c r="D41"/>
    </row>
    <row r="42" spans="2:4" ht="15" x14ac:dyDescent="0.25">
      <c r="B42"/>
      <c r="C42"/>
      <c r="D42"/>
    </row>
    <row r="43" spans="2:4" ht="15" x14ac:dyDescent="0.25">
      <c r="B43"/>
      <c r="C43"/>
      <c r="D43"/>
    </row>
    <row r="44" spans="2:4" ht="15" x14ac:dyDescent="0.25">
      <c r="B44"/>
      <c r="C44"/>
      <c r="D44"/>
    </row>
    <row r="45" spans="2:4" ht="15" x14ac:dyDescent="0.25">
      <c r="B45"/>
      <c r="C45"/>
      <c r="D45"/>
    </row>
    <row r="46" spans="2:4" ht="15" x14ac:dyDescent="0.25">
      <c r="B46"/>
      <c r="C46"/>
      <c r="D46"/>
    </row>
  </sheetData>
  <mergeCells count="1">
    <mergeCell ref="B6:I6"/>
  </mergeCells>
  <conditionalFormatting sqref="T9:U10 U27:U65482">
    <cfRule type="cellIs" dxfId="32" priority="7" stopIfTrue="1" operator="equal">
      <formula>"VERDE"</formula>
    </cfRule>
    <cfRule type="cellIs" dxfId="31" priority="8" stopIfTrue="1" operator="equal">
      <formula>"AMARILLO"</formula>
    </cfRule>
    <cfRule type="cellIs" dxfId="30" priority="9" stopIfTrue="1" operator="equal">
      <formula>"ROJO"</formula>
    </cfRule>
  </conditionalFormatting>
  <conditionalFormatting sqref="U12:U26">
    <cfRule type="expression" dxfId="29" priority="2">
      <formula>$U12="NEGRO"</formula>
    </cfRule>
    <cfRule type="expression" dxfId="28" priority="3">
      <formula>$U12="VERDE"</formula>
    </cfRule>
    <cfRule type="expression" dxfId="27" priority="4">
      <formula>$U12="ROJO"</formula>
    </cfRule>
    <cfRule type="expression" dxfId="26" priority="5">
      <formula>$U12="NARANJA"</formula>
    </cfRule>
    <cfRule type="expression" dxfId="25" priority="6">
      <formula>$U12=""</formula>
    </cfRule>
  </conditionalFormatting>
  <conditionalFormatting sqref="J12:M26 R12:S26">
    <cfRule type="expression" dxfId="24" priority="1">
      <formula>J12&lt;0</formula>
    </cfRule>
  </conditionalFormatting>
  <printOptions horizontalCentered="1"/>
  <pageMargins left="0.25" right="0.25" top="0.25" bottom="0.25" header="0.05" footer="0.05"/>
  <pageSetup scale="84" fitToHeight="0" orientation="landscape" r:id="rId2"/>
  <headerFooter alignWithMargins="0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B92725-F065-462A-B8EE-221B09C7F73E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18" baseType="lpstr">
      <vt:lpstr>Lista de pedidos</vt:lpstr>
      <vt:lpstr>Clientes</vt:lpstr>
      <vt:lpstr>Proveedores</vt:lpstr>
      <vt:lpstr>Inventario</vt:lpstr>
      <vt:lpstr>Clasificación</vt:lpstr>
      <vt:lpstr>Auditoría</vt:lpstr>
      <vt:lpstr>RécordClientes</vt:lpstr>
      <vt:lpstr>RécordFacturas</vt:lpstr>
      <vt:lpstr>Top Empresas Mundial</vt:lpstr>
      <vt:lpstr>Top Empresas México</vt:lpstr>
      <vt:lpstr>Datos</vt:lpstr>
      <vt:lpstr>Dasboard</vt:lpstr>
      <vt:lpstr>GrficaInventario</vt:lpstr>
      <vt:lpstr>Dasboard!Área_de_impresión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Sandra Reyes Castillo</cp:lastModifiedBy>
  <cp:lastPrinted>2021-06-27T17:04:05Z</cp:lastPrinted>
  <dcterms:created xsi:type="dcterms:W3CDTF">2021-06-24T20:15:17Z</dcterms:created>
  <dcterms:modified xsi:type="dcterms:W3CDTF">2021-06-27T18:07:11Z</dcterms:modified>
</cp:coreProperties>
</file>