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rge.nino\Downloads\"/>
    </mc:Choice>
  </mc:AlternateContent>
  <bookViews>
    <workbookView xWindow="0" yWindow="0" windowWidth="20490" windowHeight="8940" tabRatio="1000"/>
  </bookViews>
  <sheets>
    <sheet name="Lista de pedidos" sheetId="1" r:id="rId1"/>
    <sheet name="Clientes" sheetId="2" r:id="rId2"/>
    <sheet name="Proveedores" sheetId="4" r:id="rId3"/>
    <sheet name="Inventario" sheetId="5" r:id="rId4"/>
    <sheet name="GraficoInventario" sheetId="13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shboard" sheetId="15" r:id="rId12"/>
    <sheet name="Tabla Dinamica" sheetId="14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GraficaInventario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Nombre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5" r:id="rId15"/>
  </pivotCaches>
  <fileRecoveryPr repairLoad="1"/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13" i="9" l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7" i="8"/>
  <c r="J33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7" i="8"/>
  <c r="E37" i="6"/>
  <c r="K7" i="6"/>
  <c r="J9" i="6"/>
  <c r="J7" i="6"/>
  <c r="J8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F39" i="5"/>
  <c r="K8" i="6" l="1"/>
  <c r="C36" i="2"/>
  <c r="B36" i="2"/>
  <c r="J36" i="2"/>
  <c r="D42" i="2"/>
  <c r="M17" i="1"/>
  <c r="E28" i="7" l="1"/>
  <c r="H28" i="7"/>
  <c r="E29" i="7"/>
  <c r="H29" i="7"/>
  <c r="I39" i="5" l="1"/>
</calcChain>
</file>

<file path=xl/sharedStrings.xml><?xml version="1.0" encoding="utf-8"?>
<sst xmlns="http://schemas.openxmlformats.org/spreadsheetml/2006/main" count="1058" uniqueCount="455">
  <si>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</si>
  <si>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</si>
  <si>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</si>
  <si>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</si>
  <si>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</si>
  <si>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</si>
  <si>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</si>
  <si>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</si>
  <si>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</si>
  <si>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</si>
  <si>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</si>
  <si>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</si>
  <si>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</si>
  <si>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</si>
  <si>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</si>
  <si>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</si>
  <si>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</si>
  <si>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</si>
  <si>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</si>
  <si>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</si>
  <si>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</si>
  <si>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</si>
  <si>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</si>
  <si>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</si>
  <si>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</si>
  <si>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</si>
  <si>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</si>
  <si>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</si>
  <si>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</si>
  <si>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</si>
  <si>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</si>
  <si>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</si>
  <si>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</si>
  <si>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</si>
  <si>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</si>
  <si>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</si>
  <si>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</si>
  <si>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</si>
  <si>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</si>
  <si>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</si>
  <si>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</si>
  <si>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</si>
  <si>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</si>
  <si>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</si>
  <si>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</si>
  <si>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</si>
  <si>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</si>
  <si>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</si>
  <si>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</si>
  <si>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</si>
  <si>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</si>
  <si>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</si>
  <si>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</si>
  <si>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</si>
  <si>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</si>
  <si>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</si>
  <si>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</si>
  <si>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</si>
  <si>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</si>
  <si>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</si>
  <si>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</si>
  <si>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</si>
  <si>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</si>
  <si>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</si>
  <si>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</si>
  <si>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</si>
  <si>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</si>
  <si>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</si>
  <si>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</si>
  <si>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</si>
  <si>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</si>
  <si>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</si>
  <si>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</si>
  <si>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</si>
  <si>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</si>
  <si>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</si>
  <si>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</si>
  <si>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</si>
  <si>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</si>
  <si>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</si>
  <si>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</si>
  <si>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</si>
  <si>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</si>
  <si>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</si>
  <si>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</si>
  <si>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</si>
  <si>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</si>
  <si>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</si>
  <si>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</si>
  <si>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</si>
  <si>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</si>
  <si>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</si>
  <si>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</si>
  <si>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</si>
  <si>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</si>
  <si>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</si>
  <si>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</si>
  <si>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</si>
  <si>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</si>
  <si>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</si>
  <si>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</si>
  <si>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</si>
  <si>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</si>
  <si>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</si>
  <si>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</si>
  <si>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</si>
  <si>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</si>
  <si>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</si>
  <si>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</si>
  <si>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</si>
  <si>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</si>
  <si>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</si>
  <si>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</si>
  <si>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</si>
  <si>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</si>
  <si>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</si>
  <si>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</si>
  <si>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</si>
  <si>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</si>
  <si>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</si>
  <si>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</si>
  <si>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</si>
  <si>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</si>
  <si>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</si>
  <si>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</si>
  <si>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</si>
  <si>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</si>
  <si>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</si>
  <si>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</si>
  <si>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</si>
  <si>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</si>
  <si>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</si>
  <si>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</si>
  <si>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</si>
  <si>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</si>
  <si>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</si>
  <si>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</si>
  <si>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</si>
  <si>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</si>
  <si>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</si>
  <si>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</si>
  <si>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</si>
  <si>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</si>
  <si>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</si>
  <si>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</si>
  <si>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</si>
  <si>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</si>
  <si>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</si>
  <si>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</si>
  <si>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</si>
  <si>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</si>
  <si>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</si>
  <si>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</si>
  <si>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</si>
  <si>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</si>
  <si>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</si>
  <si>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</si>
  <si>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</si>
  <si>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</si>
  <si>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</si>
  <si>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</si>
  <si>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</si>
  <si>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</si>
  <si>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</si>
  <si>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</si>
  <si>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</si>
  <si>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</si>
  <si>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</si>
  <si>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</si>
  <si>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</si>
  <si>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</si>
  <si>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</si>
  <si>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</si>
  <si>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</si>
  <si>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</si>
  <si>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</si>
  <si>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</si>
  <si>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</si>
  <si>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</si>
  <si>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</si>
  <si>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</si>
  <si>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</si>
  <si>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</si>
  <si>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</si>
  <si>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</si>
  <si>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</si>
  <si>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</si>
  <si>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</si>
  <si>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</si>
  <si>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</si>
  <si>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</si>
  <si>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</si>
  <si>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</si>
  <si>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</si>
  <si>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</si>
  <si>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</si>
  <si>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</si>
  <si>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</si>
  <si>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</si>
  <si>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</si>
  <si>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</si>
  <si>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</si>
  <si>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</si>
  <si>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</si>
  <si>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</si>
  <si>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</si>
  <si>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</si>
  <si>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</si>
  <si>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</si>
  <si>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</si>
  <si>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</si>
  <si>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</si>
  <si>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</si>
  <si>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</si>
  <si>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</si>
  <si>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</si>
  <si>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</si>
  <si>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</si>
  <si>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</si>
  <si>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</si>
  <si>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</si>
  <si>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</si>
  <si>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</si>
  <si>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</si>
  <si>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</si>
  <si>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</si>
  <si>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</si>
  <si>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</si>
  <si>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</si>
  <si>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</si>
  <si>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</si>
  <si>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</si>
  <si>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</si>
  <si>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</si>
  <si>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</si>
  <si>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</si>
  <si>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</si>
  <si>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</si>
  <si>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</si>
  <si>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</si>
  <si>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</si>
  <si>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</si>
  <si>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</si>
  <si>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</si>
  <si>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</si>
  <si>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</si>
  <si>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</si>
  <si>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</si>
  <si>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</si>
  <si>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</si>
  <si>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</si>
  <si>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</si>
  <si>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</si>
  <si>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</si>
  <si>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</si>
  <si>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</si>
  <si>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</si>
  <si>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</si>
  <si>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</si>
  <si>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</si>
  <si>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</si>
  <si>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</si>
  <si>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</si>
  <si>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</si>
  <si>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</si>
  <si>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</si>
  <si>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</si>
  <si>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</si>
  <si>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</si>
  <si>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</si>
  <si>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</si>
  <si>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</si>
  <si>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</si>
  <si>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</si>
  <si>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</si>
  <si>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</si>
  <si>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</si>
  <si>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</si>
  <si>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</si>
  <si>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</si>
  <si>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</si>
  <si>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</si>
  <si>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</si>
  <si>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</si>
  <si>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</si>
  <si>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</si>
  <si>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</si>
  <si>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</si>
  <si>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</si>
  <si>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</si>
  <si>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</si>
  <si>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</si>
  <si>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</si>
  <si>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</si>
  <si>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</si>
  <si>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</si>
  <si>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</si>
  <si>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</si>
  <si>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</si>
  <si>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</si>
  <si>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</si>
  <si>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</si>
  <si>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</si>
  <si>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</si>
  <si>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</si>
  <si>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</si>
  <si>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</si>
  <si>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</si>
  <si>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</si>
  <si>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</si>
  <si>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</si>
  <si>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</si>
  <si>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</si>
  <si>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</si>
  <si>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</si>
  <si>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</si>
  <si>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</si>
  <si>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</si>
  <si>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</si>
  <si>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</si>
  <si>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</si>
  <si>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</si>
  <si>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</si>
  <si>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</si>
  <si>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</si>
  <si>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</si>
  <si>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</si>
  <si>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</si>
  <si>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</si>
  <si>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</si>
  <si>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</si>
  <si>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</si>
  <si>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</si>
  <si>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</si>
  <si>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</si>
  <si>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</si>
  <si>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</si>
  <si>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</si>
  <si>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</si>
  <si>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</si>
  <si>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</si>
  <si>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</si>
  <si>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</si>
  <si>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</si>
  <si>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</si>
  <si>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</si>
  <si>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</si>
  <si>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</si>
  <si>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</si>
  <si>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</si>
  <si>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</si>
  <si>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</si>
  <si>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</si>
  <si>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</si>
  <si>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</si>
  <si>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</si>
  <si>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</si>
  <si>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</si>
  <si>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</si>
  <si>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</si>
  <si>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</si>
  <si>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</si>
  <si>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</si>
  <si>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</si>
  <si>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</si>
  <si>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</si>
  <si>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</si>
  <si>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</si>
  <si>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</si>
  <si>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</si>
  <si>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</si>
  <si>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</si>
  <si>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</si>
  <si>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</si>
  <si>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</si>
  <si>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</si>
  <si>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</si>
  <si>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</si>
  <si>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</si>
  <si>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</si>
  <si>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</si>
  <si>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</si>
  <si>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</si>
  <si>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</si>
  <si>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</si>
  <si>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</si>
  <si>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</si>
  <si>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</si>
  <si>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</si>
  <si>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</si>
  <si>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</si>
  <si>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</si>
  <si>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</si>
  <si>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</si>
  <si>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</si>
  <si>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</si>
  <si>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</si>
  <si>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</si>
  <si>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</si>
  <si>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</si>
  <si>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</si>
  <si>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</si>
  <si>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</si>
  <si>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</si>
  <si>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</si>
  <si>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</si>
  <si>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</si>
  <si>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</si>
  <si>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</si>
  <si>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</si>
  <si>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</si>
  <si>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</si>
  <si>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</si>
  <si>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</si>
  <si>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</si>
  <si>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</si>
  <si>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</si>
  <si>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</si>
  <si>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</si>
  <si>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</si>
  <si>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</si>
  <si>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</si>
  <si>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</si>
  <si>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</si>
  <si>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</si>
  <si>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</si>
  <si>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</si>
  <si>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</si>
  <si>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</si>
  <si>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</si>
  <si>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</si>
  <si>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</si>
  <si>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</si>
  <si>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</si>
  <si>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</si>
  <si>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</si>
  <si>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</si>
  <si>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</si>
  <si>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</si>
  <si>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</si>
  <si>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</si>
  <si>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</si>
  <si>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</si>
  <si>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Actividad 3: Basado en la tabla crea un grafico que muestre el porcentaje de alquileres vs ventas registradas</t>
  </si>
  <si>
    <t xml:space="preserve">Operación </t>
  </si>
  <si>
    <t xml:space="preserve">Alquiler </t>
  </si>
  <si>
    <t>%</t>
  </si>
  <si>
    <t>Suma</t>
  </si>
  <si>
    <t>*Primero quite el filtro existente en la columna monto de venta</t>
  </si>
  <si>
    <t>*Posteriormente con la herramienta convetir en rango la converti en una colección de datos</t>
  </si>
  <si>
    <t>Etiquetas de fila</t>
  </si>
  <si>
    <t>Total general</t>
  </si>
  <si>
    <t>2014 (mdd)</t>
  </si>
  <si>
    <t>2015 (mdd)</t>
  </si>
  <si>
    <t>2016 (mdd)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</si>
</sst>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&quot;$&quot;#,##0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b/>
      <sz val="11"/>
      <color theme="1"/>
      <name val="Century Gothic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1" tint="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69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6" xfId="9" applyFill="1" applyBorder="1"/>
    <xf numFmtId="14" fontId="11" fillId="10" borderId="6" xfId="9" applyNumberFormat="1" applyFill="1" applyBorder="1"/>
    <xf numFmtId="165" fontId="11" fillId="10" borderId="6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7" xfId="9" applyFont="1" applyFill="1" applyBorder="1"/>
    <xf numFmtId="0" fontId="12" fillId="11" borderId="8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7" xfId="9" applyFill="1" applyBorder="1"/>
    <xf numFmtId="0" fontId="11" fillId="12" borderId="8" xfId="9" applyFill="1" applyBorder="1"/>
    <xf numFmtId="0" fontId="11" fillId="0" borderId="9" xfId="9" applyBorder="1"/>
    <xf numFmtId="0" fontId="11" fillId="0" borderId="10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8" xfId="10" applyBorder="1" applyAlignment="1">
      <alignment horizontal="center"/>
    </xf>
    <xf numFmtId="0" fontId="17" fillId="14" borderId="18" xfId="10" applyFont="1" applyFill="1" applyBorder="1" applyAlignment="1">
      <alignment horizontal="center" vertical="center"/>
    </xf>
    <xf numFmtId="0" fontId="17" fillId="14" borderId="11" xfId="10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10" applyNumberFormat="1" applyFont="1" applyBorder="1" applyAlignment="1">
      <alignment horizontal="right"/>
    </xf>
    <xf numFmtId="14" fontId="20" fillId="0" borderId="18" xfId="10" applyNumberFormat="1" applyFont="1" applyBorder="1" applyAlignment="1">
      <alignment horizontal="right" wrapText="1"/>
    </xf>
    <xf numFmtId="164" fontId="19" fillId="0" borderId="18" xfId="11" applyFont="1" applyFill="1" applyBorder="1" applyProtection="1"/>
    <xf numFmtId="164" fontId="19" fillId="0" borderId="18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49" fontId="0" fillId="0" borderId="4" xfId="0" applyNumberFormat="1" applyFont="1" applyBorder="1"/>
    <xf numFmtId="1" fontId="0" fillId="0" borderId="0" xfId="0" applyNumberForma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49" fontId="11" fillId="10" borderId="6" xfId="9" applyNumberFormat="1" applyFill="1" applyBorder="1"/>
    <xf numFmtId="49" fontId="11" fillId="0" borderId="0" xfId="9" applyNumberFormat="1"/>
    <xf numFmtId="49" fontId="11" fillId="10" borderId="0" xfId="9" applyNumberFormat="1" applyFill="1"/>
    <xf numFmtId="49" fontId="11" fillId="0" borderId="0" xfId="9" applyNumberFormat="1" applyBorder="1"/>
    <xf numFmtId="44" fontId="11" fillId="0" borderId="0" xfId="9" applyNumberFormat="1"/>
    <xf numFmtId="44" fontId="0" fillId="0" borderId="0" xfId="0" applyNumberFormat="1"/>
    <xf numFmtId="0" fontId="11" fillId="0" borderId="18" xfId="9" applyBorder="1" applyAlignment="1">
      <alignment horizontal="center"/>
    </xf>
    <xf numFmtId="10" fontId="11" fillId="0" borderId="18" xfId="9" applyNumberFormat="1" applyBorder="1" applyAlignment="1">
      <alignment horizontal="center"/>
    </xf>
    <xf numFmtId="0" fontId="11" fillId="0" borderId="18" xfId="9" applyBorder="1"/>
    <xf numFmtId="0" fontId="34" fillId="0" borderId="18" xfId="9" applyFont="1" applyBorder="1" applyAlignment="1">
      <alignment horizontal="center"/>
    </xf>
    <xf numFmtId="0" fontId="9" fillId="18" borderId="0" xfId="9" applyNumberFormat="1" applyFont="1" applyFill="1" applyBorder="1" applyAlignment="1"/>
    <xf numFmtId="0" fontId="9" fillId="18" borderId="28" xfId="9" applyNumberFormat="1" applyFont="1" applyFill="1" applyBorder="1" applyAlignment="1"/>
    <xf numFmtId="0" fontId="11" fillId="20" borderId="29" xfId="9" applyNumberFormat="1" applyFont="1" applyFill="1" applyBorder="1" applyAlignment="1"/>
    <xf numFmtId="14" fontId="11" fillId="20" borderId="26" xfId="9" applyNumberFormat="1" applyFont="1" applyFill="1" applyBorder="1" applyAlignment="1"/>
    <xf numFmtId="0" fontId="11" fillId="20" borderId="26" xfId="9" applyNumberFormat="1" applyFont="1" applyFill="1" applyBorder="1" applyAlignment="1"/>
    <xf numFmtId="165" fontId="9" fillId="18" borderId="26" xfId="9" applyNumberFormat="1" applyFont="1" applyFill="1" applyBorder="1" applyAlignment="1"/>
    <xf numFmtId="0" fontId="11" fillId="19" borderId="30" xfId="9" applyNumberFormat="1" applyFont="1" applyFill="1" applyBorder="1" applyAlignment="1"/>
    <xf numFmtId="14" fontId="11" fillId="19" borderId="27" xfId="9" applyNumberFormat="1" applyFont="1" applyFill="1" applyBorder="1" applyAlignment="1"/>
    <xf numFmtId="0" fontId="11" fillId="19" borderId="27" xfId="9" applyNumberFormat="1" applyFont="1" applyFill="1" applyBorder="1" applyAlignment="1"/>
    <xf numFmtId="165" fontId="9" fillId="18" borderId="27" xfId="9" applyNumberFormat="1" applyFont="1" applyFill="1" applyBorder="1" applyAlignment="1"/>
    <xf numFmtId="0" fontId="11" fillId="20" borderId="30" xfId="9" applyNumberFormat="1" applyFont="1" applyFill="1" applyBorder="1" applyAlignment="1"/>
    <xf numFmtId="14" fontId="11" fillId="20" borderId="27" xfId="9" applyNumberFormat="1" applyFont="1" applyFill="1" applyBorder="1" applyAlignment="1"/>
    <xf numFmtId="0" fontId="11" fillId="20" borderId="27" xfId="9" applyNumberFormat="1" applyFont="1" applyFill="1" applyBorder="1" applyAlignment="1"/>
    <xf numFmtId="14" fontId="19" fillId="15" borderId="19" xfId="10" applyNumberFormat="1" applyFont="1" applyFill="1" applyBorder="1" applyAlignment="1">
      <alignment horizontal="left"/>
    </xf>
    <xf numFmtId="0" fontId="14" fillId="0" borderId="31" xfId="10" applyBorder="1" applyAlignment="1">
      <alignment horizontal="center"/>
    </xf>
    <xf numFmtId="0" fontId="20" fillId="0" borderId="11" xfId="10" applyFont="1" applyBorder="1" applyAlignment="1">
      <alignment horizontal="center" wrapText="1"/>
    </xf>
    <xf numFmtId="0" fontId="21" fillId="17" borderId="32" xfId="7" applyFont="1" applyFill="1" applyBorder="1" applyAlignment="1" applyProtection="1">
      <alignment horizontal="center" vertical="center" wrapText="1"/>
    </xf>
    <xf numFmtId="0" fontId="21" fillId="17" borderId="33" xfId="7" applyFont="1" applyFill="1" applyBorder="1" applyAlignment="1" applyProtection="1">
      <alignment horizontal="center" vertical="center" wrapText="1"/>
    </xf>
    <xf numFmtId="14" fontId="21" fillId="17" borderId="33" xfId="7" applyNumberFormat="1" applyFont="1" applyFill="1" applyBorder="1" applyAlignment="1" applyProtection="1">
      <alignment horizontal="center" vertical="center" wrapText="1"/>
    </xf>
    <xf numFmtId="0" fontId="21" fillId="17" borderId="33" xfId="7" applyNumberFormat="1" applyFont="1" applyFill="1" applyBorder="1" applyAlignment="1" applyProtection="1">
      <alignment horizontal="center" vertical="center" wrapText="1"/>
    </xf>
    <xf numFmtId="164" fontId="21" fillId="17" borderId="33" xfId="7" applyNumberFormat="1" applyFont="1" applyFill="1" applyBorder="1" applyAlignment="1" applyProtection="1">
      <alignment horizontal="center" vertical="center"/>
    </xf>
    <xf numFmtId="164" fontId="21" fillId="17" borderId="33" xfId="7" applyNumberFormat="1" applyFont="1" applyFill="1" applyBorder="1" applyAlignment="1" applyProtection="1">
      <alignment horizontal="center" vertical="center" wrapText="1"/>
    </xf>
    <xf numFmtId="0" fontId="21" fillId="17" borderId="34" xfId="7" applyNumberFormat="1" applyFont="1" applyFill="1" applyBorder="1" applyAlignment="1" applyProtection="1">
      <alignment horizontal="center" vertical="center" wrapText="1"/>
    </xf>
    <xf numFmtId="0" fontId="14" fillId="0" borderId="35" xfId="10" applyBorder="1" applyAlignment="1">
      <alignment horizontal="center"/>
    </xf>
    <xf numFmtId="0" fontId="14" fillId="0" borderId="36" xfId="10" applyBorder="1" applyAlignment="1">
      <alignment horizontal="center"/>
    </xf>
    <xf numFmtId="14" fontId="19" fillId="0" borderId="36" xfId="10" applyNumberFormat="1" applyFont="1" applyBorder="1" applyAlignment="1">
      <alignment horizontal="right"/>
    </xf>
    <xf numFmtId="14" fontId="20" fillId="0" borderId="36" xfId="10" applyNumberFormat="1" applyFont="1" applyBorder="1" applyAlignment="1">
      <alignment horizontal="right" wrapText="1"/>
    </xf>
    <xf numFmtId="164" fontId="19" fillId="0" borderId="36" xfId="11" applyFont="1" applyFill="1" applyBorder="1" applyProtection="1"/>
    <xf numFmtId="164" fontId="19" fillId="0" borderId="36" xfId="11" applyFont="1" applyFill="1" applyBorder="1" applyAlignment="1" applyProtection="1">
      <alignment horizontal="left"/>
    </xf>
    <xf numFmtId="0" fontId="20" fillId="0" borderId="13" xfId="1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0" fontId="0" fillId="21" borderId="0" xfId="0" applyFill="1"/>
    <xf numFmtId="0" fontId="4" fillId="4" borderId="0" xfId="3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2" fontId="3" fillId="0" borderId="1" xfId="6" applyNumberFormat="1" applyBorder="1" applyAlignment="1">
      <alignment horizontal="center"/>
    </xf>
    <xf numFmtId="2" fontId="3" fillId="0" borderId="2" xfId="6" applyNumberFormat="1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5" xfId="8" applyFont="1" applyFill="1" applyBorder="1" applyAlignment="1">
      <alignment horizontal="center" vertical="center"/>
    </xf>
    <xf numFmtId="0" fontId="16" fillId="13" borderId="11" xfId="10" applyFont="1" applyFill="1" applyBorder="1" applyAlignment="1">
      <alignment horizontal="center" vertical="center" wrapText="1"/>
    </xf>
    <xf numFmtId="0" fontId="16" fillId="13" borderId="12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  <xf numFmtId="0" fontId="0" fillId="0" borderId="0" xfId="0" applyAlignment="1">
      <alignment horizontal="left" indent="1"/>
    </xf>
  </cellXfs>
  <cellStyles count="16">
    <cellStyle name="40% - Énfasis2" xfId="1" builtinId="35"/>
    <cellStyle name="Celda de comprobación 2" xfId="8"/>
    <cellStyle name="Encabezado 1 2" xfId="13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/>
    <cellStyle name="Normal" xfId="0" builtinId="0"/>
    <cellStyle name="Normal 2" xfId="6"/>
    <cellStyle name="Normal 3" xfId="9"/>
    <cellStyle name="Normal 4" xfId="10"/>
    <cellStyle name="Normal 5" xfId="12"/>
    <cellStyle name="Título 2 2" xfId="14"/>
  </cellStyles>
  <dxfs count="728"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numFmt numFmtId="169" formatCode="&quot;$&quot;#,##0"/>
    </dxf>
    <dxf>
      <font>
        <color theme="0"/>
      </font>
      <fill>
        <patternFill>
          <bgColor theme="1" tint="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170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3" defaultTableStyle="TableStyleMedium9" defaultPivotStyle="PivotStyleLight16">
    <tableStyle name="Estilo de segmentación de datos 1" pivot="0" table="0" count="2">
      <tableStyleElement type="wholeTable" dxfId="654"/>
    </tableStyle>
    <tableStyle name="Estilo de segmentación de datos 2" pivot="0" table="0" count="1">
      <tableStyleElement type="headerRow" dxfId="653"/>
    </tableStyle>
    <tableStyle name="Estilo de segmentación de datos 3" pivot="0" table="0" count="9">
      <tableStyleElement type="headerRow" dxfId="652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  <x14:slicerStyle name="Estilo de segmentación de datos 3">
          <x14:slicerStyleElements>
            <x14:slicerStyleElement type="unselectedItemWithData" dxfId="5"/>
            <x14:slicerStyleElement type="unselectedItemWithNoData" dxfId="4"/>
            <x14:slicerStyleElement type="selectedItemWithData" dxfId="7"/>
            <x14:slicerStyleElement type="selectedItemWithNoData" dxfId="6"/>
            <x14:slicerStyleElement type="hoveredUnselectedItemWithData" dxfId="1"/>
            <x14:slicerStyleElement type="hoveredSelectedItemWithData" dxfId="3"/>
            <x14:slicerStyleElement type="hoveredUnselectedItemWithNoData" dxfId="0"/>
            <x14:slicerStyleElement type="hoveredSelectedItemWithNoData" dxfId="2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</a:t>
            </a:r>
            <a:r>
              <a:rPr lang="es-MX" baseline="0"/>
              <a:t> Inventario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A-4442-893D-F206C7A60513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A-4442-893D-F206C7A60513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A-4442-893D-F206C7A60513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A-4442-893D-F206C7A60513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A-4442-893D-F206C7A60513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A-4442-893D-F206C7A60513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9A-4442-893D-F206C7A60513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9A-4442-893D-F206C7A60513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9A-4442-893D-F206C7A60513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9A-4442-893D-F206C7A60513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9A-4442-893D-F206C7A60513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9A-4442-893D-F206C7A60513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9A-4442-893D-F206C7A60513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9A-4442-893D-F206C7A60513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9A-4442-893D-F206C7A60513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9A-4442-893D-F206C7A60513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9A-4442-893D-F206C7A60513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9A-4442-893D-F206C7A60513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9A-4442-893D-F206C7A60513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9A-4442-893D-F206C7A60513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9A-4442-893D-F206C7A6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Alquiler vs Venta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Clasificación!$I$7:$I$8</c:f>
              <c:strCache>
                <c:ptCount val="2"/>
                <c:pt idx="0">
                  <c:v>Alquiler </c:v>
                </c:pt>
                <c:pt idx="1">
                  <c:v>Venta</c:v>
                </c:pt>
              </c:strCache>
            </c:strRef>
          </c:cat>
          <c:val>
            <c:numRef>
              <c:f>Clasificación!$K$7:$K$8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43-466B-91E2-5211D8BD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131295247"/>
        <c:axId val="1131293999"/>
      </c:barChart>
      <c:catAx>
        <c:axId val="11312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293999"/>
        <c:crosses val="autoZero"/>
        <c:auto val="1"/>
        <c:lblAlgn val="ctr"/>
        <c:lblOffset val="100"/>
        <c:noMultiLvlLbl val="0"/>
      </c:catAx>
      <c:valAx>
        <c:axId val="1131293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2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(Autoguardado2.xlsx]Tabla Dinamica!TablaDinámica2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"/>
              <c:y val="-8.28157484905279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1.641414141414141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"/>
              <c:y val="2.27743308348951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6.9263851004423707E-3"/>
              <c:y val="8.59816752437549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5.7720057720058145E-3"/>
              <c:y val="6.94444552937845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4.6176046176047026E-3"/>
              <c:y val="8.33333463525413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154401154401239E-3"/>
              <c:y val="8.33333463525414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1.0389610389610305E-2"/>
              <c:y val="-3.96825458821625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9.2352092352093202E-3"/>
              <c:y val="2.38095275292975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0389610389610475E-2"/>
              <c:y val="2.97619094116218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3.7051471645083009E-3"/>
              <c:y val="3.25465690112033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"/>
              <c:y val="7.1428582587892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tx2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  <a:contourClr>
              <a:schemeClr val="accent1"/>
            </a:contourClr>
          </a:sp3d>
        </c:spPr>
        <c:dLbl>
          <c:idx val="0"/>
          <c:layout>
            <c:manualLayout>
              <c:x val="5.7720057720056029E-3"/>
              <c:y val="4.16666731762706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dLbl>
          <c:idx val="0"/>
          <c:layout>
            <c:manualLayout>
              <c:x val="-3.4632034632034736E-3"/>
              <c:y val="9.92063647054059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Dinamica'!$B$3</c:f>
              <c:strCache>
                <c:ptCount val="1"/>
                <c:pt idx="0">
                  <c:v>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Dinamica'!$B$4:$B$20</c:f>
              <c:numCache>
                <c:formatCode>General</c:formatCode>
                <c:ptCount val="15"/>
                <c:pt idx="0">
                  <c:v>61126</c:v>
                </c:pt>
                <c:pt idx="1">
                  <c:v>12059</c:v>
                </c:pt>
                <c:pt idx="2">
                  <c:v>21323</c:v>
                </c:pt>
                <c:pt idx="3">
                  <c:v>33045</c:v>
                </c:pt>
                <c:pt idx="4">
                  <c:v>32126</c:v>
                </c:pt>
                <c:pt idx="5">
                  <c:v>-4705</c:v>
                </c:pt>
                <c:pt idx="6">
                  <c:v>20766</c:v>
                </c:pt>
                <c:pt idx="7">
                  <c:v>-5349</c:v>
                </c:pt>
                <c:pt idx="8">
                  <c:v>-5507</c:v>
                </c:pt>
                <c:pt idx="9">
                  <c:v>4326</c:v>
                </c:pt>
                <c:pt idx="10">
                  <c:v>11500</c:v>
                </c:pt>
                <c:pt idx="11">
                  <c:v>-1537</c:v>
                </c:pt>
                <c:pt idx="12">
                  <c:v>-2107</c:v>
                </c:pt>
                <c:pt idx="13">
                  <c:v>-3316</c:v>
                </c:pt>
                <c:pt idx="14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6-41AB-B940-32EEF79C723D}"/>
            </c:ext>
          </c:extLst>
        </c:ser>
        <c:ser>
          <c:idx val="1"/>
          <c:order val="1"/>
          <c:tx>
            <c:strRef>
              <c:f>'Tabla Dinamica'!$C$3</c:f>
              <c:strCache>
                <c:ptCount val="1"/>
                <c:pt idx="0">
                  <c:v>2015 (mdd)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Dinamica'!$C$4:$C$20</c:f>
              <c:numCache>
                <c:formatCode>General</c:formatCode>
                <c:ptCount val="15"/>
                <c:pt idx="0">
                  <c:v>51900</c:v>
                </c:pt>
                <c:pt idx="1">
                  <c:v>11300</c:v>
                </c:pt>
                <c:pt idx="2">
                  <c:v>10200</c:v>
                </c:pt>
                <c:pt idx="3">
                  <c:v>15900</c:v>
                </c:pt>
                <c:pt idx="4">
                  <c:v>33600</c:v>
                </c:pt>
                <c:pt idx="5">
                  <c:v>7400</c:v>
                </c:pt>
                <c:pt idx="6">
                  <c:v>9400</c:v>
                </c:pt>
                <c:pt idx="7">
                  <c:v>13500</c:v>
                </c:pt>
                <c:pt idx="8">
                  <c:v>10500</c:v>
                </c:pt>
                <c:pt idx="9">
                  <c:v>15200</c:v>
                </c:pt>
                <c:pt idx="10">
                  <c:v>18500</c:v>
                </c:pt>
                <c:pt idx="11">
                  <c:v>237</c:v>
                </c:pt>
                <c:pt idx="12">
                  <c:v>177</c:v>
                </c:pt>
                <c:pt idx="13">
                  <c:v>13300</c:v>
                </c:pt>
                <c:pt idx="1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6-41AB-B940-32EEF79C723D}"/>
            </c:ext>
          </c:extLst>
        </c:ser>
        <c:ser>
          <c:idx val="2"/>
          <c:order val="2"/>
          <c:tx>
            <c:strRef>
              <c:f>'Tabla Dinamica'!$D$3</c:f>
              <c:strCache>
                <c:ptCount val="1"/>
                <c:pt idx="0">
                  <c:v>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Dinamica'!$D$4:$D$20</c:f>
              <c:numCache>
                <c:formatCode>General</c:formatCode>
                <c:ptCount val="15"/>
                <c:pt idx="0">
                  <c:v>55060</c:v>
                </c:pt>
                <c:pt idx="1">
                  <c:v>15480</c:v>
                </c:pt>
                <c:pt idx="2">
                  <c:v>26906</c:v>
                </c:pt>
                <c:pt idx="3">
                  <c:v>9882</c:v>
                </c:pt>
                <c:pt idx="4">
                  <c:v>16502</c:v>
                </c:pt>
                <c:pt idx="5">
                  <c:v>-3257</c:v>
                </c:pt>
                <c:pt idx="6">
                  <c:v>22628</c:v>
                </c:pt>
                <c:pt idx="7">
                  <c:v>9561</c:v>
                </c:pt>
                <c:pt idx="8">
                  <c:v>19732</c:v>
                </c:pt>
                <c:pt idx="9">
                  <c:v>1380</c:v>
                </c:pt>
                <c:pt idx="10">
                  <c:v>27815</c:v>
                </c:pt>
                <c:pt idx="11">
                  <c:v>99</c:v>
                </c:pt>
                <c:pt idx="12">
                  <c:v>-2263</c:v>
                </c:pt>
                <c:pt idx="13">
                  <c:v>19794</c:v>
                </c:pt>
                <c:pt idx="14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6-41AB-B940-32EEF79C72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618816"/>
        <c:axId val="140619648"/>
        <c:axId val="0"/>
      </c:bar3DChart>
      <c:catAx>
        <c:axId val="1406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19648"/>
        <c:crosses val="autoZero"/>
        <c:auto val="1"/>
        <c:lblAlgn val="ctr"/>
        <c:lblOffset val="100"/>
        <c:noMultiLvlLbl val="0"/>
      </c:catAx>
      <c:valAx>
        <c:axId val="1406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188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93267571158329"/>
          <c:y val="0.28154059952504573"/>
          <c:w val="0.10673241497363399"/>
          <c:h val="0.31638427471235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(Autoguardado2.xlsx]Tabla Dinamica!TablaDinámica2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Dinamica'!$B$3</c:f>
              <c:strCache>
                <c:ptCount val="1"/>
                <c:pt idx="0">
                  <c:v>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Dinamica'!$B$4:$B$20</c:f>
              <c:numCache>
                <c:formatCode>General</c:formatCode>
                <c:ptCount val="15"/>
                <c:pt idx="0">
                  <c:v>61126</c:v>
                </c:pt>
                <c:pt idx="1">
                  <c:v>12059</c:v>
                </c:pt>
                <c:pt idx="2">
                  <c:v>21323</c:v>
                </c:pt>
                <c:pt idx="3">
                  <c:v>33045</c:v>
                </c:pt>
                <c:pt idx="4">
                  <c:v>32126</c:v>
                </c:pt>
                <c:pt idx="5">
                  <c:v>-4705</c:v>
                </c:pt>
                <c:pt idx="6">
                  <c:v>20766</c:v>
                </c:pt>
                <c:pt idx="7">
                  <c:v>-5349</c:v>
                </c:pt>
                <c:pt idx="8">
                  <c:v>-5507</c:v>
                </c:pt>
                <c:pt idx="9">
                  <c:v>4326</c:v>
                </c:pt>
                <c:pt idx="10">
                  <c:v>11500</c:v>
                </c:pt>
                <c:pt idx="11">
                  <c:v>-1537</c:v>
                </c:pt>
                <c:pt idx="12">
                  <c:v>-2107</c:v>
                </c:pt>
                <c:pt idx="13">
                  <c:v>-3316</c:v>
                </c:pt>
                <c:pt idx="14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1-4EA1-84BF-15E1AF78ED5E}"/>
            </c:ext>
          </c:extLst>
        </c:ser>
        <c:ser>
          <c:idx val="1"/>
          <c:order val="1"/>
          <c:tx>
            <c:strRef>
              <c:f>'Tabla Dinamica'!$C$3</c:f>
              <c:strCache>
                <c:ptCount val="1"/>
                <c:pt idx="0">
                  <c:v>2015 (mdd)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Dinamica'!$C$4:$C$20</c:f>
              <c:numCache>
                <c:formatCode>General</c:formatCode>
                <c:ptCount val="15"/>
                <c:pt idx="0">
                  <c:v>51900</c:v>
                </c:pt>
                <c:pt idx="1">
                  <c:v>11300</c:v>
                </c:pt>
                <c:pt idx="2">
                  <c:v>10200</c:v>
                </c:pt>
                <c:pt idx="3">
                  <c:v>15900</c:v>
                </c:pt>
                <c:pt idx="4">
                  <c:v>33600</c:v>
                </c:pt>
                <c:pt idx="5">
                  <c:v>7400</c:v>
                </c:pt>
                <c:pt idx="6">
                  <c:v>9400</c:v>
                </c:pt>
                <c:pt idx="7">
                  <c:v>13500</c:v>
                </c:pt>
                <c:pt idx="8">
                  <c:v>10500</c:v>
                </c:pt>
                <c:pt idx="9">
                  <c:v>15200</c:v>
                </c:pt>
                <c:pt idx="10">
                  <c:v>18500</c:v>
                </c:pt>
                <c:pt idx="11">
                  <c:v>237</c:v>
                </c:pt>
                <c:pt idx="12">
                  <c:v>177</c:v>
                </c:pt>
                <c:pt idx="13">
                  <c:v>13300</c:v>
                </c:pt>
                <c:pt idx="1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1-4EA1-84BF-15E1AF78ED5E}"/>
            </c:ext>
          </c:extLst>
        </c:ser>
        <c:ser>
          <c:idx val="2"/>
          <c:order val="2"/>
          <c:tx>
            <c:strRef>
              <c:f>'Tabla Dinamica'!$D$3</c:f>
              <c:strCache>
                <c:ptCount val="1"/>
                <c:pt idx="0">
                  <c:v>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'Tabla Dinamica'!$A$4:$A$20</c:f>
              <c:multiLvlStrCache>
                <c:ptCount val="15"/>
                <c:lvl>
                  <c:pt idx="0">
                    <c:v>Telecomunicaciones</c:v>
                  </c:pt>
                </c:lvl>
                <c:lvl>
                  <c:pt idx="0">
                    <c:v>América Móvil</c:v>
                  </c:pt>
                  <c:pt idx="1">
                    <c:v>Arca Continental</c:v>
                  </c:pt>
                  <c:pt idx="2">
                    <c:v>Cemex</c:v>
                  </c:pt>
                  <c:pt idx="3">
                    <c:v>El puerto de Liverpool</c:v>
                  </c:pt>
                  <c:pt idx="4">
                    <c:v>Femsa</c:v>
                  </c:pt>
                  <c:pt idx="5">
                    <c:v>Fibra Uno</c:v>
                  </c:pt>
                  <c:pt idx="6">
                    <c:v>Grupo Alfa</c:v>
                  </c:pt>
                  <c:pt idx="7">
                    <c:v>Grupo Bimbo</c:v>
                  </c:pt>
                  <c:pt idx="8">
                    <c:v>Grupo Carso</c:v>
                  </c:pt>
                  <c:pt idx="9">
                    <c:v>Grupo Financiero Banorte</c:v>
                  </c:pt>
                  <c:pt idx="10">
                    <c:v>Grupo Financiero México</c:v>
                  </c:pt>
                  <c:pt idx="11">
                    <c:v>Grupo Geo</c:v>
                  </c:pt>
                  <c:pt idx="12">
                    <c:v>Grupo Homex</c:v>
                  </c:pt>
                  <c:pt idx="13">
                    <c:v>Grupo Inbursa</c:v>
                  </c:pt>
                  <c:pt idx="14">
                    <c:v>Grupo Televisa</c:v>
                  </c:pt>
                </c:lvl>
              </c:multiLvlStrCache>
            </c:multiLvlStrRef>
          </c:cat>
          <c:val>
            <c:numRef>
              <c:f>'Tabla Dinamica'!$D$4:$D$20</c:f>
              <c:numCache>
                <c:formatCode>General</c:formatCode>
                <c:ptCount val="15"/>
                <c:pt idx="0">
                  <c:v>55060</c:v>
                </c:pt>
                <c:pt idx="1">
                  <c:v>15480</c:v>
                </c:pt>
                <c:pt idx="2">
                  <c:v>26906</c:v>
                </c:pt>
                <c:pt idx="3">
                  <c:v>9882</c:v>
                </c:pt>
                <c:pt idx="4">
                  <c:v>16502</c:v>
                </c:pt>
                <c:pt idx="5">
                  <c:v>-3257</c:v>
                </c:pt>
                <c:pt idx="6">
                  <c:v>22628</c:v>
                </c:pt>
                <c:pt idx="7">
                  <c:v>9561</c:v>
                </c:pt>
                <c:pt idx="8">
                  <c:v>19732</c:v>
                </c:pt>
                <c:pt idx="9">
                  <c:v>1380</c:v>
                </c:pt>
                <c:pt idx="10">
                  <c:v>27815</c:v>
                </c:pt>
                <c:pt idx="11">
                  <c:v>99</c:v>
                </c:pt>
                <c:pt idx="12">
                  <c:v>-2263</c:v>
                </c:pt>
                <c:pt idx="13">
                  <c:v>19794</c:v>
                </c:pt>
                <c:pt idx="14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1-4EA1-84BF-15E1AF78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618816"/>
        <c:axId val="140619648"/>
        <c:axId val="0"/>
      </c:bar3DChart>
      <c:catAx>
        <c:axId val="1406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19648"/>
        <c:crosses val="autoZero"/>
        <c:auto val="1"/>
        <c:lblAlgn val="ctr"/>
        <c:lblOffset val="100"/>
        <c:noMultiLvlLbl val="0"/>
      </c:catAx>
      <c:valAx>
        <c:axId val="1406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267571158329"/>
          <c:y val="0.45776966720361678"/>
          <c:w val="7.7261678045247459E-2"/>
          <c:h val="0.12428208276540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4</xdr:row>
      <xdr:rowOff>114300</xdr:rowOff>
    </xdr:from>
    <xdr:to>
      <xdr:col>10</xdr:col>
      <xdr:colOff>306497</xdr:colOff>
      <xdr:row>25</xdr:row>
      <xdr:rowOff>108951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3863DEB-024E-4232-A6FC-B63AABF3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10</xdr:row>
      <xdr:rowOff>19050</xdr:rowOff>
    </xdr:from>
    <xdr:to>
      <xdr:col>13</xdr:col>
      <xdr:colOff>333375</xdr:colOff>
      <xdr:row>23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61021</xdr:rowOff>
    </xdr:from>
    <xdr:to>
      <xdr:col>22</xdr:col>
      <xdr:colOff>653106</xdr:colOff>
      <xdr:row>38</xdr:row>
      <xdr:rowOff>13416</xdr:rowOff>
    </xdr:to>
    <xdr:graphicFrame macro="">
      <xdr:nvGraphicFramePr>
        <xdr:cNvPr id="2" name="Comparativo Valores de Mercad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231321</xdr:colOff>
      <xdr:row>1</xdr:row>
      <xdr:rowOff>0</xdr:rowOff>
    </xdr:from>
    <xdr:to>
      <xdr:col>14</xdr:col>
      <xdr:colOff>688521</xdr:colOff>
      <xdr:row>2</xdr:row>
      <xdr:rowOff>95250</xdr:rowOff>
    </xdr:to>
    <xdr:sp macro="" textlink="">
      <xdr:nvSpPr>
        <xdr:cNvPr id="3" name="CuadroTexto 2"/>
        <xdr:cNvSpPr txBox="1"/>
      </xdr:nvSpPr>
      <xdr:spPr>
        <a:xfrm>
          <a:off x="7089321" y="273505"/>
          <a:ext cx="4267200" cy="39324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800" b="1">
              <a:solidFill>
                <a:schemeClr val="bg1"/>
              </a:solidFill>
              <a:latin typeface="+mn-lt"/>
            </a:rPr>
            <a:t>Las empresas más grandes de Mexico </a:t>
          </a:r>
        </a:p>
      </xdr:txBody>
    </xdr:sp>
    <xdr:clientData/>
  </xdr:twoCellAnchor>
  <xdr:twoCellAnchor editAs="oneCell">
    <xdr:from>
      <xdr:col>5</xdr:col>
      <xdr:colOff>120319</xdr:colOff>
      <xdr:row>6</xdr:row>
      <xdr:rowOff>62593</xdr:rowOff>
    </xdr:from>
    <xdr:to>
      <xdr:col>8</xdr:col>
      <xdr:colOff>708146</xdr:colOff>
      <xdr:row>12</xdr:row>
      <xdr:rowOff>95249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omb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3734" y="1189494"/>
              <a:ext cx="2881877" cy="1159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12034</xdr:colOff>
      <xdr:row>6</xdr:row>
      <xdr:rowOff>66866</xdr:rowOff>
    </xdr:from>
    <xdr:to>
      <xdr:col>12</xdr:col>
      <xdr:colOff>627079</xdr:colOff>
      <xdr:row>12</xdr:row>
      <xdr:rowOff>109047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4182" y="1193767"/>
              <a:ext cx="2909094" cy="1169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678785</xdr:colOff>
      <xdr:row>6</xdr:row>
      <xdr:rowOff>66867</xdr:rowOff>
    </xdr:from>
    <xdr:to>
      <xdr:col>15</xdr:col>
      <xdr:colOff>221585</xdr:colOff>
      <xdr:row>12</xdr:row>
      <xdr:rowOff>109046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Valor de mercado 2014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4982" y="1193768"/>
              <a:ext cx="1836849" cy="11690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284565</xdr:colOff>
      <xdr:row>6</xdr:row>
      <xdr:rowOff>67057</xdr:rowOff>
    </xdr:from>
    <xdr:to>
      <xdr:col>17</xdr:col>
      <xdr:colOff>589364</xdr:colOff>
      <xdr:row>12</xdr:row>
      <xdr:rowOff>93907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Valor de mercado 2015 (mdd)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4811" y="1193958"/>
              <a:ext cx="1834166" cy="1153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642755</xdr:colOff>
      <xdr:row>6</xdr:row>
      <xdr:rowOff>54410</xdr:rowOff>
    </xdr:from>
    <xdr:to>
      <xdr:col>20</xdr:col>
      <xdr:colOff>182872</xdr:colOff>
      <xdr:row>12</xdr:row>
      <xdr:rowOff>107323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Valor de mercado 2016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42368" y="1181311"/>
              <a:ext cx="1834166" cy="1179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438148</xdr:colOff>
      <xdr:row>2</xdr:row>
      <xdr:rowOff>167370</xdr:rowOff>
    </xdr:from>
    <xdr:to>
      <xdr:col>15</xdr:col>
      <xdr:colOff>557891</xdr:colOff>
      <xdr:row>4</xdr:row>
      <xdr:rowOff>179615</xdr:rowOff>
    </xdr:to>
    <xdr:sp macro="" textlink="">
      <xdr:nvSpPr>
        <xdr:cNvPr id="15" name="CuadroTexto 14"/>
        <xdr:cNvSpPr txBox="1"/>
      </xdr:nvSpPr>
      <xdr:spPr>
        <a:xfrm>
          <a:off x="6534148" y="738870"/>
          <a:ext cx="5453743" cy="39324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800" b="1">
              <a:solidFill>
                <a:schemeClr val="bg1"/>
              </a:solidFill>
              <a:latin typeface="+mn-lt"/>
            </a:rPr>
            <a:t>Comparativo</a:t>
          </a:r>
          <a:r>
            <a:rPr lang="es-MX" sz="1800" b="1" baseline="0">
              <a:solidFill>
                <a:schemeClr val="bg1"/>
              </a:solidFill>
              <a:latin typeface="+mn-lt"/>
            </a:rPr>
            <a:t> valores de mercado 2014,2015 y 2016</a:t>
          </a:r>
          <a:endParaRPr lang="es-MX" sz="18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157160</xdr:colOff>
      <xdr:row>20</xdr:row>
      <xdr:rowOff>28574</xdr:rowOff>
    </xdr:from>
    <xdr:to>
      <xdr:col>11</xdr:col>
      <xdr:colOff>752474</xdr:colOff>
      <xdr:row>55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 refreshError="1"/>
      <sheetData sheetId="1" refreshError="1"/>
      <sheetData sheetId="2" refreshError="1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Niño Rodriguez" refreshedDate="44373.907863773151" createdVersion="6" refreshedVersion="6" minRefreshableVersion="3" recordCount="15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 count="1">
        <m/>
      </sharedItems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x v="0"/>
    <m/>
    <m/>
    <m/>
    <m/>
    <m/>
    <m/>
    <m/>
    <m/>
    <m/>
    <m/>
    <m/>
    <m/>
  </r>
  <r>
    <x v="1"/>
    <n v="2"/>
    <x v="1"/>
    <x v="1"/>
    <x v="1"/>
    <x v="1"/>
    <x v="0"/>
    <m/>
    <m/>
    <m/>
    <m/>
    <m/>
    <m/>
    <m/>
    <m/>
    <m/>
    <m/>
    <m/>
    <m/>
  </r>
  <r>
    <x v="2"/>
    <n v="3"/>
    <x v="2"/>
    <x v="2"/>
    <x v="2"/>
    <x v="2"/>
    <x v="0"/>
    <m/>
    <m/>
    <m/>
    <m/>
    <m/>
    <m/>
    <m/>
    <m/>
    <m/>
    <m/>
    <m/>
    <m/>
  </r>
  <r>
    <x v="3"/>
    <n v="4"/>
    <x v="3"/>
    <x v="3"/>
    <x v="3"/>
    <x v="3"/>
    <x v="0"/>
    <m/>
    <m/>
    <m/>
    <m/>
    <m/>
    <m/>
    <m/>
    <m/>
    <m/>
    <m/>
    <m/>
    <m/>
  </r>
  <r>
    <x v="4"/>
    <n v="5"/>
    <x v="4"/>
    <x v="4"/>
    <x v="4"/>
    <x v="4"/>
    <x v="0"/>
    <m/>
    <m/>
    <m/>
    <m/>
    <m/>
    <m/>
    <m/>
    <m/>
    <m/>
    <m/>
    <m/>
    <m/>
  </r>
  <r>
    <x v="5"/>
    <n v="6"/>
    <x v="5"/>
    <x v="5"/>
    <x v="5"/>
    <x v="5"/>
    <x v="0"/>
    <m/>
    <m/>
    <m/>
    <m/>
    <m/>
    <m/>
    <m/>
    <m/>
    <m/>
    <m/>
    <m/>
    <m/>
  </r>
  <r>
    <x v="6"/>
    <n v="7"/>
    <x v="2"/>
    <x v="6"/>
    <x v="6"/>
    <x v="6"/>
    <x v="0"/>
    <m/>
    <m/>
    <m/>
    <m/>
    <m/>
    <m/>
    <m/>
    <m/>
    <m/>
    <m/>
    <m/>
    <m/>
  </r>
  <r>
    <x v="7"/>
    <n v="8"/>
    <x v="6"/>
    <x v="7"/>
    <x v="7"/>
    <x v="7"/>
    <x v="0"/>
    <m/>
    <m/>
    <m/>
    <m/>
    <m/>
    <m/>
    <m/>
    <m/>
    <m/>
    <m/>
    <m/>
    <m/>
  </r>
  <r>
    <x v="8"/>
    <n v="9"/>
    <x v="7"/>
    <x v="8"/>
    <x v="8"/>
    <x v="8"/>
    <x v="0"/>
    <m/>
    <m/>
    <m/>
    <m/>
    <m/>
    <m/>
    <m/>
    <m/>
    <m/>
    <m/>
    <m/>
    <m/>
  </r>
  <r>
    <x v="9"/>
    <n v="10"/>
    <x v="8"/>
    <x v="9"/>
    <x v="9"/>
    <x v="9"/>
    <x v="0"/>
    <m/>
    <m/>
    <m/>
    <m/>
    <m/>
    <m/>
    <m/>
    <m/>
    <m/>
    <m/>
    <m/>
    <m/>
  </r>
  <r>
    <x v="10"/>
    <n v="11"/>
    <x v="1"/>
    <x v="10"/>
    <x v="10"/>
    <x v="10"/>
    <x v="0"/>
    <m/>
    <m/>
    <m/>
    <m/>
    <m/>
    <m/>
    <m/>
    <m/>
    <m/>
    <m/>
    <m/>
    <m/>
  </r>
  <r>
    <x v="11"/>
    <n v="12"/>
    <x v="7"/>
    <x v="11"/>
    <x v="11"/>
    <x v="11"/>
    <x v="0"/>
    <m/>
    <m/>
    <m/>
    <m/>
    <m/>
    <m/>
    <m/>
    <m/>
    <m/>
    <m/>
    <m/>
    <m/>
  </r>
  <r>
    <x v="12"/>
    <n v="13"/>
    <x v="9"/>
    <x v="12"/>
    <x v="12"/>
    <x v="12"/>
    <x v="0"/>
    <m/>
    <m/>
    <m/>
    <m/>
    <m/>
    <m/>
    <m/>
    <m/>
    <m/>
    <m/>
    <m/>
    <m/>
  </r>
  <r>
    <x v="13"/>
    <n v="14"/>
    <x v="10"/>
    <x v="13"/>
    <x v="13"/>
    <x v="13"/>
    <x v="0"/>
    <m/>
    <m/>
    <m/>
    <m/>
    <m/>
    <m/>
    <m/>
    <m/>
    <m/>
    <m/>
    <m/>
    <m/>
  </r>
  <r>
    <x v="14"/>
    <n v="15"/>
    <x v="11"/>
    <x v="14"/>
    <x v="14"/>
    <x v="14"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D20" firstHeaderRow="0" firstDataRow="1" firstDataCol="1"/>
  <pivotFields count="19">
    <pivotField axis="axisRow" showAll="0">
      <items count="16">
        <item x="0"/>
        <item sd="0" x="10"/>
        <item sd="0" x="5"/>
        <item sd="0" x="9"/>
        <item sd="0" x="1"/>
        <item sd="0" x="14"/>
        <item sd="0" x="8"/>
        <item sd="0" x="7"/>
        <item sd="0" x="11"/>
        <item sd="0" x="2"/>
        <item sd="0" x="3"/>
        <item sd="0" x="12"/>
        <item sd="0" x="13"/>
        <item sd="0" x="6"/>
        <item sd="0" x="4"/>
        <item t="default" sd="0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7">
    <i>
      <x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14 (mdd)" fld="3" baseField="0" baseItem="0"/>
    <dataField name="2015 (mdd)" fld="4" baseField="0" baseItem="0"/>
    <dataField name="2016 (mdd)" fld="5" baseField="0" baseItem="0"/>
  </dataFields>
  <formats count="15">
    <format dxfId="637">
      <pivotArea collapsedLevelsAreSubtotals="1" fieldPosition="0">
        <references count="1">
          <reference field="0" count="1">
            <x v="0"/>
          </reference>
        </references>
      </pivotArea>
    </format>
    <format dxfId="638">
      <pivotArea collapsedLevelsAreSubtotals="1" fieldPosition="0">
        <references count="1">
          <reference field="0" count="1">
            <x v="1"/>
          </reference>
        </references>
      </pivotArea>
    </format>
    <format dxfId="639">
      <pivotArea collapsedLevelsAreSubtotals="1" fieldPosition="0">
        <references count="1">
          <reference field="0" count="1">
            <x v="2"/>
          </reference>
        </references>
      </pivotArea>
    </format>
    <format dxfId="640">
      <pivotArea collapsedLevelsAreSubtotals="1" fieldPosition="0">
        <references count="1">
          <reference field="0" count="1">
            <x v="3"/>
          </reference>
        </references>
      </pivotArea>
    </format>
    <format dxfId="641">
      <pivotArea collapsedLevelsAreSubtotals="1" fieldPosition="0">
        <references count="1">
          <reference field="0" count="1">
            <x v="4"/>
          </reference>
        </references>
      </pivotArea>
    </format>
    <format dxfId="642">
      <pivotArea collapsedLevelsAreSubtotals="1" fieldPosition="0">
        <references count="1">
          <reference field="0" count="1">
            <x v="5"/>
          </reference>
        </references>
      </pivotArea>
    </format>
    <format dxfId="643">
      <pivotArea collapsedLevelsAreSubtotals="1" fieldPosition="0">
        <references count="1">
          <reference field="0" count="1">
            <x v="6"/>
          </reference>
        </references>
      </pivotArea>
    </format>
    <format dxfId="644">
      <pivotArea collapsedLevelsAreSubtotals="1" fieldPosition="0">
        <references count="1">
          <reference field="0" count="1">
            <x v="7"/>
          </reference>
        </references>
      </pivotArea>
    </format>
    <format dxfId="645">
      <pivotArea collapsedLevelsAreSubtotals="1" fieldPosition="0">
        <references count="1">
          <reference field="0" count="1">
            <x v="8"/>
          </reference>
        </references>
      </pivotArea>
    </format>
    <format dxfId="646">
      <pivotArea collapsedLevelsAreSubtotals="1" fieldPosition="0">
        <references count="1">
          <reference field="0" count="1">
            <x v="9"/>
          </reference>
        </references>
      </pivotArea>
    </format>
    <format dxfId="647">
      <pivotArea collapsedLevelsAreSubtotals="1" fieldPosition="0">
        <references count="1">
          <reference field="0" count="1">
            <x v="10"/>
          </reference>
        </references>
      </pivotArea>
    </format>
    <format dxfId="648">
      <pivotArea collapsedLevelsAreSubtotals="1" fieldPosition="0">
        <references count="1">
          <reference field="0" count="1">
            <x v="11"/>
          </reference>
        </references>
      </pivotArea>
    </format>
    <format dxfId="649">
      <pivotArea collapsedLevelsAreSubtotals="1" fieldPosition="0">
        <references count="1">
          <reference field="0" count="1">
            <x v="12"/>
          </reference>
        </references>
      </pivotArea>
    </format>
    <format dxfId="650">
      <pivotArea collapsedLevelsAreSubtotals="1" fieldPosition="0">
        <references count="1">
          <reference field="0" count="1">
            <x v="13"/>
          </reference>
        </references>
      </pivotArea>
    </format>
    <format dxfId="651">
      <pivotArea collapsedLevelsAreSubtotals="1" fieldPosition="0">
        <references count="1">
          <reference field="0" count="1">
            <x v="14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14" name="TablaDinámica2"/>
  </pivotTables>
  <data>
    <tabular pivotCacheId="1">
      <items count="15">
        <i x="0" s="1"/>
        <i x="10" s="1"/>
        <i x="5" s="1"/>
        <i x="9" s="1"/>
        <i x="1" s="1"/>
        <i x="14" s="1"/>
        <i x="8" s="1"/>
        <i x="7" s="1"/>
        <i x="11" s="1"/>
        <i x="2" s="1"/>
        <i x="3" s="1"/>
        <i x="12" s="1"/>
        <i x="13" s="1"/>
        <i x="6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4" name="TablaDinámica2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4__mdd" sourceName="Valor de mercado 2014 (mdd)">
  <pivotTables>
    <pivotTable tabId="14" name="TablaDinámica2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5__mdd_2" sourceName="Valor de mercado 2015 (mdd)2">
  <pivotTables>
    <pivotTable tabId="14" name="TablaDinámica2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6__mdd" sourceName="Valor de mercado 2016 (mdd)">
  <pivotTables>
    <pivotTable tabId="14" name="TablaDinámica2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" cache="SegmentaciónDeDatos_Nombre" caption="Nombre" startItem="11" style="SlicerStyleDark1" rowHeight="241300"/>
  <slicer name="Industria" cache="SegmentaciónDeDatos_Industria" caption="Industria" startItem="4" style="SlicerStyleDark1" rowHeight="241300"/>
  <slicer name="Valor de mercado 2014 (mdd)" cache="SegmentaciónDeDatos_Valor_de_mercado_2014__mdd" caption="2014 (mdd)" startItem="12" style="SlicerStyleDark1" rowHeight="241300"/>
  <slicer name="Valor de mercado 2015 (mdd)2" cache="SegmentaciónDeDatos_Valor_de_mercado_2015__mdd_2" caption=" 2015 (mdd)" startItem="13" style="SlicerStyleDark1" rowHeight="241300"/>
  <slicer name="Valor de mercado 2016 (mdd)" cache="SegmentaciónDeDatos_Valor_de_mercado_2016__mdd" caption="2016 (mdd)" startItem="12" style="SlicerStyleDark1" rowHeight="241300"/>
</slicers>
</file>

<file path=xl/tables/table1.xml><?xml version="1.0" encoding="utf-8"?>
<table xmlns="http://schemas.openxmlformats.org/spreadsheetml/2006/main" id="6" name="Tabla6" displayName="Tabla6" ref="A6:J54" totalsRowShown="0" headerRowDxfId="727" tableBorderDxfId="726">
  <autoFilter ref="A6:J54"/>
  <tableColumns count="10">
    <tableColumn id="1" name="ID" dataDxfId="725"/>
    <tableColumn id="2" name="FechaDeOrden" dataDxfId="724"/>
    <tableColumn id="3" name="Empleado" dataDxfId="723"/>
    <tableColumn id="4" name="Status" dataDxfId="722"/>
    <tableColumn id="5" name="Compañía" dataDxfId="721"/>
    <tableColumn id="6" name="Fecha de envío" dataDxfId="720"/>
    <tableColumn id="7" name="Cantidad" dataDxfId="719"/>
    <tableColumn id="8" name="Precio" dataDxfId="718" dataCellStyle="Moneda"/>
    <tableColumn id="9" name="Costo de envío" dataDxfId="717" dataCellStyle="Moneda"/>
    <tableColumn id="10" name="Total" dataDxfId="7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 totalsRowFunction="count"/>
    <tableColumn id="3" name="Primer nombre" totalsRowFunction="count"/>
    <tableColumn id="4" name="Apellido"/>
    <tableColumn id="5" name="Teléfono"/>
    <tableColumn id="6" name="Puesto"/>
    <tableColumn id="7" name="Compras realizadas" dataDxfId="715"/>
    <tableColumn id="8" name="Dirección"/>
    <tableColumn id="9" name="Estado/Provincia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4:E14" totalsRowShown="0">
  <autoFilter ref="A4:E14"/>
  <tableColumns count="5">
    <tableColumn id="1" name="Compañía"/>
    <tableColumn id="2" name="Pedidos"/>
    <tableColumn id="3" name="Primer nombre"/>
    <tableColumn id="4" name="Apellido"/>
    <tableColumn id="5" name="Puest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a8" displayName="Tabla8" ref="C8:K39" totalsRowCount="1" headerRowDxfId="714" tableBorderDxfId="713" headerRowCellStyle="Normal 3">
  <autoFilter ref="C8:K38"/>
  <tableColumns count="9">
    <tableColumn id="1" name="Referencia" totalsRowLabel="Total"/>
    <tableColumn id="2" name="Fecha Alta" dataDxfId="712" totalsRowDxfId="711" dataCellStyle="Normal 3"/>
    <tableColumn id="3" name="Tipo"/>
    <tableColumn id="4" name="Operación" totalsRowFunction="custom" dataDxfId="710">
      <totalsRowFormula>COUNTIF(F9:F38,"Venta")</totalsRowFormula>
    </tableColumn>
    <tableColumn id="5" name="Estado"/>
    <tableColumn id="6" name="Superficie"/>
    <tableColumn id="7" name="Monto" totalsRowFunction="count" dataDxfId="709" totalsRowDxfId="708" dataCellStyle="Normal 3"/>
    <tableColumn id="8" name="Fecha Venta" dataDxfId="707" totalsRowDxfId="706" dataCellStyle="Normal 3"/>
    <tableColumn id="9" name="Vendedo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a5" displayName="Tabla5" ref="C6:G37" totalsRowCount="1">
  <autoFilter ref="C6:G36"/>
  <tableColumns count="5">
    <tableColumn id="1" name="Giro Comercial" totalsRowLabel="Total"/>
    <tableColumn id="5" name="Código" dataDxfId="705">
      <calculatedColumnFormula>LEFT(Tabla5[[#This Row],[Giro Comercial]],3)</calculatedColumnFormula>
    </tableColumn>
    <tableColumn id="2" name="Operación" totalsRowFunction="count"/>
    <tableColumn id="3" name="Estado"/>
    <tableColumn id="4" name="Monto" dataDxfId="704" totalsRowDxfId="703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9" name="Tabla9" displayName="Tabla9" ref="B12:H39" totalsRowShown="0" headerRowBorderDxfId="702" tableBorderDxfId="701" totalsRowBorderDxfId="700">
  <autoFilter ref="B12:H39"/>
  <tableColumns count="7">
    <tableColumn id="1" name="Cuenta No." dataDxfId="699" dataCellStyle="Normal 4"/>
    <tableColumn id="2" name="Factura No." dataDxfId="698" dataCellStyle="Normal 4"/>
    <tableColumn id="3" name="Fecha Factura" dataDxfId="697" dataCellStyle="Normal 4"/>
    <tableColumn id="4" name="Fecha Vencim." dataDxfId="696" dataCellStyle="Normal 4"/>
    <tableColumn id="5" name="Monto" dataDxfId="695" dataCellStyle="Moneda 2"/>
    <tableColumn id="6" name="Vendedor" dataDxfId="694" dataCellStyle="Moneda 2"/>
    <tableColumn id="7" name="Días Vencidos" dataDxfId="693" dataCellStyle="Normal 4">
      <calculatedColumnFormula>IF(Tabla9[[#This Row],[Fecha Vencim.]]&gt;=C$8,"No vencida",C$8-Tabla9[[#This Row],[Fecha Vencim.]])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692"/>
    <tableColumn id="3" name="Lugar en lista global" dataDxfId="691"/>
    <tableColumn id="20" name="País" dataDxfId="690"/>
    <tableColumn id="4" name="Industria" dataDxfId="689"/>
    <tableColumn id="5" name="Valor de mercado 2015 (mdd)" dataDxfId="688"/>
    <tableColumn id="6" name="Valor de mercado 2016(mdd)" dataDxfId="687"/>
    <tableColumn id="21" name="Ganancia/Perdida" dataDxfId="686"/>
    <tableColumn id="19" name="Logo"/>
    <tableColumn id="7" name="Columna1" dataDxfId="685"/>
    <tableColumn id="8" name="Columna2" dataDxfId="684"/>
    <tableColumn id="9" name="Columna3" dataDxfId="683"/>
    <tableColumn id="10" name="Columna4" dataDxfId="682"/>
    <tableColumn id="11" name="Columna5" dataDxfId="681"/>
    <tableColumn id="12" name="Columna6" dataDxfId="680"/>
    <tableColumn id="13" name="Columna7" dataDxfId="679"/>
    <tableColumn id="14" name="Columna8" dataDxfId="678"/>
    <tableColumn id="15" name="Columna9" dataDxfId="677"/>
    <tableColumn id="16" name="Columna10" dataDxfId="676"/>
    <tableColumn id="17" name="Columna11" dataDxfId="675"/>
    <tableColumn id="18" name="Columna12" dataDxfId="674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5" name="tbl_Rendimiento5" displayName="tbl_Rendimiento5" ref="B9:T24" totalsRowShown="0" headerRowDxfId="673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672"/>
    <tableColumn id="2" name="Lugar de la lista de México" dataDxfId="671"/>
    <tableColumn id="4" name="Industria" dataDxfId="670"/>
    <tableColumn id="22" name="Valor de mercado 2014 (mdd)" dataDxfId="669"/>
    <tableColumn id="5" name="Valor de mercado 2015 (mdd)2" dataDxfId="668"/>
    <tableColumn id="20" name="Valor de mercado 2016 (mdd)" dataDxfId="667"/>
    <tableColumn id="19" name="Logo"/>
    <tableColumn id="7" name="Columna1" dataDxfId="666"/>
    <tableColumn id="8" name="Columna2" dataDxfId="665"/>
    <tableColumn id="9" name="Columna3" dataDxfId="664"/>
    <tableColumn id="10" name="Columna4" dataDxfId="663"/>
    <tableColumn id="11" name="Columna5" dataDxfId="662"/>
    <tableColumn id="12" name="Columna6" dataDxfId="661"/>
    <tableColumn id="13" name="Columna7" dataDxfId="660"/>
    <tableColumn id="14" name="Columna8" dataDxfId="659"/>
    <tableColumn id="15" name="Columna9" dataDxfId="658"/>
    <tableColumn id="16" name="Columna10" dataDxfId="657"/>
    <tableColumn id="17" name="Columna11" dataDxfId="656"/>
    <tableColumn id="18" name="Columna12" dataDxfId="65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Normal="100" workbookViewId="0">
      <selection activeCell="L2" sqref="L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58" t="s">
        <v>212</v>
      </c>
      <c r="B1" s="158"/>
      <c r="C1" s="158"/>
      <c r="D1" s="158"/>
      <c r="E1" s="158"/>
      <c r="F1" s="158"/>
    </row>
    <row r="2" spans="1:14" ht="31.5" x14ac:dyDescent="0.5">
      <c r="A2" s="6" t="s">
        <v>213</v>
      </c>
      <c r="B2" s="5"/>
      <c r="C2" s="5"/>
      <c r="D2" s="5"/>
      <c r="E2" s="5"/>
      <c r="F2" s="5"/>
    </row>
    <row r="3" spans="1:14" ht="18.75" x14ac:dyDescent="0.3">
      <c r="A3" s="6" t="s">
        <v>214</v>
      </c>
    </row>
    <row r="4" spans="1:14" ht="18.75" x14ac:dyDescent="0.3">
      <c r="A4" s="6" t="s">
        <v>215</v>
      </c>
    </row>
    <row r="5" spans="1:14" ht="18.75" x14ac:dyDescent="0.3">
      <c r="A5" s="6"/>
    </row>
    <row r="6" spans="1:14" x14ac:dyDescent="0.25">
      <c r="A6" s="103" t="s">
        <v>0</v>
      </c>
      <c r="B6" s="103" t="s">
        <v>1</v>
      </c>
      <c r="C6" s="103" t="s">
        <v>2</v>
      </c>
      <c r="D6" s="103" t="s">
        <v>3</v>
      </c>
      <c r="E6" s="103" t="s">
        <v>4</v>
      </c>
      <c r="F6" s="103" t="s">
        <v>5</v>
      </c>
      <c r="G6" s="103" t="s">
        <v>6</v>
      </c>
      <c r="H6" s="103" t="s">
        <v>7</v>
      </c>
      <c r="I6" s="103" t="s">
        <v>8</v>
      </c>
      <c r="J6" s="103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104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104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104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104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104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104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104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104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104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104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56" t="s">
        <v>27</v>
      </c>
      <c r="N16" s="156"/>
    </row>
    <row r="17" spans="1:14" x14ac:dyDescent="0.25">
      <c r="A17" s="3">
        <v>71</v>
      </c>
      <c r="B17" s="2">
        <v>42174</v>
      </c>
      <c r="C17" s="3" t="s">
        <v>16</v>
      </c>
      <c r="D17" s="104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57">
        <f>MAX(Tabla6[Precio])</f>
        <v>4799</v>
      </c>
      <c r="N17" s="157"/>
    </row>
    <row r="18" spans="1:14" x14ac:dyDescent="0.25">
      <c r="A18" s="3">
        <v>70</v>
      </c>
      <c r="B18" s="2">
        <v>42308</v>
      </c>
      <c r="C18" s="3" t="s">
        <v>16</v>
      </c>
      <c r="D18" s="104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104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104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104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104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104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104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104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104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104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104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104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104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104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104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104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104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104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104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104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104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104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104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104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104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104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104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104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104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104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104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104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104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104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104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104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104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366" priority="1" operator="containsText" text="Cerrado">
      <formula>NOT(ISERROR(SEARCH("Cerrado",D7)))</formula>
    </cfRule>
    <cfRule type="containsText" dxfId="365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26"/>
  <sheetViews>
    <sheetView showGridLines="0" topLeftCell="C1" zoomScaleNormal="145" workbookViewId="0">
      <selection activeCell="H12" sqref="H12"/>
    </sheetView>
  </sheetViews>
  <sheetFormatPr baseColWidth="10" defaultColWidth="0" defaultRowHeight="18" customHeight="1" x14ac:dyDescent="0.25"/>
  <cols>
    <col min="1" max="1" width="1.7109375" style="65" customWidth="1"/>
    <col min="2" max="2" width="45.42578125" style="65" customWidth="1"/>
    <col min="3" max="4" width="24" style="65" customWidth="1"/>
    <col min="5" max="5" width="26" style="65" customWidth="1"/>
    <col min="6" max="8" width="25.85546875" style="65" customWidth="1"/>
    <col min="9" max="9" width="22.42578125" style="65" customWidth="1"/>
    <col min="10" max="13" width="9.28515625" style="66" hidden="1" customWidth="1"/>
    <col min="14" max="14" width="10.7109375" style="67" hidden="1" customWidth="1"/>
    <col min="15" max="15" width="9.28515625" style="67" hidden="1" customWidth="1"/>
    <col min="16" max="19" width="9.28515625" style="66" hidden="1" customWidth="1"/>
    <col min="20" max="20" width="13.28515625" style="67" hidden="1" customWidth="1"/>
    <col min="21" max="21" width="6.42578125" style="65" hidden="1" customWidth="1"/>
    <col min="22" max="24" width="1.28515625" style="65" hidden="1" customWidth="1"/>
    <col min="25" max="16384" width="0" style="65" hidden="1"/>
  </cols>
  <sheetData>
    <row r="1" spans="1:21" ht="34.5" customHeight="1" x14ac:dyDescent="0.5">
      <c r="A1" s="60" t="s">
        <v>212</v>
      </c>
    </row>
    <row r="2" spans="1:21" ht="18" customHeight="1" x14ac:dyDescent="0.3">
      <c r="A2" s="6" t="s">
        <v>440</v>
      </c>
    </row>
    <row r="5" spans="1:21" ht="12.75" x14ac:dyDescent="0.25"/>
    <row r="6" spans="1:21" ht="34.5" x14ac:dyDescent="0.35">
      <c r="B6" s="167" t="s">
        <v>363</v>
      </c>
      <c r="C6" s="167"/>
      <c r="D6" s="167"/>
      <c r="E6" s="167"/>
      <c r="F6" s="167"/>
      <c r="G6" s="167"/>
      <c r="H6" s="167"/>
      <c r="I6" s="167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1:21" ht="34.5" x14ac:dyDescent="0.25">
      <c r="B7" s="69" t="s">
        <v>364</v>
      </c>
      <c r="C7" s="70"/>
      <c r="D7" s="70"/>
      <c r="E7" s="71"/>
      <c r="F7" s="70"/>
      <c r="G7" s="70"/>
      <c r="H7" s="70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ht="12.75" x14ac:dyDescent="0.25"/>
    <row r="9" spans="1:21" ht="12.75" x14ac:dyDescent="0.25">
      <c r="B9" s="72"/>
      <c r="C9" s="73" t="s">
        <v>365</v>
      </c>
      <c r="D9" s="73"/>
      <c r="E9" s="73"/>
      <c r="F9" s="74" t="s">
        <v>366</v>
      </c>
      <c r="G9" s="74"/>
      <c r="H9" s="74"/>
      <c r="I9" s="74"/>
      <c r="J9" s="73"/>
      <c r="K9" s="73"/>
      <c r="L9" s="73"/>
      <c r="M9" s="73"/>
      <c r="N9" s="73"/>
      <c r="O9" s="73"/>
      <c r="P9" s="73"/>
      <c r="Q9" s="73"/>
      <c r="R9" s="73"/>
      <c r="S9" s="73"/>
      <c r="T9" s="75"/>
      <c r="U9" s="76"/>
    </row>
    <row r="10" spans="1:21" ht="6" customHeight="1" x14ac:dyDescent="0.25">
      <c r="B10" s="72"/>
      <c r="C10" s="77"/>
      <c r="D10" s="78"/>
      <c r="E10" s="79"/>
      <c r="F10" s="80"/>
      <c r="G10" s="74"/>
      <c r="H10" s="74"/>
      <c r="I10" s="74"/>
      <c r="J10" s="77"/>
      <c r="K10" s="79"/>
      <c r="L10" s="77"/>
      <c r="M10" s="79"/>
      <c r="N10" s="77"/>
      <c r="O10" s="79"/>
      <c r="P10" s="77"/>
      <c r="Q10" s="78"/>
      <c r="R10" s="78"/>
      <c r="S10" s="79"/>
      <c r="T10" s="81"/>
      <c r="U10" s="81"/>
    </row>
    <row r="11" spans="1:21" s="84" customFormat="1" ht="30" customHeight="1" x14ac:dyDescent="0.25">
      <c r="B11" s="82" t="s">
        <v>367</v>
      </c>
      <c r="C11" s="83" t="s">
        <v>368</v>
      </c>
      <c r="D11" s="83" t="s">
        <v>369</v>
      </c>
      <c r="E11" s="82" t="s">
        <v>370</v>
      </c>
      <c r="F11" s="82" t="s">
        <v>371</v>
      </c>
      <c r="G11" s="82" t="s">
        <v>372</v>
      </c>
      <c r="H11" s="82" t="s">
        <v>373</v>
      </c>
      <c r="I11" s="82" t="s">
        <v>374</v>
      </c>
      <c r="J11" s="82" t="s">
        <v>259</v>
      </c>
      <c r="K11" s="82" t="s">
        <v>260</v>
      </c>
      <c r="L11" s="82" t="s">
        <v>261</v>
      </c>
      <c r="M11" s="82" t="s">
        <v>262</v>
      </c>
      <c r="N11" s="82" t="s">
        <v>375</v>
      </c>
      <c r="O11" s="82" t="s">
        <v>376</v>
      </c>
      <c r="P11" s="82" t="s">
        <v>377</v>
      </c>
      <c r="Q11" s="82" t="s">
        <v>378</v>
      </c>
      <c r="R11" s="82" t="s">
        <v>379</v>
      </c>
      <c r="S11" s="82" t="s">
        <v>380</v>
      </c>
      <c r="T11" s="82" t="s">
        <v>381</v>
      </c>
      <c r="U11" s="82" t="s">
        <v>382</v>
      </c>
    </row>
    <row r="12" spans="1:21" s="93" customFormat="1" ht="24" customHeight="1" x14ac:dyDescent="0.25">
      <c r="B12" s="85" t="s">
        <v>383</v>
      </c>
      <c r="C12" s="86">
        <v>1</v>
      </c>
      <c r="D12" s="86" t="s">
        <v>384</v>
      </c>
      <c r="E12" s="85" t="s">
        <v>385</v>
      </c>
      <c r="F12" s="87">
        <v>310000000</v>
      </c>
      <c r="G12" s="87">
        <v>358752007</v>
      </c>
      <c r="H12" s="87"/>
      <c r="I12" s="85"/>
      <c r="J12" s="88"/>
      <c r="K12" s="89"/>
      <c r="L12" s="88"/>
      <c r="M12" s="89"/>
      <c r="N12" s="90"/>
      <c r="O12" s="90"/>
      <c r="P12" s="91"/>
      <c r="Q12" s="91"/>
      <c r="R12" s="89"/>
      <c r="S12" s="88"/>
      <c r="T12" s="90"/>
      <c r="U12" s="92"/>
    </row>
    <row r="13" spans="1:21" s="93" customFormat="1" ht="24" customHeight="1" x14ac:dyDescent="0.25">
      <c r="B13" s="85" t="s">
        <v>386</v>
      </c>
      <c r="C13" s="86">
        <v>2</v>
      </c>
      <c r="D13" s="86" t="s">
        <v>384</v>
      </c>
      <c r="E13" s="85" t="s">
        <v>385</v>
      </c>
      <c r="F13" s="87">
        <v>280000000</v>
      </c>
      <c r="G13" s="87">
        <v>267972981</v>
      </c>
      <c r="H13" s="87"/>
      <c r="I13" s="65"/>
      <c r="J13" s="94"/>
      <c r="K13" s="95"/>
      <c r="L13" s="94"/>
      <c r="M13" s="95"/>
      <c r="N13" s="96"/>
      <c r="O13" s="96"/>
      <c r="P13" s="97"/>
      <c r="Q13" s="97"/>
      <c r="R13" s="95"/>
      <c r="S13" s="94"/>
      <c r="T13" s="96"/>
      <c r="U13" s="98"/>
    </row>
    <row r="14" spans="1:21" ht="24" customHeight="1" x14ac:dyDescent="0.25">
      <c r="B14" s="85" t="s">
        <v>387</v>
      </c>
      <c r="C14" s="86">
        <v>3</v>
      </c>
      <c r="D14" s="86" t="s">
        <v>384</v>
      </c>
      <c r="E14" s="85" t="s">
        <v>385</v>
      </c>
      <c r="F14" s="87">
        <v>280000000</v>
      </c>
      <c r="G14" s="87">
        <v>324244137</v>
      </c>
      <c r="H14" s="87"/>
      <c r="J14" s="94"/>
      <c r="K14" s="95"/>
      <c r="L14" s="94"/>
      <c r="M14" s="95"/>
      <c r="N14" s="96"/>
      <c r="O14" s="96"/>
      <c r="P14" s="97"/>
      <c r="Q14" s="97"/>
      <c r="R14" s="95"/>
      <c r="S14" s="94"/>
      <c r="T14" s="96"/>
      <c r="U14" s="98"/>
    </row>
    <row r="15" spans="1:21" ht="24" customHeight="1" x14ac:dyDescent="0.25">
      <c r="B15" s="85" t="s">
        <v>388</v>
      </c>
      <c r="C15" s="86">
        <v>4</v>
      </c>
      <c r="D15" s="86" t="s">
        <v>389</v>
      </c>
      <c r="E15" s="85" t="s">
        <v>390</v>
      </c>
      <c r="F15" s="87">
        <v>56100000</v>
      </c>
      <c r="G15" s="87">
        <v>85060949</v>
      </c>
      <c r="H15" s="87"/>
      <c r="J15" s="94"/>
      <c r="K15" s="95"/>
      <c r="L15" s="94"/>
      <c r="M15" s="95"/>
      <c r="N15" s="96"/>
      <c r="O15" s="96"/>
      <c r="P15" s="97"/>
      <c r="Q15" s="97"/>
      <c r="R15" s="95"/>
      <c r="S15" s="94"/>
      <c r="T15" s="96"/>
      <c r="U15" s="98"/>
    </row>
    <row r="16" spans="1:21" ht="24" customHeight="1" x14ac:dyDescent="0.25">
      <c r="B16" s="85" t="s">
        <v>391</v>
      </c>
      <c r="C16" s="86">
        <v>5</v>
      </c>
      <c r="D16" s="86" t="s">
        <v>389</v>
      </c>
      <c r="E16" s="85" t="s">
        <v>392</v>
      </c>
      <c r="F16" s="87">
        <v>24000000</v>
      </c>
      <c r="G16" s="87">
        <v>-67885594</v>
      </c>
      <c r="H16" s="87"/>
      <c r="J16" s="94"/>
      <c r="K16" s="95"/>
      <c r="L16" s="94"/>
      <c r="M16" s="95"/>
      <c r="N16" s="96"/>
      <c r="O16" s="96"/>
      <c r="P16" s="97"/>
      <c r="Q16" s="97"/>
      <c r="R16" s="95"/>
      <c r="S16" s="94"/>
      <c r="T16" s="96"/>
      <c r="U16" s="98"/>
    </row>
    <row r="17" spans="2:21" s="93" customFormat="1" ht="24" customHeight="1" x14ac:dyDescent="0.25">
      <c r="B17" s="85" t="s">
        <v>393</v>
      </c>
      <c r="C17" s="86">
        <v>6</v>
      </c>
      <c r="D17" s="86" t="s">
        <v>384</v>
      </c>
      <c r="E17" s="85" t="s">
        <v>385</v>
      </c>
      <c r="F17" s="87">
        <v>23000000</v>
      </c>
      <c r="G17" s="87">
        <v>31816071</v>
      </c>
      <c r="H17" s="87"/>
      <c r="I17" s="65"/>
      <c r="J17" s="94"/>
      <c r="K17" s="95"/>
      <c r="L17" s="94"/>
      <c r="M17" s="95"/>
      <c r="N17" s="96"/>
      <c r="O17" s="96"/>
      <c r="P17" s="97"/>
      <c r="Q17" s="97"/>
      <c r="R17" s="95"/>
      <c r="S17" s="94"/>
      <c r="T17" s="96"/>
      <c r="U17" s="98"/>
    </row>
    <row r="18" spans="2:21" ht="24" customHeight="1" x14ac:dyDescent="0.25">
      <c r="B18" s="85" t="s">
        <v>394</v>
      </c>
      <c r="C18" s="86">
        <v>7</v>
      </c>
      <c r="D18" s="86" t="s">
        <v>389</v>
      </c>
      <c r="E18" s="85" t="s">
        <v>385</v>
      </c>
      <c r="F18" s="87">
        <v>22000000</v>
      </c>
      <c r="G18" s="87">
        <v>15320259</v>
      </c>
      <c r="H18" s="87"/>
      <c r="J18" s="94"/>
      <c r="K18" s="95"/>
      <c r="L18" s="94"/>
      <c r="M18" s="95"/>
      <c r="N18" s="96"/>
      <c r="O18" s="96"/>
      <c r="P18" s="97"/>
      <c r="Q18" s="97"/>
      <c r="R18" s="95"/>
      <c r="S18" s="94"/>
      <c r="T18" s="96"/>
      <c r="U18" s="98"/>
    </row>
    <row r="19" spans="2:21" ht="24" customHeight="1" x14ac:dyDescent="0.25">
      <c r="B19" s="85" t="s">
        <v>395</v>
      </c>
      <c r="C19" s="86">
        <v>8</v>
      </c>
      <c r="D19" s="86" t="s">
        <v>389</v>
      </c>
      <c r="E19" s="85" t="s">
        <v>396</v>
      </c>
      <c r="F19" s="87">
        <v>22000000</v>
      </c>
      <c r="G19" s="87">
        <v>43952449</v>
      </c>
      <c r="H19" s="87"/>
      <c r="J19" s="94"/>
      <c r="K19" s="95"/>
      <c r="L19" s="94"/>
      <c r="M19" s="95"/>
      <c r="N19" s="96"/>
      <c r="O19" s="96"/>
      <c r="P19" s="97"/>
      <c r="Q19" s="97"/>
      <c r="R19" s="95"/>
      <c r="S19" s="94"/>
      <c r="T19" s="96"/>
      <c r="U19" s="98"/>
    </row>
    <row r="20" spans="2:21" ht="24" customHeight="1" x14ac:dyDescent="0.25">
      <c r="B20" s="85" t="s">
        <v>397</v>
      </c>
      <c r="C20" s="86">
        <v>9</v>
      </c>
      <c r="D20" s="86" t="s">
        <v>389</v>
      </c>
      <c r="E20" s="85" t="s">
        <v>398</v>
      </c>
      <c r="F20" s="87">
        <v>21000000</v>
      </c>
      <c r="G20" s="87">
        <v>61894042</v>
      </c>
      <c r="H20" s="87"/>
      <c r="J20" s="94"/>
      <c r="K20" s="95"/>
      <c r="L20" s="94"/>
      <c r="M20" s="95"/>
      <c r="N20" s="96"/>
      <c r="O20" s="96"/>
      <c r="P20" s="97"/>
      <c r="Q20" s="97"/>
      <c r="R20" s="95"/>
      <c r="S20" s="94"/>
      <c r="T20" s="96"/>
      <c r="U20" s="98"/>
    </row>
    <row r="21" spans="2:21" s="93" customFormat="1" ht="24" customHeight="1" x14ac:dyDescent="0.25">
      <c r="B21" s="85" t="s">
        <v>399</v>
      </c>
      <c r="C21" s="86">
        <v>10</v>
      </c>
      <c r="D21" s="86" t="s">
        <v>400</v>
      </c>
      <c r="E21" s="85" t="s">
        <v>401</v>
      </c>
      <c r="F21" s="87">
        <v>21000000</v>
      </c>
      <c r="G21" s="87">
        <v>51254207</v>
      </c>
      <c r="H21" s="87"/>
      <c r="I21" s="65"/>
      <c r="J21" s="88"/>
      <c r="K21" s="89"/>
      <c r="L21" s="88"/>
      <c r="M21" s="89"/>
      <c r="N21" s="90"/>
      <c r="O21" s="90"/>
      <c r="P21" s="91"/>
      <c r="Q21" s="91"/>
      <c r="R21" s="89"/>
      <c r="S21" s="88"/>
      <c r="T21" s="90"/>
      <c r="U21" s="92"/>
    </row>
    <row r="22" spans="2:21" s="93" customFormat="1" ht="24" customHeight="1" x14ac:dyDescent="0.25">
      <c r="B22" s="85" t="s">
        <v>402</v>
      </c>
      <c r="C22" s="86">
        <v>11</v>
      </c>
      <c r="D22" s="86" t="s">
        <v>389</v>
      </c>
      <c r="E22" s="85" t="s">
        <v>385</v>
      </c>
      <c r="F22" s="87">
        <v>21000000</v>
      </c>
      <c r="G22" s="87">
        <v>-51402883</v>
      </c>
      <c r="H22" s="87"/>
      <c r="I22" s="65"/>
      <c r="J22" s="94"/>
      <c r="K22" s="95"/>
      <c r="L22" s="94"/>
      <c r="M22" s="95"/>
      <c r="N22" s="96"/>
      <c r="O22" s="96"/>
      <c r="P22" s="97"/>
      <c r="Q22" s="97"/>
      <c r="R22" s="95"/>
      <c r="S22" s="94"/>
      <c r="T22" s="96"/>
      <c r="U22" s="98"/>
    </row>
    <row r="23" spans="2:21" ht="24" customHeight="1" x14ac:dyDescent="0.25">
      <c r="B23" s="85" t="s">
        <v>403</v>
      </c>
      <c r="C23" s="86">
        <v>12</v>
      </c>
      <c r="D23" s="86" t="s">
        <v>389</v>
      </c>
      <c r="E23" s="85" t="s">
        <v>404</v>
      </c>
      <c r="F23" s="87">
        <v>20000000</v>
      </c>
      <c r="G23" s="87">
        <v>6998855</v>
      </c>
      <c r="H23" s="87"/>
      <c r="J23" s="94"/>
      <c r="K23" s="95"/>
      <c r="L23" s="94"/>
      <c r="M23" s="95"/>
      <c r="N23" s="96"/>
      <c r="O23" s="96"/>
      <c r="P23" s="97"/>
      <c r="Q23" s="97"/>
      <c r="R23" s="95"/>
      <c r="S23" s="94"/>
      <c r="T23" s="96"/>
      <c r="U23" s="98"/>
    </row>
    <row r="24" spans="2:21" ht="24" customHeight="1" x14ac:dyDescent="0.25">
      <c r="B24" s="85" t="s">
        <v>405</v>
      </c>
      <c r="C24" s="86">
        <v>13</v>
      </c>
      <c r="D24" s="86" t="s">
        <v>389</v>
      </c>
      <c r="E24" s="85" t="s">
        <v>406</v>
      </c>
      <c r="F24" s="87">
        <v>18000000</v>
      </c>
      <c r="G24" s="87">
        <v>-67569210</v>
      </c>
      <c r="H24" s="87"/>
      <c r="J24" s="94"/>
      <c r="K24" s="95"/>
      <c r="L24" s="94"/>
      <c r="M24" s="95"/>
      <c r="N24" s="96"/>
      <c r="O24" s="96"/>
      <c r="P24" s="97"/>
      <c r="Q24" s="97"/>
      <c r="R24" s="95"/>
      <c r="S24" s="94"/>
      <c r="T24" s="96"/>
      <c r="U24" s="98"/>
    </row>
    <row r="25" spans="2:21" ht="24" customHeight="1" x14ac:dyDescent="0.25">
      <c r="B25" s="85" t="s">
        <v>407</v>
      </c>
      <c r="C25" s="86">
        <v>14</v>
      </c>
      <c r="D25" s="86" t="s">
        <v>408</v>
      </c>
      <c r="E25" s="85" t="s">
        <v>385</v>
      </c>
      <c r="F25" s="87">
        <v>18000000</v>
      </c>
      <c r="G25" s="87">
        <v>15087630</v>
      </c>
      <c r="H25" s="87"/>
      <c r="J25" s="94"/>
      <c r="K25" s="95"/>
      <c r="L25" s="94"/>
      <c r="M25" s="95"/>
      <c r="N25" s="96"/>
      <c r="O25" s="96"/>
      <c r="P25" s="97"/>
      <c r="Q25" s="97"/>
      <c r="R25" s="95"/>
      <c r="S25" s="94"/>
      <c r="T25" s="96"/>
      <c r="U25" s="98"/>
    </row>
    <row r="26" spans="2:21" s="93" customFormat="1" ht="24" customHeight="1" x14ac:dyDescent="0.25">
      <c r="B26" s="85" t="s">
        <v>409</v>
      </c>
      <c r="C26" s="86">
        <v>15</v>
      </c>
      <c r="D26" s="86" t="s">
        <v>389</v>
      </c>
      <c r="E26" s="85" t="s">
        <v>410</v>
      </c>
      <c r="F26" s="87">
        <v>17000000</v>
      </c>
      <c r="G26" s="87">
        <v>40238117</v>
      </c>
      <c r="H26" s="87"/>
      <c r="I26" s="65"/>
      <c r="J26" s="94"/>
      <c r="K26" s="95"/>
      <c r="L26" s="94"/>
      <c r="M26" s="95"/>
      <c r="N26" s="96"/>
      <c r="O26" s="96"/>
      <c r="P26" s="97"/>
      <c r="Q26" s="97"/>
      <c r="R26" s="95"/>
      <c r="S26" s="94"/>
      <c r="T26" s="96"/>
      <c r="U26" s="98"/>
    </row>
  </sheetData>
  <mergeCells count="1">
    <mergeCell ref="B6:I6"/>
  </mergeCells>
  <conditionalFormatting sqref="T9:U10 U27:U65482">
    <cfRule type="cellIs" dxfId="362" priority="7" stopIfTrue="1" operator="equal">
      <formula>"VERDE"</formula>
    </cfRule>
    <cfRule type="cellIs" dxfId="361" priority="8" stopIfTrue="1" operator="equal">
      <formula>"AMARILLO"</formula>
    </cfRule>
    <cfRule type="cellIs" dxfId="360" priority="9" stopIfTrue="1" operator="equal">
      <formula>"ROJO"</formula>
    </cfRule>
  </conditionalFormatting>
  <conditionalFormatting sqref="U12:U26">
    <cfRule type="expression" dxfId="359" priority="2">
      <formula>$U12="NEGRO"</formula>
    </cfRule>
    <cfRule type="expression" dxfId="358" priority="3">
      <formula>$U12="VERDE"</formula>
    </cfRule>
    <cfRule type="expression" dxfId="357" priority="4">
      <formula>$U12="ROJO"</formula>
    </cfRule>
    <cfRule type="expression" dxfId="356" priority="5">
      <formula>$U12="NARANJA"</formula>
    </cfRule>
    <cfRule type="expression" dxfId="355" priority="6">
      <formula>$U12=""</formula>
    </cfRule>
  </conditionalFormatting>
  <conditionalFormatting sqref="J12:M26 R12:S26">
    <cfRule type="expression" dxfId="354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zoomScaleNormal="100" workbookViewId="0">
      <selection activeCell="B2" sqref="B2"/>
    </sheetView>
  </sheetViews>
  <sheetFormatPr baseColWidth="10" defaultColWidth="0" defaultRowHeight="18" customHeight="1" x14ac:dyDescent="0.25"/>
  <cols>
    <col min="1" max="1" width="1.7109375" style="65" customWidth="1"/>
    <col min="2" max="2" width="24.7109375" style="65" customWidth="1"/>
    <col min="3" max="3" width="23.5703125" style="65" customWidth="1"/>
    <col min="4" max="5" width="26" style="65" customWidth="1"/>
    <col min="6" max="7" width="25.85546875" style="65" customWidth="1"/>
    <col min="8" max="8" width="22.42578125" style="65" customWidth="1"/>
    <col min="9" max="12" width="9.28515625" style="66" hidden="1" customWidth="1"/>
    <col min="13" max="13" width="10.7109375" style="67" hidden="1" customWidth="1"/>
    <col min="14" max="14" width="9.28515625" style="67" hidden="1" customWidth="1"/>
    <col min="15" max="18" width="9.28515625" style="66" hidden="1" customWidth="1"/>
    <col min="19" max="19" width="13.28515625" style="67" hidden="1" customWidth="1"/>
    <col min="20" max="20" width="6.42578125" style="65" hidden="1" customWidth="1"/>
    <col min="21" max="23" width="1.28515625" style="65" hidden="1" customWidth="1"/>
    <col min="24" max="16384" width="0" style="65" hidden="1"/>
  </cols>
  <sheetData>
    <row r="1" spans="1:20" ht="34.5" customHeight="1" x14ac:dyDescent="0.5">
      <c r="A1" s="60" t="s">
        <v>212</v>
      </c>
      <c r="I1" s="65"/>
      <c r="M1" s="66"/>
      <c r="O1" s="67"/>
      <c r="S1" s="66"/>
      <c r="T1" s="67"/>
    </row>
    <row r="2" spans="1:20" ht="18" customHeight="1" x14ac:dyDescent="0.3">
      <c r="A2" s="6" t="s">
        <v>441</v>
      </c>
      <c r="I2" s="65"/>
      <c r="M2" s="66"/>
      <c r="O2" s="67"/>
      <c r="S2" s="66"/>
      <c r="T2" s="67"/>
    </row>
    <row r="3" spans="1:20" ht="18.75" x14ac:dyDescent="0.3">
      <c r="A3" s="6" t="s">
        <v>442</v>
      </c>
    </row>
    <row r="4" spans="1:20" ht="34.5" x14ac:dyDescent="0.35">
      <c r="B4" s="99" t="s">
        <v>411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0" ht="34.5" x14ac:dyDescent="0.25">
      <c r="B5" s="69" t="s">
        <v>364</v>
      </c>
      <c r="C5" s="71"/>
      <c r="D5" s="71"/>
      <c r="E5" s="71"/>
      <c r="F5" s="70"/>
      <c r="G5" s="70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12.75" x14ac:dyDescent="0.25"/>
    <row r="7" spans="1:20" ht="12.75" x14ac:dyDescent="0.25">
      <c r="B7" s="72"/>
      <c r="C7" s="72"/>
      <c r="D7" s="73"/>
      <c r="E7" s="100"/>
      <c r="F7" s="74" t="s">
        <v>366</v>
      </c>
      <c r="G7" s="74"/>
      <c r="H7" s="74"/>
      <c r="I7" s="73"/>
      <c r="J7" s="73"/>
      <c r="K7" s="73"/>
      <c r="L7" s="73"/>
      <c r="M7" s="73"/>
      <c r="N7" s="73"/>
      <c r="O7" s="73"/>
      <c r="P7" s="73"/>
      <c r="Q7" s="73"/>
      <c r="R7" s="73"/>
      <c r="S7" s="75"/>
      <c r="T7" s="76"/>
    </row>
    <row r="8" spans="1:20" ht="6" customHeight="1" x14ac:dyDescent="0.25">
      <c r="B8" s="72"/>
      <c r="C8" s="101"/>
      <c r="D8" s="79"/>
      <c r="E8" s="79"/>
      <c r="F8" s="80"/>
      <c r="G8" s="80"/>
      <c r="H8" s="74"/>
      <c r="I8" s="77"/>
      <c r="J8" s="79"/>
      <c r="K8" s="77"/>
      <c r="L8" s="79"/>
      <c r="M8" s="77"/>
      <c r="N8" s="79"/>
      <c r="O8" s="77"/>
      <c r="P8" s="78"/>
      <c r="Q8" s="78"/>
      <c r="R8" s="79"/>
      <c r="S8" s="81"/>
      <c r="T8" s="81"/>
    </row>
    <row r="9" spans="1:20" s="84" customFormat="1" ht="30" customHeight="1" x14ac:dyDescent="0.25">
      <c r="B9" s="82" t="s">
        <v>367</v>
      </c>
      <c r="C9" s="102" t="s">
        <v>412</v>
      </c>
      <c r="D9" s="82" t="s">
        <v>370</v>
      </c>
      <c r="E9" s="82" t="s">
        <v>413</v>
      </c>
      <c r="F9" s="82" t="s">
        <v>414</v>
      </c>
      <c r="G9" s="82" t="s">
        <v>415</v>
      </c>
      <c r="H9" s="82" t="s">
        <v>374</v>
      </c>
      <c r="I9" s="82" t="s">
        <v>259</v>
      </c>
      <c r="J9" s="82" t="s">
        <v>260</v>
      </c>
      <c r="K9" s="82" t="s">
        <v>261</v>
      </c>
      <c r="L9" s="82" t="s">
        <v>262</v>
      </c>
      <c r="M9" s="82" t="s">
        <v>375</v>
      </c>
      <c r="N9" s="82" t="s">
        <v>376</v>
      </c>
      <c r="O9" s="82" t="s">
        <v>377</v>
      </c>
      <c r="P9" s="82" t="s">
        <v>378</v>
      </c>
      <c r="Q9" s="82" t="s">
        <v>379</v>
      </c>
      <c r="R9" s="82" t="s">
        <v>380</v>
      </c>
      <c r="S9" s="82" t="s">
        <v>381</v>
      </c>
      <c r="T9" s="82" t="s">
        <v>382</v>
      </c>
    </row>
    <row r="10" spans="1:20" s="93" customFormat="1" ht="24" customHeight="1" x14ac:dyDescent="0.25">
      <c r="B10" s="85" t="s">
        <v>416</v>
      </c>
      <c r="C10" s="85">
        <v>1</v>
      </c>
      <c r="D10" s="85" t="s">
        <v>404</v>
      </c>
      <c r="E10" s="87">
        <v>61126</v>
      </c>
      <c r="F10" s="87">
        <v>51900</v>
      </c>
      <c r="G10" s="87">
        <v>55060</v>
      </c>
      <c r="H10" s="85"/>
      <c r="I10" s="88"/>
      <c r="J10" s="89"/>
      <c r="K10" s="88"/>
      <c r="L10" s="89"/>
      <c r="M10" s="90"/>
      <c r="N10" s="90"/>
      <c r="O10" s="91"/>
      <c r="P10" s="91"/>
      <c r="Q10" s="89"/>
      <c r="R10" s="88"/>
      <c r="S10" s="90"/>
      <c r="T10" s="92"/>
    </row>
    <row r="11" spans="1:20" s="93" customFormat="1" ht="24" customHeight="1" x14ac:dyDescent="0.25">
      <c r="B11" s="85" t="s">
        <v>417</v>
      </c>
      <c r="C11" s="85">
        <v>2</v>
      </c>
      <c r="D11" s="85" t="s">
        <v>418</v>
      </c>
      <c r="E11" s="87">
        <v>32126</v>
      </c>
      <c r="F11" s="87">
        <v>33600</v>
      </c>
      <c r="G11" s="87">
        <v>16502</v>
      </c>
      <c r="H11" s="65"/>
      <c r="I11" s="94"/>
      <c r="J11" s="95"/>
      <c r="K11" s="94"/>
      <c r="L11" s="95"/>
      <c r="M11" s="96"/>
      <c r="N11" s="96"/>
      <c r="O11" s="97"/>
      <c r="P11" s="97"/>
      <c r="Q11" s="95"/>
      <c r="R11" s="94"/>
      <c r="S11" s="96"/>
      <c r="T11" s="98"/>
    </row>
    <row r="12" spans="1:20" ht="24" customHeight="1" x14ac:dyDescent="0.25">
      <c r="B12" s="85" t="s">
        <v>419</v>
      </c>
      <c r="C12" s="85">
        <v>3</v>
      </c>
      <c r="D12" s="85" t="s">
        <v>385</v>
      </c>
      <c r="E12" s="87">
        <v>4326</v>
      </c>
      <c r="F12" s="87">
        <v>15200</v>
      </c>
      <c r="G12" s="87">
        <v>1380</v>
      </c>
      <c r="I12" s="94"/>
      <c r="J12" s="95"/>
      <c r="K12" s="94"/>
      <c r="L12" s="95"/>
      <c r="M12" s="96"/>
      <c r="N12" s="96"/>
      <c r="O12" s="97"/>
      <c r="P12" s="97"/>
      <c r="Q12" s="95"/>
      <c r="R12" s="94"/>
      <c r="S12" s="96"/>
      <c r="T12" s="98"/>
    </row>
    <row r="13" spans="1:20" ht="24" customHeight="1" x14ac:dyDescent="0.25">
      <c r="B13" s="85" t="s">
        <v>420</v>
      </c>
      <c r="C13" s="85">
        <v>4</v>
      </c>
      <c r="D13" s="85" t="s">
        <v>421</v>
      </c>
      <c r="E13" s="87">
        <v>11500</v>
      </c>
      <c r="F13" s="87">
        <v>18500</v>
      </c>
      <c r="G13" s="87">
        <v>27815</v>
      </c>
      <c r="I13" s="94"/>
      <c r="J13" s="95"/>
      <c r="K13" s="94"/>
      <c r="L13" s="95"/>
      <c r="M13" s="96"/>
      <c r="N13" s="96"/>
      <c r="O13" s="97"/>
      <c r="P13" s="97"/>
      <c r="Q13" s="95"/>
      <c r="R13" s="94"/>
      <c r="S13" s="96"/>
      <c r="T13" s="98"/>
    </row>
    <row r="14" spans="1:20" ht="24" customHeight="1" x14ac:dyDescent="0.25">
      <c r="B14" s="85" t="s">
        <v>422</v>
      </c>
      <c r="C14" s="85">
        <v>5</v>
      </c>
      <c r="D14" s="85" t="s">
        <v>423</v>
      </c>
      <c r="E14" s="87">
        <v>16920</v>
      </c>
      <c r="F14" s="87">
        <v>15600</v>
      </c>
      <c r="G14" s="87">
        <v>-1446</v>
      </c>
      <c r="I14" s="94"/>
      <c r="J14" s="95"/>
      <c r="K14" s="94"/>
      <c r="L14" s="95"/>
      <c r="M14" s="96"/>
      <c r="N14" s="96"/>
      <c r="O14" s="97"/>
      <c r="P14" s="97"/>
      <c r="Q14" s="95"/>
      <c r="R14" s="94"/>
      <c r="S14" s="96"/>
      <c r="T14" s="98"/>
    </row>
    <row r="15" spans="1:20" s="93" customFormat="1" ht="24" customHeight="1" x14ac:dyDescent="0.25">
      <c r="B15" s="85" t="s">
        <v>424</v>
      </c>
      <c r="C15" s="85">
        <v>6</v>
      </c>
      <c r="D15" s="85" t="s">
        <v>425</v>
      </c>
      <c r="E15" s="87">
        <v>21323</v>
      </c>
      <c r="F15" s="87">
        <v>10200</v>
      </c>
      <c r="G15" s="87">
        <v>26906</v>
      </c>
      <c r="H15" s="65"/>
      <c r="I15" s="94"/>
      <c r="J15" s="95"/>
      <c r="K15" s="94"/>
      <c r="L15" s="95"/>
      <c r="M15" s="96"/>
      <c r="N15" s="96"/>
      <c r="O15" s="97"/>
      <c r="P15" s="97"/>
      <c r="Q15" s="95"/>
      <c r="R15" s="94"/>
      <c r="S15" s="96"/>
      <c r="T15" s="98"/>
    </row>
    <row r="16" spans="1:20" ht="24" customHeight="1" x14ac:dyDescent="0.25">
      <c r="B16" s="85" t="s">
        <v>426</v>
      </c>
      <c r="C16" s="85">
        <v>7</v>
      </c>
      <c r="D16" s="85" t="s">
        <v>385</v>
      </c>
      <c r="E16" s="87">
        <v>-3316</v>
      </c>
      <c r="F16" s="87">
        <v>13300</v>
      </c>
      <c r="G16" s="87">
        <v>19794</v>
      </c>
      <c r="I16" s="94"/>
      <c r="J16" s="95"/>
      <c r="K16" s="94"/>
      <c r="L16" s="95"/>
      <c r="M16" s="96"/>
      <c r="N16" s="96"/>
      <c r="O16" s="97"/>
      <c r="P16" s="97"/>
      <c r="Q16" s="95"/>
      <c r="R16" s="94"/>
      <c r="S16" s="96"/>
      <c r="T16" s="98"/>
    </row>
    <row r="17" spans="2:20" ht="24" customHeight="1" x14ac:dyDescent="0.25">
      <c r="B17" s="85" t="s">
        <v>427</v>
      </c>
      <c r="C17" s="85">
        <v>8</v>
      </c>
      <c r="D17" s="85" t="s">
        <v>428</v>
      </c>
      <c r="E17" s="87">
        <v>-5349</v>
      </c>
      <c r="F17" s="87">
        <v>13500</v>
      </c>
      <c r="G17" s="87">
        <v>9561</v>
      </c>
      <c r="I17" s="94"/>
      <c r="J17" s="95"/>
      <c r="K17" s="94"/>
      <c r="L17" s="95"/>
      <c r="M17" s="96"/>
      <c r="N17" s="96"/>
      <c r="O17" s="97"/>
      <c r="P17" s="97"/>
      <c r="Q17" s="95"/>
      <c r="R17" s="94"/>
      <c r="S17" s="96"/>
      <c r="T17" s="98"/>
    </row>
    <row r="18" spans="2:20" ht="24" customHeight="1" x14ac:dyDescent="0.25">
      <c r="B18" s="85" t="s">
        <v>429</v>
      </c>
      <c r="C18" s="85">
        <v>9</v>
      </c>
      <c r="D18" s="85" t="s">
        <v>430</v>
      </c>
      <c r="E18" s="87">
        <v>20766</v>
      </c>
      <c r="F18" s="87">
        <v>9400</v>
      </c>
      <c r="G18" s="87">
        <v>22628</v>
      </c>
      <c r="I18" s="94"/>
      <c r="J18" s="95"/>
      <c r="K18" s="94"/>
      <c r="L18" s="95"/>
      <c r="M18" s="96"/>
      <c r="N18" s="96"/>
      <c r="O18" s="97"/>
      <c r="P18" s="97"/>
      <c r="Q18" s="95"/>
      <c r="R18" s="94"/>
      <c r="S18" s="96"/>
      <c r="T18" s="98"/>
    </row>
    <row r="19" spans="2:20" s="93" customFormat="1" ht="24" customHeight="1" x14ac:dyDescent="0.25">
      <c r="B19" s="85" t="s">
        <v>431</v>
      </c>
      <c r="C19" s="85">
        <v>10</v>
      </c>
      <c r="D19" s="85" t="s">
        <v>432</v>
      </c>
      <c r="E19" s="87">
        <v>33045</v>
      </c>
      <c r="F19" s="87">
        <v>15900</v>
      </c>
      <c r="G19" s="87">
        <v>9882</v>
      </c>
      <c r="H19" s="65"/>
      <c r="I19" s="88"/>
      <c r="J19" s="89"/>
      <c r="K19" s="88"/>
      <c r="L19" s="89"/>
      <c r="M19" s="90"/>
      <c r="N19" s="90"/>
      <c r="O19" s="91"/>
      <c r="P19" s="91"/>
      <c r="Q19" s="89"/>
      <c r="R19" s="88"/>
      <c r="S19" s="90"/>
      <c r="T19" s="92"/>
    </row>
    <row r="20" spans="2:20" s="93" customFormat="1" ht="24" customHeight="1" x14ac:dyDescent="0.25">
      <c r="B20" s="85" t="s">
        <v>433</v>
      </c>
      <c r="C20" s="85">
        <v>11</v>
      </c>
      <c r="D20" s="85" t="s">
        <v>418</v>
      </c>
      <c r="E20" s="87">
        <v>12059</v>
      </c>
      <c r="F20" s="87">
        <v>11300</v>
      </c>
      <c r="G20" s="87">
        <v>15480</v>
      </c>
      <c r="H20" s="65"/>
      <c r="I20" s="94"/>
      <c r="J20" s="95"/>
      <c r="K20" s="94"/>
      <c r="L20" s="95"/>
      <c r="M20" s="96"/>
      <c r="N20" s="96"/>
      <c r="O20" s="97"/>
      <c r="P20" s="97"/>
      <c r="Q20" s="95"/>
      <c r="R20" s="94"/>
      <c r="S20" s="96"/>
      <c r="T20" s="98"/>
    </row>
    <row r="21" spans="2:20" ht="24" customHeight="1" x14ac:dyDescent="0.25">
      <c r="B21" s="85" t="s">
        <v>434</v>
      </c>
      <c r="C21" s="85">
        <v>12</v>
      </c>
      <c r="D21" s="85" t="s">
        <v>430</v>
      </c>
      <c r="E21" s="87">
        <v>-5507</v>
      </c>
      <c r="F21" s="87">
        <v>10500</v>
      </c>
      <c r="G21" s="87">
        <v>19732</v>
      </c>
      <c r="I21" s="94"/>
      <c r="J21" s="95"/>
      <c r="K21" s="94"/>
      <c r="L21" s="95"/>
      <c r="M21" s="96"/>
      <c r="N21" s="96"/>
      <c r="O21" s="97"/>
      <c r="P21" s="97"/>
      <c r="Q21" s="95"/>
      <c r="R21" s="94"/>
      <c r="S21" s="96"/>
      <c r="T21" s="98"/>
    </row>
    <row r="22" spans="2:20" ht="24" customHeight="1" x14ac:dyDescent="0.25">
      <c r="B22" s="85" t="s">
        <v>435</v>
      </c>
      <c r="C22" s="85">
        <v>13</v>
      </c>
      <c r="D22" s="85" t="s">
        <v>406</v>
      </c>
      <c r="E22" s="87">
        <v>-1537</v>
      </c>
      <c r="F22" s="87">
        <v>237</v>
      </c>
      <c r="G22" s="87">
        <v>99</v>
      </c>
      <c r="I22" s="94"/>
      <c r="J22" s="95"/>
      <c r="K22" s="94"/>
      <c r="L22" s="95"/>
      <c r="M22" s="96"/>
      <c r="N22" s="96"/>
      <c r="O22" s="97"/>
      <c r="P22" s="97"/>
      <c r="Q22" s="95"/>
      <c r="R22" s="94"/>
      <c r="S22" s="96"/>
      <c r="T22" s="98"/>
    </row>
    <row r="23" spans="2:20" ht="24" customHeight="1" x14ac:dyDescent="0.25">
      <c r="B23" s="85" t="s">
        <v>436</v>
      </c>
      <c r="C23" s="85">
        <v>14</v>
      </c>
      <c r="D23" s="85" t="s">
        <v>437</v>
      </c>
      <c r="E23" s="87">
        <v>-2107</v>
      </c>
      <c r="F23" s="87">
        <v>177</v>
      </c>
      <c r="G23" s="87">
        <v>-2263</v>
      </c>
      <c r="I23" s="94"/>
      <c r="J23" s="95"/>
      <c r="K23" s="94"/>
      <c r="L23" s="95"/>
      <c r="M23" s="96"/>
      <c r="N23" s="96"/>
      <c r="O23" s="97"/>
      <c r="P23" s="97"/>
      <c r="Q23" s="95"/>
      <c r="R23" s="94"/>
      <c r="S23" s="96"/>
      <c r="T23" s="98"/>
    </row>
    <row r="24" spans="2:20" s="93" customFormat="1" ht="24" customHeight="1" x14ac:dyDescent="0.25">
      <c r="B24" s="85" t="s">
        <v>438</v>
      </c>
      <c r="C24" s="85">
        <v>15</v>
      </c>
      <c r="D24" s="85" t="s">
        <v>439</v>
      </c>
      <c r="E24" s="87">
        <v>-4705</v>
      </c>
      <c r="F24" s="87">
        <v>7400</v>
      </c>
      <c r="G24" s="87">
        <v>-3257</v>
      </c>
      <c r="H24" s="65"/>
      <c r="I24" s="94"/>
      <c r="J24" s="95"/>
      <c r="K24" s="94"/>
      <c r="L24" s="95"/>
      <c r="M24" s="96"/>
      <c r="N24" s="96"/>
      <c r="O24" s="97"/>
      <c r="P24" s="97"/>
      <c r="Q24" s="95"/>
      <c r="R24" s="94"/>
      <c r="S24" s="96"/>
      <c r="T24" s="98"/>
    </row>
  </sheetData>
  <conditionalFormatting sqref="S7:T8 T25:T65480">
    <cfRule type="cellIs" dxfId="353" priority="7" stopIfTrue="1" operator="equal">
      <formula>"VERDE"</formula>
    </cfRule>
    <cfRule type="cellIs" dxfId="352" priority="8" stopIfTrue="1" operator="equal">
      <formula>"AMARILLO"</formula>
    </cfRule>
    <cfRule type="cellIs" dxfId="351" priority="9" stopIfTrue="1" operator="equal">
      <formula>"ROJO"</formula>
    </cfRule>
  </conditionalFormatting>
  <conditionalFormatting sqref="T10:T24">
    <cfRule type="expression" dxfId="350" priority="2">
      <formula>$T10="NEGRO"</formula>
    </cfRule>
    <cfRule type="expression" dxfId="349" priority="3">
      <formula>$T10="VERDE"</formula>
    </cfRule>
    <cfRule type="expression" dxfId="348" priority="4">
      <formula>$T10="ROJO"</formula>
    </cfRule>
    <cfRule type="expression" dxfId="347" priority="5">
      <formula>$T10="NARANJA"</formula>
    </cfRule>
    <cfRule type="expression" dxfId="346" priority="6">
      <formula>$T10=""</formula>
    </cfRule>
  </conditionalFormatting>
  <conditionalFormatting sqref="I10:L24 Q10:R24">
    <cfRule type="expression" dxfId="345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1" zoomScaleNormal="71" workbookViewId="0">
      <selection activeCell="V8" sqref="V8"/>
    </sheetView>
  </sheetViews>
  <sheetFormatPr baseColWidth="10" defaultRowHeight="15" x14ac:dyDescent="0.25"/>
  <cols>
    <col min="1" max="16384" width="11.42578125" style="155"/>
  </cols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opLeftCell="A24" workbookViewId="0">
      <selection activeCell="D3" sqref="D3"/>
    </sheetView>
  </sheetViews>
  <sheetFormatPr baseColWidth="10" defaultRowHeight="15" x14ac:dyDescent="0.25"/>
  <cols>
    <col min="1" max="1" width="25.85546875" bestFit="1" customWidth="1"/>
    <col min="2" max="4" width="10.85546875" customWidth="1"/>
  </cols>
  <sheetData>
    <row r="3" spans="1:4" x14ac:dyDescent="0.25">
      <c r="A3" s="151" t="s">
        <v>450</v>
      </c>
      <c r="B3" t="s">
        <v>452</v>
      </c>
      <c r="C3" t="s">
        <v>453</v>
      </c>
      <c r="D3" t="s">
        <v>454</v>
      </c>
    </row>
    <row r="4" spans="1:4" x14ac:dyDescent="0.25">
      <c r="A4" s="152" t="s">
        <v>416</v>
      </c>
      <c r="B4" s="154">
        <v>61126</v>
      </c>
      <c r="C4" s="154">
        <v>51900</v>
      </c>
      <c r="D4" s="154">
        <v>55060</v>
      </c>
    </row>
    <row r="5" spans="1:4" x14ac:dyDescent="0.25">
      <c r="A5" s="168" t="s">
        <v>404</v>
      </c>
      <c r="B5" s="153">
        <v>61126</v>
      </c>
      <c r="C5" s="153">
        <v>51900</v>
      </c>
      <c r="D5" s="153">
        <v>55060</v>
      </c>
    </row>
    <row r="6" spans="1:4" x14ac:dyDescent="0.25">
      <c r="A6" s="152" t="s">
        <v>433</v>
      </c>
      <c r="B6" s="154">
        <v>12059</v>
      </c>
      <c r="C6" s="154">
        <v>11300</v>
      </c>
      <c r="D6" s="154">
        <v>15480</v>
      </c>
    </row>
    <row r="7" spans="1:4" x14ac:dyDescent="0.25">
      <c r="A7" s="152" t="s">
        <v>424</v>
      </c>
      <c r="B7" s="154">
        <v>21323</v>
      </c>
      <c r="C7" s="154">
        <v>10200</v>
      </c>
      <c r="D7" s="154">
        <v>26906</v>
      </c>
    </row>
    <row r="8" spans="1:4" x14ac:dyDescent="0.25">
      <c r="A8" s="152" t="s">
        <v>431</v>
      </c>
      <c r="B8" s="154">
        <v>33045</v>
      </c>
      <c r="C8" s="154">
        <v>15900</v>
      </c>
      <c r="D8" s="154">
        <v>9882</v>
      </c>
    </row>
    <row r="9" spans="1:4" x14ac:dyDescent="0.25">
      <c r="A9" s="152" t="s">
        <v>417</v>
      </c>
      <c r="B9" s="154">
        <v>32126</v>
      </c>
      <c r="C9" s="154">
        <v>33600</v>
      </c>
      <c r="D9" s="154">
        <v>16502</v>
      </c>
    </row>
    <row r="10" spans="1:4" x14ac:dyDescent="0.25">
      <c r="A10" s="152" t="s">
        <v>438</v>
      </c>
      <c r="B10" s="154">
        <v>-4705</v>
      </c>
      <c r="C10" s="154">
        <v>7400</v>
      </c>
      <c r="D10" s="154">
        <v>-3257</v>
      </c>
    </row>
    <row r="11" spans="1:4" x14ac:dyDescent="0.25">
      <c r="A11" s="152" t="s">
        <v>429</v>
      </c>
      <c r="B11" s="154">
        <v>20766</v>
      </c>
      <c r="C11" s="154">
        <v>9400</v>
      </c>
      <c r="D11" s="154">
        <v>22628</v>
      </c>
    </row>
    <row r="12" spans="1:4" x14ac:dyDescent="0.25">
      <c r="A12" s="152" t="s">
        <v>427</v>
      </c>
      <c r="B12" s="154">
        <v>-5349</v>
      </c>
      <c r="C12" s="154">
        <v>13500</v>
      </c>
      <c r="D12" s="154">
        <v>9561</v>
      </c>
    </row>
    <row r="13" spans="1:4" x14ac:dyDescent="0.25">
      <c r="A13" s="152" t="s">
        <v>434</v>
      </c>
      <c r="B13" s="154">
        <v>-5507</v>
      </c>
      <c r="C13" s="154">
        <v>10500</v>
      </c>
      <c r="D13" s="154">
        <v>19732</v>
      </c>
    </row>
    <row r="14" spans="1:4" x14ac:dyDescent="0.25">
      <c r="A14" s="152" t="s">
        <v>419</v>
      </c>
      <c r="B14" s="154">
        <v>4326</v>
      </c>
      <c r="C14" s="154">
        <v>15200</v>
      </c>
      <c r="D14" s="154">
        <v>1380</v>
      </c>
    </row>
    <row r="15" spans="1:4" x14ac:dyDescent="0.25">
      <c r="A15" s="152" t="s">
        <v>420</v>
      </c>
      <c r="B15" s="154">
        <v>11500</v>
      </c>
      <c r="C15" s="154">
        <v>18500</v>
      </c>
      <c r="D15" s="154">
        <v>27815</v>
      </c>
    </row>
    <row r="16" spans="1:4" x14ac:dyDescent="0.25">
      <c r="A16" s="152" t="s">
        <v>435</v>
      </c>
      <c r="B16" s="154">
        <v>-1537</v>
      </c>
      <c r="C16" s="154">
        <v>237</v>
      </c>
      <c r="D16" s="154">
        <v>99</v>
      </c>
    </row>
    <row r="17" spans="1:4" x14ac:dyDescent="0.25">
      <c r="A17" s="152" t="s">
        <v>436</v>
      </c>
      <c r="B17" s="154">
        <v>-2107</v>
      </c>
      <c r="C17" s="154">
        <v>177</v>
      </c>
      <c r="D17" s="154">
        <v>-2263</v>
      </c>
    </row>
    <row r="18" spans="1:4" x14ac:dyDescent="0.25">
      <c r="A18" s="152" t="s">
        <v>426</v>
      </c>
      <c r="B18" s="154">
        <v>-3316</v>
      </c>
      <c r="C18" s="154">
        <v>13300</v>
      </c>
      <c r="D18" s="154">
        <v>19794</v>
      </c>
    </row>
    <row r="19" spans="1:4" x14ac:dyDescent="0.25">
      <c r="A19" s="152" t="s">
        <v>422</v>
      </c>
      <c r="B19" s="154">
        <v>16920</v>
      </c>
      <c r="C19" s="154">
        <v>15600</v>
      </c>
      <c r="D19" s="154">
        <v>-1446</v>
      </c>
    </row>
    <row r="20" spans="1:4" x14ac:dyDescent="0.25">
      <c r="A20" s="152" t="s">
        <v>451</v>
      </c>
      <c r="B20" s="153">
        <v>190670</v>
      </c>
      <c r="C20" s="153">
        <v>226714</v>
      </c>
      <c r="D20" s="153">
        <v>217873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F3" sqref="F3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8" t="s">
        <v>212</v>
      </c>
      <c r="B1" s="158"/>
      <c r="C1" s="158"/>
      <c r="D1" s="158"/>
      <c r="E1" s="158"/>
      <c r="F1" s="158"/>
    </row>
    <row r="2" spans="1:10" ht="31.5" x14ac:dyDescent="0.5">
      <c r="A2" s="6" t="s">
        <v>217</v>
      </c>
      <c r="B2" s="5"/>
      <c r="C2" s="5"/>
      <c r="D2" s="5"/>
      <c r="E2" s="5"/>
      <c r="F2" s="5"/>
    </row>
    <row r="3" spans="1:10" ht="18.75" x14ac:dyDescent="0.3">
      <c r="A3" s="6" t="s">
        <v>216</v>
      </c>
    </row>
    <row r="4" spans="1:10" ht="18.75" x14ac:dyDescent="0.3">
      <c r="A4" s="6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5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5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5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5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5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5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5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5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5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5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5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5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5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5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5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5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5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5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5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5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5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5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5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5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5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5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5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5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5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>
        <f>SUBTOTAL(103,Tabla1[ID])</f>
        <v>29</v>
      </c>
      <c r="C36">
        <f>SUBTOTAL(103,Tabla1[Primer nombre])</f>
        <v>29</v>
      </c>
      <c r="D36"/>
      <c r="E36"/>
      <c r="F36"/>
      <c r="G36"/>
      <c r="H36"/>
      <c r="I36"/>
      <c r="J36">
        <f>SUBTOTAL(103,Tabla1[Ciudad])</f>
        <v>29</v>
      </c>
    </row>
    <row r="41" spans="1:10" ht="15.75" thickBot="1" x14ac:dyDescent="0.3">
      <c r="C41" s="159" t="s">
        <v>176</v>
      </c>
      <c r="D41" s="159"/>
    </row>
    <row r="42" spans="1:10" x14ac:dyDescent="0.25">
      <c r="C42" s="160" t="s">
        <v>177</v>
      </c>
      <c r="D42" s="161">
        <f>AVERAGE(Tabla1[Compras realizadas])</f>
        <v>8.931034482758621</v>
      </c>
    </row>
    <row r="43" spans="1:10" ht="15.75" thickBot="1" x14ac:dyDescent="0.3">
      <c r="C43" s="160"/>
      <c r="D43" s="162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23.42578125" style="1" bestFit="1" customWidth="1"/>
    <col min="6" max="16384" width="9" style="1"/>
  </cols>
  <sheetData>
    <row r="1" spans="1:6" ht="31.5" x14ac:dyDescent="0.5">
      <c r="A1" s="158" t="s">
        <v>212</v>
      </c>
      <c r="B1" s="158"/>
      <c r="C1" s="158"/>
      <c r="D1" s="158"/>
      <c r="E1" s="158"/>
      <c r="F1" s="158"/>
    </row>
    <row r="2" spans="1:6" ht="31.5" x14ac:dyDescent="0.5">
      <c r="A2" s="6" t="s">
        <v>219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36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opLeftCell="A7" zoomScale="73" zoomScaleNormal="73" workbookViewId="0">
      <selection activeCell="I46" sqref="I46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5.28515625" style="7" customWidth="1"/>
    <col min="15" max="16384" width="12.5703125" style="7"/>
  </cols>
  <sheetData>
    <row r="1" spans="2:14" ht="31.5" x14ac:dyDescent="0.5">
      <c r="B1" s="158" t="s">
        <v>212</v>
      </c>
      <c r="C1" s="158"/>
      <c r="D1" s="158"/>
      <c r="E1" s="158"/>
      <c r="F1" s="158"/>
      <c r="G1" s="158"/>
    </row>
    <row r="2" spans="2:14" ht="31.5" x14ac:dyDescent="0.5">
      <c r="B2" s="6" t="s">
        <v>254</v>
      </c>
      <c r="C2" s="5"/>
      <c r="D2" s="5"/>
      <c r="E2" s="5"/>
      <c r="F2" s="5"/>
      <c r="G2" s="5"/>
    </row>
    <row r="3" spans="2:14" ht="43.5" customHeight="1" x14ac:dyDescent="0.5">
      <c r="B3" s="6" t="s">
        <v>255</v>
      </c>
      <c r="C3" s="5"/>
      <c r="D3" s="5"/>
      <c r="E3" s="5"/>
      <c r="F3" s="5"/>
      <c r="G3" s="5"/>
    </row>
    <row r="4" spans="2:14" ht="43.5" customHeight="1" x14ac:dyDescent="0.5">
      <c r="B4" s="6" t="s">
        <v>256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63"/>
      <c r="D6" s="163"/>
      <c r="E6" s="163"/>
      <c r="F6" s="163"/>
      <c r="G6" s="163"/>
      <c r="H6" s="163"/>
      <c r="I6" s="163"/>
      <c r="J6" s="163"/>
      <c r="K6" s="163"/>
    </row>
    <row r="7" spans="2:14" ht="31.5" customHeight="1" thickTop="1" x14ac:dyDescent="0.3">
      <c r="C7" s="164"/>
      <c r="D7" s="164"/>
      <c r="E7" s="164"/>
      <c r="F7" s="164"/>
      <c r="G7" s="164"/>
      <c r="H7" s="164"/>
      <c r="I7" s="164"/>
      <c r="J7" s="164"/>
      <c r="K7" s="164"/>
    </row>
    <row r="8" spans="2:14" ht="17.25" thickBot="1" x14ac:dyDescent="0.35">
      <c r="C8" s="106" t="s">
        <v>220</v>
      </c>
      <c r="D8" s="106" t="s">
        <v>221</v>
      </c>
      <c r="E8" s="106" t="s">
        <v>222</v>
      </c>
      <c r="F8" s="106" t="s">
        <v>223</v>
      </c>
      <c r="G8" s="106" t="s">
        <v>224</v>
      </c>
      <c r="H8" s="106" t="s">
        <v>225</v>
      </c>
      <c r="I8" s="106" t="s">
        <v>226</v>
      </c>
      <c r="J8" s="106" t="s">
        <v>227</v>
      </c>
      <c r="K8" s="106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111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112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13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9">
        <v>21</v>
      </c>
    </row>
    <row r="12" spans="2:14" x14ac:dyDescent="0.3">
      <c r="D12" s="11">
        <v>37988</v>
      </c>
      <c r="E12" s="7" t="s">
        <v>229</v>
      </c>
      <c r="F12" s="112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20" t="s">
        <v>234</v>
      </c>
      <c r="N12" s="21">
        <v>9</v>
      </c>
    </row>
    <row r="13" spans="2:14" x14ac:dyDescent="0.3">
      <c r="C13" s="15"/>
      <c r="D13" s="16">
        <v>37988</v>
      </c>
      <c r="E13" s="15" t="s">
        <v>239</v>
      </c>
      <c r="F13" s="113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112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13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112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13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112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13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112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13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112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13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112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13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112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13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112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13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112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13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112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13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112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13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112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13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7"/>
      <c r="D38" s="108">
        <v>37998</v>
      </c>
      <c r="E38" s="107" t="s">
        <v>233</v>
      </c>
      <c r="F38" s="114" t="s">
        <v>230</v>
      </c>
      <c r="G38" s="107" t="s">
        <v>240</v>
      </c>
      <c r="H38" s="107">
        <v>201</v>
      </c>
      <c r="I38" s="109">
        <v>939072</v>
      </c>
      <c r="J38" s="108">
        <v>38203</v>
      </c>
      <c r="K38" s="107" t="s">
        <v>232</v>
      </c>
    </row>
    <row r="39" spans="3:11" x14ac:dyDescent="0.3">
      <c r="C39" t="s">
        <v>9</v>
      </c>
      <c r="D39" s="110"/>
      <c r="E39"/>
      <c r="F39">
        <f>COUNTIF(F9:F38,"Venta")</f>
        <v>9</v>
      </c>
      <c r="G39"/>
      <c r="H39"/>
      <c r="I39" s="110">
        <f>SUBTOTAL(103,Tabla8[Monto])</f>
        <v>30</v>
      </c>
      <c r="J39" s="110"/>
      <c r="K39"/>
    </row>
  </sheetData>
  <mergeCells count="2">
    <mergeCell ref="C6:K7"/>
    <mergeCell ref="B1:G1"/>
  </mergeCells>
  <conditionalFormatting sqref="H9:H38">
    <cfRule type="iconSet" priority="1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E24" sqref="E24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16384" width="12.5703125" style="7"/>
  </cols>
  <sheetData>
    <row r="1" spans="1:11" ht="31.5" x14ac:dyDescent="0.5">
      <c r="A1" s="158" t="s">
        <v>212</v>
      </c>
      <c r="B1" s="158"/>
      <c r="C1" s="158"/>
      <c r="D1" s="158"/>
      <c r="E1" s="158"/>
      <c r="F1" s="158"/>
    </row>
    <row r="2" spans="1:11" ht="31.5" x14ac:dyDescent="0.5">
      <c r="A2" s="6" t="s">
        <v>257</v>
      </c>
      <c r="B2" s="5"/>
      <c r="C2" s="5"/>
      <c r="D2" s="5"/>
      <c r="E2" s="5"/>
      <c r="F2" s="5"/>
    </row>
    <row r="3" spans="1:11" ht="31.5" x14ac:dyDescent="0.5">
      <c r="A3" s="6" t="s">
        <v>258</v>
      </c>
      <c r="B3" s="5"/>
      <c r="C3" s="5"/>
      <c r="D3" s="5"/>
      <c r="E3" s="5"/>
      <c r="F3" s="5"/>
    </row>
    <row r="4" spans="1:11" ht="31.5" x14ac:dyDescent="0.5">
      <c r="A4" s="6" t="s">
        <v>443</v>
      </c>
      <c r="B4" s="5"/>
      <c r="C4" s="5"/>
      <c r="D4" s="5"/>
      <c r="E4" s="5"/>
      <c r="F4" s="5"/>
    </row>
    <row r="5" spans="1:11" ht="31.5" x14ac:dyDescent="0.5">
      <c r="A5" s="6"/>
      <c r="B5" s="5"/>
      <c r="C5" s="5"/>
      <c r="D5" s="5"/>
      <c r="E5" s="5"/>
      <c r="F5" s="5"/>
    </row>
    <row r="6" spans="1:11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I6" s="120" t="s">
        <v>444</v>
      </c>
      <c r="J6" s="120" t="s">
        <v>9</v>
      </c>
      <c r="K6" s="120" t="s">
        <v>446</v>
      </c>
    </row>
    <row r="7" spans="1:11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15">
        <v>2133903</v>
      </c>
      <c r="I7" s="117" t="s">
        <v>445</v>
      </c>
      <c r="J7" s="117">
        <f>COUNTIF(Tabla5[Operación],"Alquiler")</f>
        <v>21</v>
      </c>
      <c r="K7" s="118">
        <f>J7/$J9</f>
        <v>0.7</v>
      </c>
    </row>
    <row r="8" spans="1:11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15">
        <v>1945424</v>
      </c>
      <c r="I8" s="117" t="s">
        <v>234</v>
      </c>
      <c r="J8" s="117">
        <f>COUNTIF(Tabla5[Operación],"Venta")</f>
        <v>9</v>
      </c>
      <c r="K8" s="118">
        <f>J8/$J9</f>
        <v>0.3</v>
      </c>
    </row>
    <row r="9" spans="1:11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15">
        <v>712416</v>
      </c>
      <c r="I9" s="117" t="s">
        <v>447</v>
      </c>
      <c r="J9" s="119">
        <f>SUM(J7:J8)</f>
        <v>30</v>
      </c>
      <c r="K9" s="119"/>
    </row>
    <row r="10" spans="1:11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15">
        <v>1815450</v>
      </c>
    </row>
    <row r="11" spans="1:11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15">
        <v>1138024</v>
      </c>
    </row>
    <row r="12" spans="1:11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15">
        <v>953156</v>
      </c>
    </row>
    <row r="13" spans="1:11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15">
        <v>406686</v>
      </c>
    </row>
    <row r="14" spans="1:11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15">
        <v>2158475</v>
      </c>
    </row>
    <row r="15" spans="1:11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15">
        <v>1024380</v>
      </c>
    </row>
    <row r="16" spans="1:11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15">
        <v>2042768</v>
      </c>
    </row>
    <row r="17" spans="3:7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15">
        <v>627068</v>
      </c>
    </row>
    <row r="18" spans="3:7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15">
        <v>999328</v>
      </c>
    </row>
    <row r="19" spans="3:7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15">
        <v>2937300</v>
      </c>
    </row>
    <row r="20" spans="3:7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15">
        <v>664700</v>
      </c>
    </row>
    <row r="21" spans="3:7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15">
        <v>820336</v>
      </c>
    </row>
    <row r="22" spans="3:7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15">
        <v>937960</v>
      </c>
    </row>
    <row r="23" spans="3:7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15">
        <v>358846</v>
      </c>
    </row>
    <row r="24" spans="3:7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15">
        <v>1679605</v>
      </c>
    </row>
    <row r="25" spans="3:7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15">
        <v>472615</v>
      </c>
    </row>
    <row r="26" spans="3:7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15">
        <v>1169496</v>
      </c>
    </row>
    <row r="27" spans="3:7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15">
        <v>2020992</v>
      </c>
    </row>
    <row r="28" spans="3:7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15">
        <v>727552</v>
      </c>
    </row>
    <row r="29" spans="3:7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15">
        <v>1438929</v>
      </c>
    </row>
    <row r="30" spans="3:7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15">
        <v>427390</v>
      </c>
    </row>
    <row r="31" spans="3:7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15">
        <v>1170684</v>
      </c>
    </row>
    <row r="32" spans="3:7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15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15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15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15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15">
        <v>939072</v>
      </c>
    </row>
    <row r="37" spans="3:7" x14ac:dyDescent="0.3">
      <c r="C37" t="s">
        <v>9</v>
      </c>
      <c r="D37"/>
      <c r="E37">
        <f>SUBTOTAL(103,Tabla5[Operación])</f>
        <v>30</v>
      </c>
      <c r="F37"/>
      <c r="G37" s="116"/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9"/>
  <sheetViews>
    <sheetView topLeftCell="A3" workbookViewId="0">
      <selection activeCell="H28" sqref="H28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1" ht="31.5" x14ac:dyDescent="0.5">
      <c r="D1" s="158" t="s">
        <v>212</v>
      </c>
      <c r="E1" s="158"/>
      <c r="F1" s="158"/>
      <c r="G1" s="158"/>
      <c r="H1" s="158"/>
      <c r="I1" s="158"/>
    </row>
    <row r="2" spans="3:11" ht="31.5" x14ac:dyDescent="0.5">
      <c r="D2" s="6" t="s">
        <v>263</v>
      </c>
      <c r="E2" s="5"/>
      <c r="F2" s="5"/>
      <c r="G2" s="5"/>
      <c r="H2" s="5"/>
      <c r="I2" s="5"/>
    </row>
    <row r="4" spans="3:11" ht="17.25" thickBot="1" x14ac:dyDescent="0.35">
      <c r="C4" s="121" t="s">
        <v>220</v>
      </c>
      <c r="D4" s="122" t="s">
        <v>221</v>
      </c>
      <c r="E4" s="122" t="s">
        <v>222</v>
      </c>
      <c r="F4" s="122" t="s">
        <v>223</v>
      </c>
      <c r="G4" s="122" t="s">
        <v>224</v>
      </c>
      <c r="H4" s="122" t="s">
        <v>225</v>
      </c>
      <c r="I4" s="122" t="s">
        <v>253</v>
      </c>
      <c r="K4" s="7" t="s">
        <v>448</v>
      </c>
    </row>
    <row r="5" spans="3:11" ht="17.25" thickTop="1" x14ac:dyDescent="0.3">
      <c r="C5" s="123">
        <v>47</v>
      </c>
      <c r="D5" s="124">
        <v>38006</v>
      </c>
      <c r="E5" s="125" t="s">
        <v>243</v>
      </c>
      <c r="F5" s="125" t="s">
        <v>230</v>
      </c>
      <c r="G5" s="125" t="s">
        <v>244</v>
      </c>
      <c r="H5" s="125">
        <v>53</v>
      </c>
      <c r="I5" s="126">
        <v>249418</v>
      </c>
      <c r="K5" s="7" t="s">
        <v>449</v>
      </c>
    </row>
    <row r="6" spans="3:11" x14ac:dyDescent="0.3">
      <c r="C6" s="127">
        <v>56</v>
      </c>
      <c r="D6" s="128">
        <v>38009</v>
      </c>
      <c r="E6" s="129" t="s">
        <v>243</v>
      </c>
      <c r="F6" s="129" t="s">
        <v>234</v>
      </c>
      <c r="G6" s="129" t="s">
        <v>231</v>
      </c>
      <c r="H6" s="129">
        <v>54</v>
      </c>
      <c r="I6" s="130">
        <v>239220</v>
      </c>
    </row>
    <row r="7" spans="3:11" x14ac:dyDescent="0.3">
      <c r="C7" s="131">
        <v>75</v>
      </c>
      <c r="D7" s="132">
        <v>38015</v>
      </c>
      <c r="E7" s="133" t="s">
        <v>239</v>
      </c>
      <c r="F7" s="133" t="s">
        <v>234</v>
      </c>
      <c r="G7" s="133" t="s">
        <v>240</v>
      </c>
      <c r="H7" s="133">
        <v>41</v>
      </c>
      <c r="I7" s="130">
        <v>187862</v>
      </c>
    </row>
    <row r="8" spans="3:11" x14ac:dyDescent="0.3">
      <c r="C8" s="127">
        <v>89</v>
      </c>
      <c r="D8" s="128">
        <v>38021</v>
      </c>
      <c r="E8" s="129" t="s">
        <v>233</v>
      </c>
      <c r="F8" s="129" t="s">
        <v>230</v>
      </c>
      <c r="G8" s="129" t="s">
        <v>244</v>
      </c>
      <c r="H8" s="129">
        <v>49</v>
      </c>
      <c r="I8" s="130">
        <v>219716</v>
      </c>
    </row>
    <row r="9" spans="3:11" x14ac:dyDescent="0.3">
      <c r="C9" s="131">
        <v>135</v>
      </c>
      <c r="D9" s="132">
        <v>38039</v>
      </c>
      <c r="E9" s="133" t="s">
        <v>233</v>
      </c>
      <c r="F9" s="133" t="s">
        <v>234</v>
      </c>
      <c r="G9" s="133" t="s">
        <v>231</v>
      </c>
      <c r="H9" s="133">
        <v>45</v>
      </c>
      <c r="I9" s="130">
        <v>229455</v>
      </c>
    </row>
    <row r="10" spans="3:11" x14ac:dyDescent="0.3">
      <c r="C10" s="127">
        <v>195</v>
      </c>
      <c r="D10" s="128">
        <v>38065</v>
      </c>
      <c r="E10" s="129" t="s">
        <v>243</v>
      </c>
      <c r="F10" s="129" t="s">
        <v>234</v>
      </c>
      <c r="G10" s="129" t="s">
        <v>235</v>
      </c>
      <c r="H10" s="129">
        <v>62</v>
      </c>
      <c r="I10" s="130">
        <v>250852</v>
      </c>
    </row>
    <row r="11" spans="3:11" x14ac:dyDescent="0.3">
      <c r="C11" s="131">
        <v>202</v>
      </c>
      <c r="D11" s="132">
        <v>38068</v>
      </c>
      <c r="E11" s="133" t="s">
        <v>243</v>
      </c>
      <c r="F11" s="133" t="s">
        <v>234</v>
      </c>
      <c r="G11" s="133" t="s">
        <v>235</v>
      </c>
      <c r="H11" s="133">
        <v>52</v>
      </c>
      <c r="I11" s="130">
        <v>298272</v>
      </c>
    </row>
    <row r="12" spans="3:11" x14ac:dyDescent="0.3">
      <c r="C12" s="127">
        <v>292</v>
      </c>
      <c r="D12" s="128">
        <v>38098</v>
      </c>
      <c r="E12" s="129" t="s">
        <v>229</v>
      </c>
      <c r="F12" s="129" t="s">
        <v>234</v>
      </c>
      <c r="G12" s="129" t="s">
        <v>244</v>
      </c>
      <c r="H12" s="129">
        <v>54</v>
      </c>
      <c r="I12" s="130">
        <v>258444</v>
      </c>
    </row>
    <row r="13" spans="3:11" x14ac:dyDescent="0.3">
      <c r="C13" s="131">
        <v>322</v>
      </c>
      <c r="D13" s="132">
        <v>38110</v>
      </c>
      <c r="E13" s="133" t="s">
        <v>239</v>
      </c>
      <c r="F13" s="133" t="s">
        <v>234</v>
      </c>
      <c r="G13" s="133" t="s">
        <v>244</v>
      </c>
      <c r="H13" s="133">
        <v>42</v>
      </c>
      <c r="I13" s="130">
        <v>255906</v>
      </c>
    </row>
    <row r="14" spans="3:11" x14ac:dyDescent="0.3">
      <c r="C14" s="127">
        <v>445</v>
      </c>
      <c r="D14" s="128">
        <v>38155</v>
      </c>
      <c r="E14" s="129" t="s">
        <v>233</v>
      </c>
      <c r="F14" s="129" t="s">
        <v>230</v>
      </c>
      <c r="G14" s="129" t="s">
        <v>235</v>
      </c>
      <c r="H14" s="129">
        <v>44</v>
      </c>
      <c r="I14" s="130">
        <v>189156</v>
      </c>
    </row>
    <row r="15" spans="3:11" x14ac:dyDescent="0.3">
      <c r="C15" s="131">
        <v>466</v>
      </c>
      <c r="D15" s="132">
        <v>38162</v>
      </c>
      <c r="E15" s="133" t="s">
        <v>233</v>
      </c>
      <c r="F15" s="133" t="s">
        <v>230</v>
      </c>
      <c r="G15" s="133" t="s">
        <v>240</v>
      </c>
      <c r="H15" s="133">
        <v>44</v>
      </c>
      <c r="I15" s="130">
        <v>242704</v>
      </c>
    </row>
    <row r="16" spans="3:11" x14ac:dyDescent="0.3">
      <c r="C16" s="127">
        <v>489</v>
      </c>
      <c r="D16" s="128">
        <v>38169</v>
      </c>
      <c r="E16" s="129" t="s">
        <v>245</v>
      </c>
      <c r="F16" s="129" t="s">
        <v>234</v>
      </c>
      <c r="G16" s="129" t="s">
        <v>240</v>
      </c>
      <c r="H16" s="129">
        <v>60</v>
      </c>
      <c r="I16" s="130">
        <v>253920</v>
      </c>
    </row>
    <row r="17" spans="3:9" x14ac:dyDescent="0.3">
      <c r="C17" s="131">
        <v>511</v>
      </c>
      <c r="D17" s="132">
        <v>38174</v>
      </c>
      <c r="E17" s="133" t="s">
        <v>242</v>
      </c>
      <c r="F17" s="133" t="s">
        <v>234</v>
      </c>
      <c r="G17" s="133" t="s">
        <v>231</v>
      </c>
      <c r="H17" s="133">
        <v>40</v>
      </c>
      <c r="I17" s="130">
        <v>258560</v>
      </c>
    </row>
    <row r="18" spans="3:9" x14ac:dyDescent="0.3">
      <c r="C18" s="127">
        <v>515</v>
      </c>
      <c r="D18" s="128">
        <v>38176</v>
      </c>
      <c r="E18" s="129" t="s">
        <v>236</v>
      </c>
      <c r="F18" s="129" t="s">
        <v>234</v>
      </c>
      <c r="G18" s="129" t="s">
        <v>244</v>
      </c>
      <c r="H18" s="129">
        <v>47</v>
      </c>
      <c r="I18" s="130">
        <v>262777</v>
      </c>
    </row>
    <row r="19" spans="3:9" x14ac:dyDescent="0.3">
      <c r="C19" s="131">
        <v>520</v>
      </c>
      <c r="D19" s="132">
        <v>38177</v>
      </c>
      <c r="E19" s="133" t="s">
        <v>239</v>
      </c>
      <c r="F19" s="133" t="s">
        <v>234</v>
      </c>
      <c r="G19" s="133" t="s">
        <v>231</v>
      </c>
      <c r="H19" s="133">
        <v>42</v>
      </c>
      <c r="I19" s="130">
        <v>279342</v>
      </c>
    </row>
    <row r="20" spans="3:9" x14ac:dyDescent="0.3">
      <c r="C20" s="127">
        <v>541</v>
      </c>
      <c r="D20" s="128">
        <v>38184</v>
      </c>
      <c r="E20" s="129" t="s">
        <v>245</v>
      </c>
      <c r="F20" s="129" t="s">
        <v>230</v>
      </c>
      <c r="G20" s="129" t="s">
        <v>235</v>
      </c>
      <c r="H20" s="129">
        <v>62</v>
      </c>
      <c r="I20" s="130">
        <v>251596</v>
      </c>
    </row>
    <row r="21" spans="3:9" x14ac:dyDescent="0.3">
      <c r="C21" s="131">
        <v>561</v>
      </c>
      <c r="D21" s="132">
        <v>38193</v>
      </c>
      <c r="E21" s="133" t="s">
        <v>229</v>
      </c>
      <c r="F21" s="133" t="s">
        <v>234</v>
      </c>
      <c r="G21" s="133" t="s">
        <v>231</v>
      </c>
      <c r="H21" s="133">
        <v>53</v>
      </c>
      <c r="I21" s="130">
        <v>280741</v>
      </c>
    </row>
    <row r="22" spans="3:9" x14ac:dyDescent="0.3">
      <c r="C22" s="127">
        <v>574</v>
      </c>
      <c r="D22" s="128">
        <v>38196</v>
      </c>
      <c r="E22" s="129" t="s">
        <v>233</v>
      </c>
      <c r="F22" s="129" t="s">
        <v>230</v>
      </c>
      <c r="G22" s="129" t="s">
        <v>231</v>
      </c>
      <c r="H22" s="129">
        <v>58</v>
      </c>
      <c r="I22" s="130">
        <v>251430</v>
      </c>
    </row>
    <row r="23" spans="3:9" x14ac:dyDescent="0.3">
      <c r="C23" s="131">
        <v>677</v>
      </c>
      <c r="D23" s="132">
        <v>38229</v>
      </c>
      <c r="E23" s="133" t="s">
        <v>242</v>
      </c>
      <c r="F23" s="133" t="s">
        <v>230</v>
      </c>
      <c r="G23" s="133" t="s">
        <v>240</v>
      </c>
      <c r="H23" s="133">
        <v>54</v>
      </c>
      <c r="I23" s="130">
        <v>227178</v>
      </c>
    </row>
    <row r="24" spans="3:9" x14ac:dyDescent="0.3">
      <c r="C24" s="127">
        <v>771</v>
      </c>
      <c r="D24" s="128">
        <v>38264</v>
      </c>
      <c r="E24" s="129" t="s">
        <v>242</v>
      </c>
      <c r="F24" s="129" t="s">
        <v>234</v>
      </c>
      <c r="G24" s="129" t="s">
        <v>235</v>
      </c>
      <c r="H24" s="129">
        <v>44</v>
      </c>
      <c r="I24" s="130">
        <v>223564</v>
      </c>
    </row>
    <row r="25" spans="3:9" x14ac:dyDescent="0.3">
      <c r="C25" s="131">
        <v>782</v>
      </c>
      <c r="D25" s="132">
        <v>38266</v>
      </c>
      <c r="E25" s="133" t="s">
        <v>239</v>
      </c>
      <c r="F25" s="133" t="s">
        <v>234</v>
      </c>
      <c r="G25" s="133" t="s">
        <v>235</v>
      </c>
      <c r="H25" s="133">
        <v>74</v>
      </c>
      <c r="I25" s="130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topLeftCell="A13" zoomScaleNormal="100" workbookViewId="0">
      <selection activeCell="H42" sqref="H42"/>
    </sheetView>
  </sheetViews>
  <sheetFormatPr baseColWidth="10" defaultRowHeight="15" x14ac:dyDescent="0.25"/>
  <cols>
    <col min="1" max="2" width="2.5703125" style="22" customWidth="1"/>
    <col min="3" max="3" width="11.85546875" style="22" customWidth="1"/>
    <col min="4" max="4" width="12.28515625" style="23" customWidth="1"/>
    <col min="5" max="5" width="14.5703125" style="24" customWidth="1"/>
    <col min="6" max="6" width="21.140625" style="25" customWidth="1"/>
    <col min="7" max="7" width="17.85546875" style="26" customWidth="1"/>
    <col min="8" max="8" width="25.7109375" style="26" customWidth="1"/>
    <col min="9" max="9" width="30.85546875" style="26" customWidth="1"/>
    <col min="10" max="10" width="15" style="27" customWidth="1"/>
    <col min="11" max="11" width="14.85546875" style="27" customWidth="1"/>
    <col min="12" max="12" width="13.28515625" style="27" customWidth="1"/>
    <col min="13" max="256" width="9.140625" style="22" customWidth="1"/>
    <col min="257" max="16384" width="11.42578125" style="22"/>
  </cols>
  <sheetData>
    <row r="1" spans="3:12" s="7" customFormat="1" ht="31.5" x14ac:dyDescent="0.5">
      <c r="D1" s="158" t="s">
        <v>212</v>
      </c>
      <c r="E1" s="158"/>
      <c r="F1" s="158"/>
      <c r="G1" s="158"/>
      <c r="H1" s="158"/>
      <c r="I1" s="158"/>
    </row>
    <row r="2" spans="3:12" s="7" customFormat="1" ht="31.5" x14ac:dyDescent="0.5">
      <c r="D2" s="6" t="s">
        <v>358</v>
      </c>
      <c r="E2" s="5"/>
      <c r="F2" s="5"/>
      <c r="G2" s="5"/>
      <c r="H2" s="5"/>
      <c r="I2" s="5"/>
    </row>
    <row r="3" spans="3:12" ht="18.75" x14ac:dyDescent="0.3">
      <c r="D3" s="6" t="s">
        <v>359</v>
      </c>
    </row>
    <row r="4" spans="3:12" ht="15.75" customHeight="1" x14ac:dyDescent="0.25"/>
    <row r="5" spans="3:12" ht="28.5" customHeight="1" x14ac:dyDescent="0.25">
      <c r="J5" s="165" t="s">
        <v>264</v>
      </c>
      <c r="K5" s="166"/>
      <c r="L5" s="166"/>
    </row>
    <row r="6" spans="3:12" s="31" customFormat="1" ht="32.25" customHeight="1" x14ac:dyDescent="0.2">
      <c r="C6" s="28" t="s">
        <v>265</v>
      </c>
      <c r="D6" s="29" t="s">
        <v>266</v>
      </c>
      <c r="E6" s="28" t="s">
        <v>267</v>
      </c>
      <c r="F6" s="29" t="s">
        <v>268</v>
      </c>
      <c r="G6" s="30" t="s">
        <v>226</v>
      </c>
      <c r="H6" s="29" t="s">
        <v>269</v>
      </c>
      <c r="I6" s="29" t="s">
        <v>270</v>
      </c>
      <c r="J6" s="58" t="s">
        <v>271</v>
      </c>
      <c r="K6" s="58" t="s">
        <v>272</v>
      </c>
      <c r="L6" s="59" t="s">
        <v>273</v>
      </c>
    </row>
    <row r="7" spans="3:12" ht="12.75" x14ac:dyDescent="0.2">
      <c r="C7" s="32">
        <v>10024</v>
      </c>
      <c r="D7" s="33">
        <v>11772</v>
      </c>
      <c r="E7" s="34">
        <v>42465</v>
      </c>
      <c r="F7" s="35" t="s">
        <v>274</v>
      </c>
      <c r="G7" s="36">
        <v>150</v>
      </c>
      <c r="H7" s="35" t="s">
        <v>275</v>
      </c>
      <c r="I7" s="35" t="s">
        <v>276</v>
      </c>
      <c r="J7" s="134">
        <f>E7+60</f>
        <v>42525</v>
      </c>
      <c r="K7" s="134">
        <f>E7+90</f>
        <v>42555</v>
      </c>
      <c r="L7" s="134">
        <f>E7+120</f>
        <v>42585</v>
      </c>
    </row>
    <row r="8" spans="3:12" ht="12.75" x14ac:dyDescent="0.2">
      <c r="C8" s="37">
        <v>10014</v>
      </c>
      <c r="D8" s="38">
        <v>11773</v>
      </c>
      <c r="E8" s="39">
        <v>42465</v>
      </c>
      <c r="F8" s="40" t="s">
        <v>277</v>
      </c>
      <c r="G8" s="41">
        <v>550</v>
      </c>
      <c r="H8" s="40" t="s">
        <v>278</v>
      </c>
      <c r="I8" s="40" t="s">
        <v>279</v>
      </c>
      <c r="J8" s="134">
        <f t="shared" ref="J8:J32" si="0">E8+60</f>
        <v>42525</v>
      </c>
      <c r="K8" s="134">
        <f t="shared" ref="K8:K33" si="1">E8+90</f>
        <v>42555</v>
      </c>
      <c r="L8" s="134">
        <f t="shared" ref="L8:L33" si="2">E8+120</f>
        <v>42585</v>
      </c>
    </row>
    <row r="9" spans="3:12" ht="12.75" x14ac:dyDescent="0.2">
      <c r="C9" s="42">
        <v>10034</v>
      </c>
      <c r="D9" s="43">
        <v>11774</v>
      </c>
      <c r="E9" s="44">
        <v>42465</v>
      </c>
      <c r="F9" s="45" t="s">
        <v>280</v>
      </c>
      <c r="G9" s="46">
        <v>750</v>
      </c>
      <c r="H9" s="45" t="s">
        <v>281</v>
      </c>
      <c r="I9" s="45" t="s">
        <v>282</v>
      </c>
      <c r="J9" s="134">
        <f t="shared" si="0"/>
        <v>42525</v>
      </c>
      <c r="K9" s="134">
        <f t="shared" si="1"/>
        <v>42555</v>
      </c>
      <c r="L9" s="134">
        <f t="shared" si="2"/>
        <v>42585</v>
      </c>
    </row>
    <row r="10" spans="3:12" ht="12.75" x14ac:dyDescent="0.2">
      <c r="C10" s="37">
        <v>10029</v>
      </c>
      <c r="D10" s="38">
        <v>11775</v>
      </c>
      <c r="E10" s="39">
        <v>42465</v>
      </c>
      <c r="F10" s="40" t="s">
        <v>283</v>
      </c>
      <c r="G10" s="41">
        <v>240</v>
      </c>
      <c r="H10" s="40" t="s">
        <v>284</v>
      </c>
      <c r="I10" s="40" t="s">
        <v>285</v>
      </c>
      <c r="J10" s="134">
        <f t="shared" si="0"/>
        <v>42525</v>
      </c>
      <c r="K10" s="134">
        <f t="shared" si="1"/>
        <v>42555</v>
      </c>
      <c r="L10" s="134">
        <f t="shared" si="2"/>
        <v>42585</v>
      </c>
    </row>
    <row r="11" spans="3:12" ht="12.75" x14ac:dyDescent="0.2">
      <c r="C11" s="42">
        <v>10030</v>
      </c>
      <c r="D11" s="43">
        <v>11776</v>
      </c>
      <c r="E11" s="44">
        <v>42526</v>
      </c>
      <c r="F11" s="45" t="s">
        <v>286</v>
      </c>
      <c r="G11" s="46">
        <v>61.5</v>
      </c>
      <c r="H11" s="45" t="s">
        <v>287</v>
      </c>
      <c r="I11" s="45" t="s">
        <v>288</v>
      </c>
      <c r="J11" s="134">
        <f t="shared" si="0"/>
        <v>42586</v>
      </c>
      <c r="K11" s="134">
        <f t="shared" si="1"/>
        <v>42616</v>
      </c>
      <c r="L11" s="134">
        <f t="shared" si="2"/>
        <v>42646</v>
      </c>
    </row>
    <row r="12" spans="3:12" ht="12.75" x14ac:dyDescent="0.2">
      <c r="C12" s="37">
        <v>10018</v>
      </c>
      <c r="D12" s="38">
        <v>11777</v>
      </c>
      <c r="E12" s="39">
        <v>42526</v>
      </c>
      <c r="F12" s="40" t="s">
        <v>289</v>
      </c>
      <c r="G12" s="41">
        <v>211.25</v>
      </c>
      <c r="H12" s="40" t="s">
        <v>290</v>
      </c>
      <c r="I12" s="40" t="s">
        <v>288</v>
      </c>
      <c r="J12" s="134">
        <f t="shared" si="0"/>
        <v>42586</v>
      </c>
      <c r="K12" s="134">
        <f t="shared" si="1"/>
        <v>42616</v>
      </c>
      <c r="L12" s="134">
        <f t="shared" si="2"/>
        <v>42646</v>
      </c>
    </row>
    <row r="13" spans="3:12" ht="12.75" x14ac:dyDescent="0.2">
      <c r="C13" s="42">
        <v>10035</v>
      </c>
      <c r="D13" s="43">
        <v>11778</v>
      </c>
      <c r="E13" s="44">
        <v>42526</v>
      </c>
      <c r="F13" s="45" t="s">
        <v>291</v>
      </c>
      <c r="G13" s="46">
        <v>220.13</v>
      </c>
      <c r="H13" s="45" t="s">
        <v>292</v>
      </c>
      <c r="I13" s="45" t="s">
        <v>293</v>
      </c>
      <c r="J13" s="134">
        <f t="shared" si="0"/>
        <v>42586</v>
      </c>
      <c r="K13" s="134">
        <f t="shared" si="1"/>
        <v>42616</v>
      </c>
      <c r="L13" s="134">
        <f t="shared" si="2"/>
        <v>42646</v>
      </c>
    </row>
    <row r="14" spans="3:12" ht="12.75" x14ac:dyDescent="0.2">
      <c r="C14" s="37">
        <v>10010</v>
      </c>
      <c r="D14" s="38">
        <v>11779</v>
      </c>
      <c r="E14" s="39">
        <v>42528</v>
      </c>
      <c r="F14" s="40" t="s">
        <v>294</v>
      </c>
      <c r="G14" s="41">
        <v>151.44</v>
      </c>
      <c r="H14" s="40" t="s">
        <v>295</v>
      </c>
      <c r="I14" s="40" t="s">
        <v>296</v>
      </c>
      <c r="J14" s="134">
        <f t="shared" si="0"/>
        <v>42588</v>
      </c>
      <c r="K14" s="134">
        <f t="shared" si="1"/>
        <v>42618</v>
      </c>
      <c r="L14" s="134">
        <f t="shared" si="2"/>
        <v>42648</v>
      </c>
    </row>
    <row r="15" spans="3:12" ht="12.75" x14ac:dyDescent="0.2">
      <c r="C15" s="42">
        <v>10012</v>
      </c>
      <c r="D15" s="43">
        <v>11781</v>
      </c>
      <c r="E15" s="44">
        <v>42528</v>
      </c>
      <c r="F15" s="45" t="s">
        <v>297</v>
      </c>
      <c r="G15" s="46">
        <v>98.66</v>
      </c>
      <c r="H15" s="45" t="s">
        <v>298</v>
      </c>
      <c r="I15" s="45" t="s">
        <v>299</v>
      </c>
      <c r="J15" s="134">
        <f t="shared" si="0"/>
        <v>42588</v>
      </c>
      <c r="K15" s="134">
        <f t="shared" si="1"/>
        <v>42618</v>
      </c>
      <c r="L15" s="134">
        <f t="shared" si="2"/>
        <v>42648</v>
      </c>
    </row>
    <row r="16" spans="3:12" ht="12.75" x14ac:dyDescent="0.2">
      <c r="C16" s="37">
        <v>10021</v>
      </c>
      <c r="D16" s="38">
        <v>11784</v>
      </c>
      <c r="E16" s="39">
        <v>42528</v>
      </c>
      <c r="F16" s="40" t="s">
        <v>300</v>
      </c>
      <c r="G16" s="41">
        <v>414.35</v>
      </c>
      <c r="H16" s="40" t="s">
        <v>301</v>
      </c>
      <c r="I16" s="40" t="s">
        <v>293</v>
      </c>
      <c r="J16" s="134">
        <f t="shared" si="0"/>
        <v>42588</v>
      </c>
      <c r="K16" s="134">
        <f t="shared" si="1"/>
        <v>42618</v>
      </c>
      <c r="L16" s="134">
        <f t="shared" si="2"/>
        <v>42648</v>
      </c>
    </row>
    <row r="17" spans="3:12" ht="12.75" x14ac:dyDescent="0.2">
      <c r="C17" s="42">
        <v>10022</v>
      </c>
      <c r="D17" s="43">
        <v>11785</v>
      </c>
      <c r="E17" s="44">
        <v>42529</v>
      </c>
      <c r="F17" s="45" t="s">
        <v>302</v>
      </c>
      <c r="G17" s="46">
        <v>75.989999999999995</v>
      </c>
      <c r="H17" s="45" t="s">
        <v>303</v>
      </c>
      <c r="I17" s="45" t="s">
        <v>304</v>
      </c>
      <c r="J17" s="134">
        <f t="shared" si="0"/>
        <v>42589</v>
      </c>
      <c r="K17" s="134">
        <f t="shared" si="1"/>
        <v>42619</v>
      </c>
      <c r="L17" s="134">
        <f t="shared" si="2"/>
        <v>42649</v>
      </c>
    </row>
    <row r="18" spans="3:12" ht="12.75" x14ac:dyDescent="0.2">
      <c r="C18" s="37">
        <v>10026</v>
      </c>
      <c r="D18" s="38">
        <v>11786</v>
      </c>
      <c r="E18" s="39">
        <v>42529</v>
      </c>
      <c r="F18" s="40" t="s">
        <v>305</v>
      </c>
      <c r="G18" s="41">
        <v>159.88</v>
      </c>
      <c r="H18" s="40" t="s">
        <v>306</v>
      </c>
      <c r="I18" s="40" t="s">
        <v>307</v>
      </c>
      <c r="J18" s="134">
        <f t="shared" si="0"/>
        <v>42589</v>
      </c>
      <c r="K18" s="134">
        <f t="shared" si="1"/>
        <v>42619</v>
      </c>
      <c r="L18" s="134">
        <f t="shared" si="2"/>
        <v>42649</v>
      </c>
    </row>
    <row r="19" spans="3:12" ht="12.75" x14ac:dyDescent="0.2">
      <c r="C19" s="42">
        <v>10033</v>
      </c>
      <c r="D19" s="43">
        <v>11787</v>
      </c>
      <c r="E19" s="44">
        <v>42529</v>
      </c>
      <c r="F19" s="45" t="s">
        <v>308</v>
      </c>
      <c r="G19" s="46">
        <v>190</v>
      </c>
      <c r="H19" s="45" t="s">
        <v>309</v>
      </c>
      <c r="I19" s="45" t="s">
        <v>310</v>
      </c>
      <c r="J19" s="134">
        <f t="shared" si="0"/>
        <v>42589</v>
      </c>
      <c r="K19" s="134">
        <f t="shared" si="1"/>
        <v>42619</v>
      </c>
      <c r="L19" s="134">
        <f t="shared" si="2"/>
        <v>42649</v>
      </c>
    </row>
    <row r="20" spans="3:12" ht="12.75" x14ac:dyDescent="0.2">
      <c r="C20" s="37">
        <v>10015</v>
      </c>
      <c r="D20" s="38">
        <v>11789</v>
      </c>
      <c r="E20" s="39">
        <v>42529</v>
      </c>
      <c r="F20" s="40" t="s">
        <v>311</v>
      </c>
      <c r="G20" s="41">
        <v>561.11</v>
      </c>
      <c r="H20" s="40" t="s">
        <v>312</v>
      </c>
      <c r="I20" s="40" t="s">
        <v>313</v>
      </c>
      <c r="J20" s="134">
        <f t="shared" si="0"/>
        <v>42589</v>
      </c>
      <c r="K20" s="134">
        <f t="shared" si="1"/>
        <v>42619</v>
      </c>
      <c r="L20" s="134">
        <f t="shared" si="2"/>
        <v>42649</v>
      </c>
    </row>
    <row r="21" spans="3:12" ht="12.75" x14ac:dyDescent="0.2">
      <c r="C21" s="42">
        <v>10036</v>
      </c>
      <c r="D21" s="43">
        <v>11790</v>
      </c>
      <c r="E21" s="44">
        <v>42529</v>
      </c>
      <c r="F21" s="45" t="s">
        <v>314</v>
      </c>
      <c r="G21" s="46">
        <v>180.25</v>
      </c>
      <c r="H21" s="45" t="s">
        <v>315</v>
      </c>
      <c r="I21" s="45" t="s">
        <v>316</v>
      </c>
      <c r="J21" s="134">
        <f t="shared" si="0"/>
        <v>42589</v>
      </c>
      <c r="K21" s="134">
        <f t="shared" si="1"/>
        <v>42619</v>
      </c>
      <c r="L21" s="134">
        <f t="shared" si="2"/>
        <v>42649</v>
      </c>
    </row>
    <row r="22" spans="3:12" ht="12.75" x14ac:dyDescent="0.2">
      <c r="C22" s="37">
        <v>10032</v>
      </c>
      <c r="D22" s="38">
        <v>11791</v>
      </c>
      <c r="E22" s="39">
        <v>42529</v>
      </c>
      <c r="F22" s="40" t="s">
        <v>317</v>
      </c>
      <c r="G22" s="41">
        <v>424.6</v>
      </c>
      <c r="H22" s="40" t="s">
        <v>318</v>
      </c>
      <c r="I22" s="40" t="s">
        <v>319</v>
      </c>
      <c r="J22" s="134">
        <f t="shared" si="0"/>
        <v>42589</v>
      </c>
      <c r="K22" s="134">
        <f t="shared" si="1"/>
        <v>42619</v>
      </c>
      <c r="L22" s="134">
        <f t="shared" si="2"/>
        <v>42649</v>
      </c>
    </row>
    <row r="23" spans="3:12" ht="12.75" x14ac:dyDescent="0.2">
      <c r="C23" s="42">
        <v>10017</v>
      </c>
      <c r="D23" s="43">
        <v>11792</v>
      </c>
      <c r="E23" s="44">
        <v>42530</v>
      </c>
      <c r="F23" s="45" t="s">
        <v>320</v>
      </c>
      <c r="G23" s="46">
        <v>119.85</v>
      </c>
      <c r="H23" s="45" t="s">
        <v>321</v>
      </c>
      <c r="I23" s="45" t="s">
        <v>319</v>
      </c>
      <c r="J23" s="134">
        <f t="shared" si="0"/>
        <v>42590</v>
      </c>
      <c r="K23" s="134">
        <f t="shared" si="1"/>
        <v>42620</v>
      </c>
      <c r="L23" s="134">
        <f t="shared" si="2"/>
        <v>42650</v>
      </c>
    </row>
    <row r="24" spans="3:12" ht="12.75" x14ac:dyDescent="0.2">
      <c r="C24" s="37">
        <v>10023</v>
      </c>
      <c r="D24" s="38">
        <v>11796</v>
      </c>
      <c r="E24" s="39">
        <v>42530</v>
      </c>
      <c r="F24" s="40" t="s">
        <v>322</v>
      </c>
      <c r="G24" s="41">
        <v>1751.25</v>
      </c>
      <c r="H24" s="40" t="s">
        <v>323</v>
      </c>
      <c r="I24" s="40" t="s">
        <v>307</v>
      </c>
      <c r="J24" s="134">
        <f t="shared" si="0"/>
        <v>42590</v>
      </c>
      <c r="K24" s="134">
        <f t="shared" si="1"/>
        <v>42620</v>
      </c>
      <c r="L24" s="134">
        <f t="shared" si="2"/>
        <v>42650</v>
      </c>
    </row>
    <row r="25" spans="3:12" ht="12.75" x14ac:dyDescent="0.2">
      <c r="C25" s="42">
        <v>10016</v>
      </c>
      <c r="D25" s="43">
        <v>11797</v>
      </c>
      <c r="E25" s="44">
        <v>42530</v>
      </c>
      <c r="F25" s="45" t="s">
        <v>324</v>
      </c>
      <c r="G25" s="46">
        <v>531.66999999999996</v>
      </c>
      <c r="H25" s="45" t="s">
        <v>325</v>
      </c>
      <c r="I25" s="45" t="s">
        <v>326</v>
      </c>
      <c r="J25" s="134">
        <f t="shared" si="0"/>
        <v>42590</v>
      </c>
      <c r="K25" s="134">
        <f t="shared" si="1"/>
        <v>42620</v>
      </c>
      <c r="L25" s="134">
        <f t="shared" si="2"/>
        <v>42650</v>
      </c>
    </row>
    <row r="26" spans="3:12" ht="12.75" x14ac:dyDescent="0.2">
      <c r="C26" s="37">
        <v>10028</v>
      </c>
      <c r="D26" s="38">
        <v>11798</v>
      </c>
      <c r="E26" s="39">
        <v>42530</v>
      </c>
      <c r="F26" s="40" t="s">
        <v>327</v>
      </c>
      <c r="G26" s="41">
        <v>1150.95</v>
      </c>
      <c r="H26" s="40" t="s">
        <v>328</v>
      </c>
      <c r="I26" s="40" t="s">
        <v>329</v>
      </c>
      <c r="J26" s="134">
        <f t="shared" si="0"/>
        <v>42590</v>
      </c>
      <c r="K26" s="134">
        <f t="shared" si="1"/>
        <v>42620</v>
      </c>
      <c r="L26" s="134">
        <f t="shared" si="2"/>
        <v>42650</v>
      </c>
    </row>
    <row r="27" spans="3:12" ht="12.75" x14ac:dyDescent="0.2">
      <c r="C27" s="42">
        <v>10025</v>
      </c>
      <c r="D27" s="43">
        <v>11802</v>
      </c>
      <c r="E27" s="44">
        <v>42531</v>
      </c>
      <c r="F27" s="45" t="s">
        <v>330</v>
      </c>
      <c r="G27" s="46">
        <v>433.94</v>
      </c>
      <c r="H27" s="45" t="s">
        <v>331</v>
      </c>
      <c r="I27" s="45" t="s">
        <v>332</v>
      </c>
      <c r="J27" s="134">
        <f t="shared" si="0"/>
        <v>42591</v>
      </c>
      <c r="K27" s="134">
        <f t="shared" si="1"/>
        <v>42621</v>
      </c>
      <c r="L27" s="134">
        <f t="shared" si="2"/>
        <v>42651</v>
      </c>
    </row>
    <row r="28" spans="3:12" ht="12.75" x14ac:dyDescent="0.2">
      <c r="C28" s="37">
        <v>10011</v>
      </c>
      <c r="D28" s="38">
        <v>11804</v>
      </c>
      <c r="E28" s="39">
        <v>42531</v>
      </c>
      <c r="F28" s="40" t="s">
        <v>333</v>
      </c>
      <c r="G28" s="41">
        <v>415.09</v>
      </c>
      <c r="H28" s="40" t="s">
        <v>334</v>
      </c>
      <c r="I28" s="40" t="s">
        <v>335</v>
      </c>
      <c r="J28" s="134">
        <f t="shared" si="0"/>
        <v>42591</v>
      </c>
      <c r="K28" s="134">
        <f t="shared" si="1"/>
        <v>42621</v>
      </c>
      <c r="L28" s="134">
        <f t="shared" si="2"/>
        <v>42651</v>
      </c>
    </row>
    <row r="29" spans="3:12" ht="12.75" x14ac:dyDescent="0.2">
      <c r="C29" s="42">
        <v>10013</v>
      </c>
      <c r="D29" s="43">
        <v>11805</v>
      </c>
      <c r="E29" s="44">
        <v>42531</v>
      </c>
      <c r="F29" s="45" t="s">
        <v>336</v>
      </c>
      <c r="G29" s="46">
        <v>410.75</v>
      </c>
      <c r="H29" s="45" t="s">
        <v>337</v>
      </c>
      <c r="I29" s="45" t="s">
        <v>338</v>
      </c>
      <c r="J29" s="134">
        <f t="shared" si="0"/>
        <v>42591</v>
      </c>
      <c r="K29" s="134">
        <f t="shared" si="1"/>
        <v>42621</v>
      </c>
      <c r="L29" s="134">
        <f t="shared" si="2"/>
        <v>42651</v>
      </c>
    </row>
    <row r="30" spans="3:12" ht="12.75" x14ac:dyDescent="0.2">
      <c r="C30" s="37">
        <v>10027</v>
      </c>
      <c r="D30" s="38">
        <v>11806</v>
      </c>
      <c r="E30" s="39">
        <v>42531</v>
      </c>
      <c r="F30" s="40" t="s">
        <v>339</v>
      </c>
      <c r="G30" s="41">
        <v>2568.75</v>
      </c>
      <c r="H30" s="40" t="s">
        <v>340</v>
      </c>
      <c r="I30" s="40" t="s">
        <v>341</v>
      </c>
      <c r="J30" s="134">
        <f t="shared" si="0"/>
        <v>42591</v>
      </c>
      <c r="K30" s="134">
        <f t="shared" si="1"/>
        <v>42621</v>
      </c>
      <c r="L30" s="134">
        <f t="shared" si="2"/>
        <v>42651</v>
      </c>
    </row>
    <row r="31" spans="3:12" ht="12.75" x14ac:dyDescent="0.2">
      <c r="C31" s="42">
        <v>10020</v>
      </c>
      <c r="D31" s="43">
        <v>11811</v>
      </c>
      <c r="E31" s="44">
        <v>42532</v>
      </c>
      <c r="F31" s="45" t="s">
        <v>342</v>
      </c>
      <c r="G31" s="46">
        <v>1611.34</v>
      </c>
      <c r="H31" s="45" t="s">
        <v>343</v>
      </c>
      <c r="I31" s="45" t="s">
        <v>313</v>
      </c>
      <c r="J31" s="134">
        <f t="shared" si="0"/>
        <v>42592</v>
      </c>
      <c r="K31" s="134">
        <f t="shared" si="1"/>
        <v>42622</v>
      </c>
      <c r="L31" s="134">
        <f t="shared" si="2"/>
        <v>42652</v>
      </c>
    </row>
    <row r="32" spans="3:12" ht="12.75" x14ac:dyDescent="0.2">
      <c r="C32" s="37">
        <v>10019</v>
      </c>
      <c r="D32" s="38">
        <v>11814</v>
      </c>
      <c r="E32" s="39">
        <v>42532</v>
      </c>
      <c r="F32" s="40" t="s">
        <v>344</v>
      </c>
      <c r="G32" s="41">
        <v>765.88</v>
      </c>
      <c r="H32" s="40" t="s">
        <v>345</v>
      </c>
      <c r="I32" s="40" t="s">
        <v>346</v>
      </c>
      <c r="J32" s="134">
        <f t="shared" si="0"/>
        <v>42592</v>
      </c>
      <c r="K32" s="134">
        <f t="shared" si="1"/>
        <v>42622</v>
      </c>
      <c r="L32" s="134">
        <f t="shared" si="2"/>
        <v>42652</v>
      </c>
    </row>
    <row r="33" spans="3:12" ht="12.75" x14ac:dyDescent="0.2">
      <c r="C33" s="42">
        <v>10031</v>
      </c>
      <c r="D33" s="43">
        <v>11822</v>
      </c>
      <c r="E33" s="44">
        <v>42551</v>
      </c>
      <c r="F33" s="45" t="s">
        <v>347</v>
      </c>
      <c r="G33" s="46">
        <v>4132.5</v>
      </c>
      <c r="H33" s="45" t="s">
        <v>348</v>
      </c>
      <c r="I33" s="45" t="s">
        <v>293</v>
      </c>
      <c r="J33" s="134">
        <f>E33+60</f>
        <v>42611</v>
      </c>
      <c r="K33" s="134">
        <f t="shared" si="1"/>
        <v>42641</v>
      </c>
      <c r="L33" s="134">
        <f t="shared" si="2"/>
        <v>42671</v>
      </c>
    </row>
    <row r="34" spans="3:12" ht="12.75" x14ac:dyDescent="0.2">
      <c r="D34" s="22"/>
      <c r="E34" s="22"/>
      <c r="F34" s="22"/>
      <c r="G34" s="22"/>
      <c r="H34" s="22"/>
      <c r="I34" s="22"/>
      <c r="J34" s="22"/>
      <c r="K34" s="22"/>
      <c r="L34" s="22"/>
    </row>
    <row r="35" spans="3:12" ht="12.75" x14ac:dyDescent="0.2">
      <c r="D35" s="22"/>
      <c r="E35" s="22"/>
      <c r="F35" s="22"/>
      <c r="G35" s="22"/>
      <c r="H35" s="22"/>
      <c r="I35" s="22"/>
      <c r="J35" s="22"/>
      <c r="K35" s="22"/>
      <c r="L35" s="22"/>
    </row>
    <row r="36" spans="3:12" ht="12.75" x14ac:dyDescent="0.2">
      <c r="D36" s="22"/>
      <c r="E36" s="22"/>
      <c r="F36" s="22"/>
      <c r="G36" s="22"/>
      <c r="H36" s="22"/>
      <c r="I36" s="22"/>
      <c r="J36" s="22"/>
      <c r="K36" s="22"/>
      <c r="L36" s="22"/>
    </row>
    <row r="37" spans="3:12" ht="12.75" x14ac:dyDescent="0.2">
      <c r="D37" s="22"/>
      <c r="E37" s="22"/>
      <c r="F37" s="22"/>
      <c r="G37" s="22"/>
      <c r="H37" s="22"/>
      <c r="I37" s="22"/>
      <c r="J37" s="22"/>
      <c r="K37" s="22"/>
      <c r="L37" s="22"/>
    </row>
    <row r="38" spans="3:12" ht="12.75" x14ac:dyDescent="0.2">
      <c r="D38" s="22"/>
      <c r="E38" s="22"/>
      <c r="F38" s="22"/>
      <c r="G38" s="22"/>
      <c r="H38" s="22"/>
      <c r="I38" s="22"/>
      <c r="J38" s="22"/>
      <c r="K38" s="22"/>
      <c r="L38" s="22"/>
    </row>
    <row r="39" spans="3:12" ht="12.75" x14ac:dyDescent="0.2">
      <c r="D39" s="22"/>
      <c r="E39" s="22"/>
      <c r="F39" s="22"/>
      <c r="G39" s="22"/>
      <c r="H39" s="22"/>
      <c r="I39" s="22"/>
      <c r="J39" s="22"/>
      <c r="K39" s="22"/>
      <c r="L39" s="22"/>
    </row>
    <row r="40" spans="3:12" ht="12.75" x14ac:dyDescent="0.2">
      <c r="D40" s="22"/>
      <c r="E40" s="22"/>
      <c r="F40" s="22"/>
      <c r="G40" s="22"/>
      <c r="H40" s="22"/>
      <c r="I40" s="22"/>
      <c r="J40" s="22"/>
      <c r="K40" s="22"/>
      <c r="L40" s="22"/>
    </row>
    <row r="41" spans="3:12" ht="12.75" x14ac:dyDescent="0.2">
      <c r="D41" s="22"/>
      <c r="E41" s="22"/>
      <c r="F41" s="22"/>
      <c r="G41" s="22"/>
      <c r="H41" s="22"/>
      <c r="I41" s="22"/>
      <c r="J41" s="22"/>
      <c r="K41" s="22"/>
      <c r="L41" s="22"/>
    </row>
    <row r="42" spans="3:12" ht="12.75" x14ac:dyDescent="0.2">
      <c r="D42" s="22"/>
      <c r="E42" s="22"/>
      <c r="F42" s="22"/>
      <c r="G42" s="22"/>
      <c r="H42" s="22"/>
      <c r="I42" s="22"/>
      <c r="J42" s="22"/>
      <c r="K42" s="22"/>
      <c r="L42" s="22"/>
    </row>
    <row r="43" spans="3:12" ht="12.75" x14ac:dyDescent="0.2">
      <c r="D43" s="22"/>
      <c r="E43" s="22"/>
      <c r="F43" s="22"/>
      <c r="G43" s="22"/>
      <c r="H43" s="22"/>
      <c r="I43" s="22"/>
      <c r="J43" s="22"/>
      <c r="K43" s="22"/>
      <c r="L43" s="22"/>
    </row>
    <row r="44" spans="3:12" ht="12.75" x14ac:dyDescent="0.2">
      <c r="D44" s="22"/>
      <c r="E44" s="22"/>
      <c r="F44" s="22"/>
      <c r="G44" s="22"/>
      <c r="H44" s="22"/>
      <c r="I44" s="22"/>
      <c r="J44" s="22"/>
      <c r="K44" s="22"/>
      <c r="L44" s="22"/>
    </row>
    <row r="45" spans="3:12" ht="12.75" x14ac:dyDescent="0.2">
      <c r="D45" s="22"/>
      <c r="E45" s="22"/>
      <c r="F45" s="22"/>
      <c r="G45" s="22"/>
      <c r="H45" s="22"/>
      <c r="I45" s="22"/>
      <c r="J45" s="22"/>
      <c r="K45" s="22"/>
      <c r="L45" s="22"/>
    </row>
    <row r="46" spans="3:12" ht="12.75" x14ac:dyDescent="0.2">
      <c r="D46" s="22"/>
      <c r="E46" s="22"/>
      <c r="F46" s="22"/>
      <c r="G46" s="22"/>
      <c r="H46" s="22"/>
      <c r="I46" s="22"/>
      <c r="J46" s="22"/>
      <c r="K46" s="22"/>
      <c r="L46" s="22"/>
    </row>
    <row r="47" spans="3:12" ht="12.75" x14ac:dyDescent="0.2">
      <c r="D47" s="22"/>
      <c r="E47" s="22"/>
      <c r="F47" s="22"/>
      <c r="G47" s="22"/>
      <c r="H47" s="22"/>
      <c r="I47" s="22"/>
      <c r="J47" s="22"/>
      <c r="K47" s="22"/>
      <c r="L47" s="22"/>
    </row>
    <row r="48" spans="3:12" ht="12.75" x14ac:dyDescent="0.2">
      <c r="D48" s="22"/>
      <c r="E48" s="22"/>
      <c r="F48" s="22"/>
      <c r="G48" s="22"/>
      <c r="H48" s="22"/>
      <c r="I48" s="22"/>
      <c r="J48" s="22"/>
      <c r="K48" s="22"/>
      <c r="L48" s="22"/>
    </row>
    <row r="49" s="22" customFormat="1" ht="12.75" x14ac:dyDescent="0.2"/>
    <row r="50" s="22" customFormat="1" ht="12.75" x14ac:dyDescent="0.2"/>
    <row r="51" s="22" customFormat="1" ht="12.75" x14ac:dyDescent="0.2"/>
    <row r="52" s="22" customFormat="1" ht="12.75" x14ac:dyDescent="0.2"/>
    <row r="53" s="22" customFormat="1" ht="12.75" x14ac:dyDescent="0.2"/>
    <row r="54" s="22" customFormat="1" ht="12.75" x14ac:dyDescent="0.2"/>
    <row r="55" s="22" customFormat="1" ht="12.75" x14ac:dyDescent="0.2"/>
    <row r="56" s="22" customFormat="1" ht="12.75" x14ac:dyDescent="0.2"/>
    <row r="57" s="22" customFormat="1" ht="12.75" x14ac:dyDescent="0.2"/>
    <row r="58" s="22" customFormat="1" ht="12.75" x14ac:dyDescent="0.2"/>
    <row r="59" s="22" customFormat="1" ht="12.75" x14ac:dyDescent="0.2"/>
    <row r="60" s="22" customFormat="1" ht="12.75" x14ac:dyDescent="0.2"/>
  </sheetData>
  <mergeCells count="2">
    <mergeCell ref="J5:L5"/>
    <mergeCell ref="D1:I1"/>
  </mergeCells>
  <conditionalFormatting sqref="G7:G33">
    <cfRule type="top10" dxfId="363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opLeftCell="A10" zoomScaleNormal="100" workbookViewId="0">
      <selection activeCell="I13" sqref="I13"/>
    </sheetView>
  </sheetViews>
  <sheetFormatPr baseColWidth="10" defaultColWidth="7.28515625" defaultRowHeight="12.75" x14ac:dyDescent="0.2"/>
  <cols>
    <col min="1" max="1" width="3.28515625" style="22" customWidth="1"/>
    <col min="2" max="2" width="11.85546875" style="23" customWidth="1"/>
    <col min="3" max="3" width="12" style="23" customWidth="1"/>
    <col min="4" max="4" width="13.7109375" style="48" customWidth="1"/>
    <col min="5" max="5" width="14.28515625" style="49" customWidth="1"/>
    <col min="6" max="6" width="14.42578125" style="22" customWidth="1"/>
    <col min="7" max="7" width="16.85546875" style="22" bestFit="1" customWidth="1"/>
    <col min="8" max="8" width="13.7109375" style="27" customWidth="1"/>
    <col min="9" max="11" width="7.28515625" style="22"/>
    <col min="12" max="12" width="10.140625" style="22" bestFit="1" customWidth="1"/>
    <col min="13" max="16384" width="7.28515625" style="22"/>
  </cols>
  <sheetData>
    <row r="1" spans="1:12" ht="31.5" x14ac:dyDescent="0.5">
      <c r="A1" s="60" t="s">
        <v>212</v>
      </c>
      <c r="B1" s="60"/>
      <c r="C1" s="60"/>
      <c r="D1" s="60"/>
      <c r="E1" s="60"/>
      <c r="F1" s="60"/>
    </row>
    <row r="2" spans="1:12" ht="31.5" x14ac:dyDescent="0.5">
      <c r="A2" s="6" t="s">
        <v>360</v>
      </c>
      <c r="B2" s="5"/>
      <c r="C2" s="5"/>
      <c r="D2" s="5"/>
      <c r="E2" s="5"/>
      <c r="F2" s="5"/>
    </row>
    <row r="3" spans="1:12" ht="18.75" x14ac:dyDescent="0.3">
      <c r="A3" s="6" t="s">
        <v>362</v>
      </c>
      <c r="B3" s="24"/>
      <c r="C3" s="25"/>
      <c r="D3" s="26"/>
      <c r="E3" s="26"/>
      <c r="F3" s="26"/>
    </row>
    <row r="4" spans="1:12" ht="18.75" x14ac:dyDescent="0.3">
      <c r="A4" s="6" t="s">
        <v>361</v>
      </c>
    </row>
    <row r="8" spans="1:12" ht="25.5" x14ac:dyDescent="0.2">
      <c r="B8" s="27" t="s">
        <v>349</v>
      </c>
      <c r="C8" s="47">
        <v>42661</v>
      </c>
    </row>
    <row r="9" spans="1:12" s="50" customFormat="1" ht="32.25" customHeight="1" x14ac:dyDescent="0.2">
      <c r="A9" s="22"/>
      <c r="B9" s="23"/>
      <c r="C9" s="23"/>
      <c r="D9" s="48"/>
      <c r="E9" s="49"/>
      <c r="F9" s="22"/>
    </row>
    <row r="10" spans="1:12" x14ac:dyDescent="0.2">
      <c r="L10" s="55"/>
    </row>
    <row r="11" spans="1:12" x14ac:dyDescent="0.2">
      <c r="L11" s="55"/>
    </row>
    <row r="12" spans="1:12" x14ac:dyDescent="0.2">
      <c r="A12" s="50"/>
      <c r="B12" s="137" t="s">
        <v>265</v>
      </c>
      <c r="C12" s="138" t="s">
        <v>266</v>
      </c>
      <c r="D12" s="139" t="s">
        <v>267</v>
      </c>
      <c r="E12" s="140" t="s">
        <v>350</v>
      </c>
      <c r="F12" s="141" t="s">
        <v>226</v>
      </c>
      <c r="G12" s="142" t="s">
        <v>228</v>
      </c>
      <c r="H12" s="143" t="s">
        <v>351</v>
      </c>
      <c r="L12" s="55"/>
    </row>
    <row r="13" spans="1:12" x14ac:dyDescent="0.2">
      <c r="B13" s="135">
        <v>10024</v>
      </c>
      <c r="C13" s="57">
        <v>42465</v>
      </c>
      <c r="D13" s="61">
        <v>42465</v>
      </c>
      <c r="E13" s="62">
        <v>42495</v>
      </c>
      <c r="F13" s="63">
        <v>150</v>
      </c>
      <c r="G13" s="64" t="s">
        <v>352</v>
      </c>
      <c r="H13" s="136">
        <f>IF(Tabla9[[#This Row],[Fecha Vencim.]]&gt;=C$8,"No vencida",C$8-Tabla9[[#This Row],[Fecha Vencim.]])</f>
        <v>166</v>
      </c>
      <c r="L13" s="55"/>
    </row>
    <row r="14" spans="1:12" x14ac:dyDescent="0.2">
      <c r="B14" s="135">
        <v>10014</v>
      </c>
      <c r="C14" s="57">
        <v>42465</v>
      </c>
      <c r="D14" s="61">
        <v>42465</v>
      </c>
      <c r="E14" s="62">
        <v>42495</v>
      </c>
      <c r="F14" s="63">
        <v>550</v>
      </c>
      <c r="G14" s="64" t="s">
        <v>353</v>
      </c>
      <c r="H14" s="136">
        <f>IF(Tabla9[[#This Row],[Fecha Vencim.]]&gt;=C$8,"No vencida",C$8-Tabla9[[#This Row],[Fecha Vencim.]])</f>
        <v>166</v>
      </c>
      <c r="L14" s="55"/>
    </row>
    <row r="15" spans="1:12" x14ac:dyDescent="0.2">
      <c r="B15" s="135">
        <v>10034</v>
      </c>
      <c r="C15" s="57">
        <v>42465</v>
      </c>
      <c r="D15" s="61">
        <v>42830</v>
      </c>
      <c r="E15" s="62">
        <v>42860</v>
      </c>
      <c r="F15" s="63">
        <v>750</v>
      </c>
      <c r="G15" s="64" t="s">
        <v>354</v>
      </c>
      <c r="H15" s="136" t="str">
        <f>IF(Tabla9[[#This Row],[Fecha Vencim.]]&gt;=C$8,"No vencida",C$8-Tabla9[[#This Row],[Fecha Vencim.]])</f>
        <v>No vencida</v>
      </c>
    </row>
    <row r="16" spans="1:12" x14ac:dyDescent="0.2">
      <c r="B16" s="135">
        <v>10029</v>
      </c>
      <c r="C16" s="57">
        <v>42465</v>
      </c>
      <c r="D16" s="61">
        <v>42830</v>
      </c>
      <c r="E16" s="62">
        <v>42860</v>
      </c>
      <c r="F16" s="63">
        <v>240</v>
      </c>
      <c r="G16" s="64" t="s">
        <v>356</v>
      </c>
      <c r="H16" s="136" t="str">
        <f>IF(Tabla9[[#This Row],[Fecha Vencim.]]&gt;=C$8,"No vencida",C$8-Tabla9[[#This Row],[Fecha Vencim.]])</f>
        <v>No vencida</v>
      </c>
    </row>
    <row r="17" spans="2:8" x14ac:dyDescent="0.2">
      <c r="B17" s="135">
        <v>10030</v>
      </c>
      <c r="C17" s="57">
        <v>42526</v>
      </c>
      <c r="D17" s="61">
        <v>42526</v>
      </c>
      <c r="E17" s="62">
        <v>42556</v>
      </c>
      <c r="F17" s="63">
        <v>61.5</v>
      </c>
      <c r="G17" s="64" t="s">
        <v>355</v>
      </c>
      <c r="H17" s="136">
        <f>IF(Tabla9[[#This Row],[Fecha Vencim.]]&gt;=C$8,"No vencida",C$8-Tabla9[[#This Row],[Fecha Vencim.]])</f>
        <v>105</v>
      </c>
    </row>
    <row r="18" spans="2:8" x14ac:dyDescent="0.2">
      <c r="B18" s="135">
        <v>10018</v>
      </c>
      <c r="C18" s="57">
        <v>42526</v>
      </c>
      <c r="D18" s="61">
        <v>42526</v>
      </c>
      <c r="E18" s="62">
        <v>42556</v>
      </c>
      <c r="F18" s="63">
        <v>211.25</v>
      </c>
      <c r="G18" s="64" t="s">
        <v>355</v>
      </c>
      <c r="H18" s="136">
        <f>IF(Tabla9[[#This Row],[Fecha Vencim.]]&gt;=C$8,"No vencida",C$8-Tabla9[[#This Row],[Fecha Vencim.]])</f>
        <v>105</v>
      </c>
    </row>
    <row r="19" spans="2:8" x14ac:dyDescent="0.2">
      <c r="B19" s="135">
        <v>10035</v>
      </c>
      <c r="C19" s="57">
        <v>42526</v>
      </c>
      <c r="D19" s="61">
        <v>42891</v>
      </c>
      <c r="E19" s="62">
        <v>42921</v>
      </c>
      <c r="F19" s="63">
        <v>220.13</v>
      </c>
      <c r="G19" s="64" t="s">
        <v>352</v>
      </c>
      <c r="H19" s="136" t="str">
        <f>IF(Tabla9[[#This Row],[Fecha Vencim.]]&gt;=C$8,"No vencida",C$8-Tabla9[[#This Row],[Fecha Vencim.]])</f>
        <v>No vencida</v>
      </c>
    </row>
    <row r="20" spans="2:8" x14ac:dyDescent="0.2">
      <c r="B20" s="135">
        <v>10010</v>
      </c>
      <c r="C20" s="57">
        <v>42528</v>
      </c>
      <c r="D20" s="61">
        <v>42893</v>
      </c>
      <c r="E20" s="62">
        <v>42923</v>
      </c>
      <c r="F20" s="63">
        <v>151.44</v>
      </c>
      <c r="G20" s="64" t="s">
        <v>353</v>
      </c>
      <c r="H20" s="136" t="str">
        <f>IF(Tabla9[[#This Row],[Fecha Vencim.]]&gt;=C$8,"No vencida",C$8-Tabla9[[#This Row],[Fecha Vencim.]])</f>
        <v>No vencida</v>
      </c>
    </row>
    <row r="21" spans="2:8" x14ac:dyDescent="0.2">
      <c r="B21" s="135">
        <v>10030</v>
      </c>
      <c r="C21" s="57">
        <v>42528</v>
      </c>
      <c r="D21" s="61">
        <v>42528</v>
      </c>
      <c r="E21" s="62">
        <v>42558</v>
      </c>
      <c r="F21" s="63">
        <v>198.77</v>
      </c>
      <c r="G21" s="64" t="s">
        <v>354</v>
      </c>
      <c r="H21" s="136">
        <f>IF(Tabla9[[#This Row],[Fecha Vencim.]]&gt;=C$8,"No vencida",C$8-Tabla9[[#This Row],[Fecha Vencim.]])</f>
        <v>103</v>
      </c>
    </row>
    <row r="22" spans="2:8" x14ac:dyDescent="0.2">
      <c r="B22" s="135">
        <v>10012</v>
      </c>
      <c r="C22" s="57">
        <v>42528</v>
      </c>
      <c r="D22" s="61">
        <v>42528</v>
      </c>
      <c r="E22" s="62">
        <v>42558</v>
      </c>
      <c r="F22" s="63">
        <v>98.66</v>
      </c>
      <c r="G22" s="64" t="s">
        <v>354</v>
      </c>
      <c r="H22" s="136">
        <f>IF(Tabla9[[#This Row],[Fecha Vencim.]]&gt;=C$8,"No vencida",C$8-Tabla9[[#This Row],[Fecha Vencim.]])</f>
        <v>103</v>
      </c>
    </row>
    <row r="23" spans="2:8" x14ac:dyDescent="0.2">
      <c r="B23" s="135">
        <v>10024</v>
      </c>
      <c r="C23" s="57">
        <v>42529</v>
      </c>
      <c r="D23" s="61">
        <v>42528</v>
      </c>
      <c r="E23" s="62">
        <v>42558</v>
      </c>
      <c r="F23" s="63">
        <v>135.63999999999999</v>
      </c>
      <c r="G23" s="64" t="s">
        <v>354</v>
      </c>
      <c r="H23" s="136">
        <f>IF(Tabla9[[#This Row],[Fecha Vencim.]]&gt;=C$8,"No vencida",C$8-Tabla9[[#This Row],[Fecha Vencim.]])</f>
        <v>103</v>
      </c>
    </row>
    <row r="24" spans="2:8" x14ac:dyDescent="0.2">
      <c r="B24" s="135">
        <v>10014</v>
      </c>
      <c r="C24" s="57">
        <v>42529</v>
      </c>
      <c r="D24" s="61">
        <v>42528</v>
      </c>
      <c r="E24" s="62">
        <v>42558</v>
      </c>
      <c r="F24" s="63">
        <v>56.5</v>
      </c>
      <c r="G24" s="64" t="s">
        <v>355</v>
      </c>
      <c r="H24" s="136">
        <f>IF(Tabla9[[#This Row],[Fecha Vencim.]]&gt;=C$8,"No vencida",C$8-Tabla9[[#This Row],[Fecha Vencim.]])</f>
        <v>103</v>
      </c>
    </row>
    <row r="25" spans="2:8" x14ac:dyDescent="0.2">
      <c r="B25" s="135">
        <v>10021</v>
      </c>
      <c r="C25" s="57">
        <v>42529</v>
      </c>
      <c r="D25" s="61">
        <v>42528</v>
      </c>
      <c r="E25" s="62">
        <v>42558</v>
      </c>
      <c r="F25" s="63">
        <v>414.35</v>
      </c>
      <c r="G25" s="64" t="s">
        <v>355</v>
      </c>
      <c r="H25" s="136">
        <f>IF(Tabla9[[#This Row],[Fecha Vencim.]]&gt;=C$8,"No vencida",C$8-Tabla9[[#This Row],[Fecha Vencim.]])</f>
        <v>103</v>
      </c>
    </row>
    <row r="26" spans="2:8" x14ac:dyDescent="0.2">
      <c r="B26" s="135">
        <v>10022</v>
      </c>
      <c r="C26" s="57">
        <v>42529</v>
      </c>
      <c r="D26" s="61">
        <v>42651</v>
      </c>
      <c r="E26" s="62">
        <v>42682</v>
      </c>
      <c r="F26" s="63">
        <v>75.989999999999995</v>
      </c>
      <c r="G26" s="64" t="s">
        <v>357</v>
      </c>
      <c r="H26" s="136" t="str">
        <f>IF(Tabla9[[#This Row],[Fecha Vencim.]]&gt;=C$8,"No vencida",C$8-Tabla9[[#This Row],[Fecha Vencim.]])</f>
        <v>No vencida</v>
      </c>
    </row>
    <row r="27" spans="2:8" x14ac:dyDescent="0.2">
      <c r="B27" s="135">
        <v>10026</v>
      </c>
      <c r="C27" s="57">
        <v>42529</v>
      </c>
      <c r="D27" s="61">
        <v>42529</v>
      </c>
      <c r="E27" s="62">
        <v>42559</v>
      </c>
      <c r="F27" s="63">
        <v>159.88</v>
      </c>
      <c r="G27" s="64" t="s">
        <v>357</v>
      </c>
      <c r="H27" s="136">
        <f>IF(Tabla9[[#This Row],[Fecha Vencim.]]&gt;=C$8,"No vencida",C$8-Tabla9[[#This Row],[Fecha Vencim.]])</f>
        <v>102</v>
      </c>
    </row>
    <row r="28" spans="2:8" x14ac:dyDescent="0.2">
      <c r="B28" s="135">
        <v>10033</v>
      </c>
      <c r="C28" s="57">
        <v>42529</v>
      </c>
      <c r="D28" s="61">
        <v>42712</v>
      </c>
      <c r="E28" s="62">
        <v>42743</v>
      </c>
      <c r="F28" s="63">
        <v>190</v>
      </c>
      <c r="G28" s="64" t="s">
        <v>356</v>
      </c>
      <c r="H28" s="136" t="str">
        <f>IF(Tabla9[[#This Row],[Fecha Vencim.]]&gt;=C$8,"No vencida",C$8-Tabla9[[#This Row],[Fecha Vencim.]])</f>
        <v>No vencida</v>
      </c>
    </row>
    <row r="29" spans="2:8" x14ac:dyDescent="0.2">
      <c r="B29" s="135">
        <v>10029</v>
      </c>
      <c r="C29" s="57">
        <v>42530</v>
      </c>
      <c r="D29" s="61">
        <v>42529</v>
      </c>
      <c r="E29" s="62">
        <v>42559</v>
      </c>
      <c r="F29" s="63">
        <v>267.99</v>
      </c>
      <c r="G29" s="64" t="s">
        <v>355</v>
      </c>
      <c r="H29" s="136">
        <f>IF(Tabla9[[#This Row],[Fecha Vencim.]]&gt;=C$8,"No vencida",C$8-Tabla9[[#This Row],[Fecha Vencim.]])</f>
        <v>102</v>
      </c>
    </row>
    <row r="30" spans="2:8" x14ac:dyDescent="0.2">
      <c r="B30" s="135">
        <v>10015</v>
      </c>
      <c r="C30" s="57">
        <v>42530</v>
      </c>
      <c r="D30" s="61">
        <v>42712</v>
      </c>
      <c r="E30" s="62">
        <v>42743</v>
      </c>
      <c r="F30" s="63">
        <v>561.11</v>
      </c>
      <c r="G30" s="64" t="s">
        <v>354</v>
      </c>
      <c r="H30" s="136" t="str">
        <f>IF(Tabla9[[#This Row],[Fecha Vencim.]]&gt;=C$8,"No vencida",C$8-Tabla9[[#This Row],[Fecha Vencim.]])</f>
        <v>No vencida</v>
      </c>
    </row>
    <row r="31" spans="2:8" x14ac:dyDescent="0.2">
      <c r="B31" s="135">
        <v>10036</v>
      </c>
      <c r="C31" s="57">
        <v>42530</v>
      </c>
      <c r="D31" s="61">
        <v>42529</v>
      </c>
      <c r="E31" s="62">
        <v>42559</v>
      </c>
      <c r="F31" s="63">
        <v>180.25</v>
      </c>
      <c r="G31" s="64" t="s">
        <v>352</v>
      </c>
      <c r="H31" s="136">
        <f>IF(Tabla9[[#This Row],[Fecha Vencim.]]&gt;=C$8,"No vencida",C$8-Tabla9[[#This Row],[Fecha Vencim.]])</f>
        <v>102</v>
      </c>
    </row>
    <row r="32" spans="2:8" x14ac:dyDescent="0.2">
      <c r="B32" s="135">
        <v>10032</v>
      </c>
      <c r="C32" s="57">
        <v>42530</v>
      </c>
      <c r="D32" s="61">
        <v>42529</v>
      </c>
      <c r="E32" s="62">
        <v>42559</v>
      </c>
      <c r="F32" s="63">
        <v>424.6</v>
      </c>
      <c r="G32" s="64" t="s">
        <v>353</v>
      </c>
      <c r="H32" s="136">
        <f>IF(Tabla9[[#This Row],[Fecha Vencim.]]&gt;=C$8,"No vencida",C$8-Tabla9[[#This Row],[Fecha Vencim.]])</f>
        <v>102</v>
      </c>
    </row>
    <row r="33" spans="2:8" x14ac:dyDescent="0.2">
      <c r="B33" s="135">
        <v>10017</v>
      </c>
      <c r="C33" s="57">
        <v>42531</v>
      </c>
      <c r="D33" s="61">
        <v>42530</v>
      </c>
      <c r="E33" s="62">
        <v>42560</v>
      </c>
      <c r="F33" s="63">
        <v>119.85</v>
      </c>
      <c r="G33" s="64" t="s">
        <v>356</v>
      </c>
      <c r="H33" s="136">
        <f>IF(Tabla9[[#This Row],[Fecha Vencim.]]&gt;=C$8,"No vencida",C$8-Tabla9[[#This Row],[Fecha Vencim.]])</f>
        <v>101</v>
      </c>
    </row>
    <row r="34" spans="2:8" x14ac:dyDescent="0.2">
      <c r="B34" s="135">
        <v>10026</v>
      </c>
      <c r="C34" s="57">
        <v>42531</v>
      </c>
      <c r="D34" s="61">
        <v>42713</v>
      </c>
      <c r="E34" s="62">
        <v>42744</v>
      </c>
      <c r="F34" s="63">
        <v>114.5</v>
      </c>
      <c r="G34" s="64" t="s">
        <v>353</v>
      </c>
      <c r="H34" s="136" t="str">
        <f>IF(Tabla9[[#This Row],[Fecha Vencim.]]&gt;=C$8,"No vencida",C$8-Tabla9[[#This Row],[Fecha Vencim.]])</f>
        <v>No vencida</v>
      </c>
    </row>
    <row r="35" spans="2:8" x14ac:dyDescent="0.2">
      <c r="B35" s="135">
        <v>10033</v>
      </c>
      <c r="C35" s="57">
        <v>42531</v>
      </c>
      <c r="D35" s="61">
        <v>42530</v>
      </c>
      <c r="E35" s="62">
        <v>42560</v>
      </c>
      <c r="F35" s="63">
        <v>323.68</v>
      </c>
      <c r="G35" s="64" t="s">
        <v>354</v>
      </c>
      <c r="H35" s="136">
        <f>IF(Tabla9[[#This Row],[Fecha Vencim.]]&gt;=C$8,"No vencida",C$8-Tabla9[[#This Row],[Fecha Vencim.]])</f>
        <v>101</v>
      </c>
    </row>
    <row r="36" spans="2:8" x14ac:dyDescent="0.2">
      <c r="B36" s="135">
        <v>10029</v>
      </c>
      <c r="C36" s="57">
        <v>42531</v>
      </c>
      <c r="D36" s="61">
        <v>42530</v>
      </c>
      <c r="E36" s="62">
        <v>42560</v>
      </c>
      <c r="F36" s="63">
        <v>244.97</v>
      </c>
      <c r="G36" s="64" t="s">
        <v>356</v>
      </c>
      <c r="H36" s="136">
        <f>IF(Tabla9[[#This Row],[Fecha Vencim.]]&gt;=C$8,"No vencida",C$8-Tabla9[[#This Row],[Fecha Vencim.]])</f>
        <v>101</v>
      </c>
    </row>
    <row r="37" spans="2:8" x14ac:dyDescent="0.2">
      <c r="B37" s="135">
        <v>10023</v>
      </c>
      <c r="C37" s="57">
        <v>42532</v>
      </c>
      <c r="D37" s="61">
        <v>42530</v>
      </c>
      <c r="E37" s="62">
        <v>42560</v>
      </c>
      <c r="F37" s="63">
        <v>1751.25</v>
      </c>
      <c r="G37" s="64" t="s">
        <v>352</v>
      </c>
      <c r="H37" s="136">
        <f>IF(Tabla9[[#This Row],[Fecha Vencim.]]&gt;=C$8,"No vencida",C$8-Tabla9[[#This Row],[Fecha Vencim.]])</f>
        <v>101</v>
      </c>
    </row>
    <row r="38" spans="2:8" x14ac:dyDescent="0.2">
      <c r="B38" s="135">
        <v>10016</v>
      </c>
      <c r="C38" s="57">
        <v>42532</v>
      </c>
      <c r="D38" s="61">
        <v>42713</v>
      </c>
      <c r="E38" s="62">
        <v>42560</v>
      </c>
      <c r="F38" s="63">
        <v>531.66999999999996</v>
      </c>
      <c r="G38" s="64" t="s">
        <v>353</v>
      </c>
      <c r="H38" s="136">
        <f>IF(Tabla9[[#This Row],[Fecha Vencim.]]&gt;=C$8,"No vencida",C$8-Tabla9[[#This Row],[Fecha Vencim.]])</f>
        <v>101</v>
      </c>
    </row>
    <row r="39" spans="2:8" x14ac:dyDescent="0.2">
      <c r="B39" s="144">
        <v>10028</v>
      </c>
      <c r="C39" s="145">
        <v>42551</v>
      </c>
      <c r="D39" s="146">
        <v>42530</v>
      </c>
      <c r="E39" s="147">
        <v>42560</v>
      </c>
      <c r="F39" s="148">
        <v>1150.95</v>
      </c>
      <c r="G39" s="149" t="s">
        <v>356</v>
      </c>
      <c r="H39" s="150">
        <f>IF(Tabla9[[#This Row],[Fecha Vencim.]]&gt;=C$8,"No vencida",C$8-Tabla9[[#This Row],[Fecha Vencim.]])</f>
        <v>101</v>
      </c>
    </row>
    <row r="40" spans="2:8" x14ac:dyDescent="0.2">
      <c r="D40" s="51"/>
      <c r="E40" s="52"/>
      <c r="F40" s="53"/>
      <c r="G40" s="56"/>
      <c r="H40" s="54"/>
    </row>
    <row r="41" spans="2:8" x14ac:dyDescent="0.2">
      <c r="D41" s="51"/>
      <c r="E41" s="52"/>
      <c r="F41" s="53"/>
      <c r="G41" s="56"/>
      <c r="H41" s="54"/>
    </row>
    <row r="42" spans="2:8" x14ac:dyDescent="0.2">
      <c r="D42" s="51"/>
      <c r="E42" s="52"/>
      <c r="F42" s="53"/>
      <c r="G42" s="56"/>
      <c r="H42" s="54"/>
    </row>
    <row r="43" spans="2:8" x14ac:dyDescent="0.2">
      <c r="D43" s="51"/>
      <c r="E43" s="52"/>
      <c r="F43" s="53"/>
      <c r="G43" s="56"/>
      <c r="H43" s="54"/>
    </row>
    <row r="44" spans="2:8" x14ac:dyDescent="0.2">
      <c r="D44" s="51"/>
      <c r="E44" s="52"/>
      <c r="F44" s="53"/>
      <c r="G44" s="56"/>
      <c r="H44" s="54"/>
    </row>
    <row r="45" spans="2:8" x14ac:dyDescent="0.2">
      <c r="D45" s="51"/>
      <c r="E45" s="52"/>
      <c r="F45" s="53"/>
      <c r="G45" s="56"/>
      <c r="H45" s="54"/>
    </row>
    <row r="46" spans="2:8" x14ac:dyDescent="0.2">
      <c r="D46" s="51"/>
      <c r="E46" s="52"/>
      <c r="F46" s="53"/>
      <c r="G46" s="56"/>
      <c r="H46" s="54"/>
    </row>
    <row r="47" spans="2:8" x14ac:dyDescent="0.2">
      <c r="D47" s="51"/>
      <c r="E47" s="52"/>
      <c r="F47" s="53"/>
      <c r="G47" s="56"/>
      <c r="H47" s="54"/>
    </row>
    <row r="48" spans="2:8" x14ac:dyDescent="0.2">
      <c r="D48" s="51"/>
      <c r="E48" s="52"/>
      <c r="F48" s="53"/>
      <c r="G48" s="56"/>
      <c r="H48" s="54"/>
    </row>
    <row r="49" spans="4:8" x14ac:dyDescent="0.2">
      <c r="D49" s="51"/>
      <c r="E49" s="52"/>
      <c r="F49" s="53"/>
      <c r="G49" s="56"/>
      <c r="H49" s="54"/>
    </row>
    <row r="50" spans="4:8" x14ac:dyDescent="0.2">
      <c r="D50" s="51"/>
      <c r="E50" s="52"/>
      <c r="F50" s="53"/>
      <c r="G50" s="56"/>
      <c r="H50" s="54"/>
    </row>
    <row r="51" spans="4:8" x14ac:dyDescent="0.2">
      <c r="D51" s="51"/>
      <c r="E51" s="52"/>
      <c r="F51" s="53"/>
      <c r="G51" s="56"/>
      <c r="H51" s="54"/>
    </row>
    <row r="52" spans="4:8" x14ac:dyDescent="0.2">
      <c r="D52" s="51"/>
      <c r="E52" s="52"/>
      <c r="F52" s="53"/>
      <c r="G52" s="56"/>
      <c r="H52" s="54"/>
    </row>
    <row r="53" spans="4:8" x14ac:dyDescent="0.2">
      <c r="D53" s="51"/>
      <c r="E53" s="52"/>
      <c r="F53" s="53"/>
      <c r="G53" s="56"/>
      <c r="H53" s="54"/>
    </row>
    <row r="54" spans="4:8" x14ac:dyDescent="0.2">
      <c r="D54" s="51"/>
      <c r="E54" s="52"/>
      <c r="F54" s="53"/>
      <c r="G54" s="56"/>
      <c r="H54" s="54"/>
    </row>
    <row r="55" spans="4:8" x14ac:dyDescent="0.2">
      <c r="D55" s="51"/>
      <c r="E55" s="52"/>
      <c r="F55" s="53"/>
      <c r="G55" s="56"/>
      <c r="H55" s="54"/>
    </row>
    <row r="56" spans="4:8" x14ac:dyDescent="0.2">
      <c r="D56" s="51"/>
      <c r="E56" s="52"/>
      <c r="F56" s="53"/>
      <c r="G56" s="56"/>
      <c r="H56" s="54"/>
    </row>
    <row r="57" spans="4:8" x14ac:dyDescent="0.2">
      <c r="D57" s="51"/>
      <c r="E57" s="52"/>
      <c r="F57" s="53"/>
      <c r="G57" s="56"/>
      <c r="H57" s="54"/>
    </row>
    <row r="58" spans="4:8" x14ac:dyDescent="0.2">
      <c r="D58" s="51"/>
      <c r="E58" s="52"/>
      <c r="F58" s="53"/>
      <c r="G58" s="56"/>
      <c r="H58" s="54"/>
    </row>
    <row r="59" spans="4:8" x14ac:dyDescent="0.2">
      <c r="D59" s="51"/>
      <c r="E59" s="52"/>
      <c r="F59" s="53"/>
      <c r="G59" s="56"/>
      <c r="H59" s="54"/>
    </row>
    <row r="60" spans="4:8" x14ac:dyDescent="0.2">
      <c r="D60" s="51"/>
      <c r="E60" s="52"/>
      <c r="F60" s="53"/>
      <c r="G60" s="56"/>
      <c r="H60" s="54"/>
    </row>
    <row r="61" spans="4:8" x14ac:dyDescent="0.2">
      <c r="D61" s="51"/>
      <c r="E61" s="52"/>
      <c r="F61" s="53"/>
      <c r="G61" s="56"/>
      <c r="H61" s="54"/>
    </row>
    <row r="62" spans="4:8" x14ac:dyDescent="0.2">
      <c r="D62" s="51"/>
      <c r="E62" s="52"/>
      <c r="F62" s="53"/>
      <c r="G62" s="56"/>
      <c r="H62" s="54"/>
    </row>
    <row r="63" spans="4:8" x14ac:dyDescent="0.2">
      <c r="D63" s="51"/>
      <c r="E63" s="52"/>
      <c r="F63" s="53"/>
      <c r="G63" s="56"/>
      <c r="H63" s="54"/>
    </row>
    <row r="64" spans="4:8" x14ac:dyDescent="0.2">
      <c r="D64" s="51"/>
      <c r="E64" s="52"/>
      <c r="F64" s="53"/>
    </row>
    <row r="65" spans="4:6" x14ac:dyDescent="0.2">
      <c r="D65" s="51"/>
      <c r="E65" s="52"/>
      <c r="F65" s="53"/>
    </row>
    <row r="66" spans="4:6" x14ac:dyDescent="0.2">
      <c r="D66" s="51"/>
      <c r="E66" s="52"/>
      <c r="F66" s="53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B92725-F065-462A-B8EE-221B09C7F73E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GraficoInventario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Tabla Dinamica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Jorge Niño Rodriguez</cp:lastModifiedBy>
  <dcterms:created xsi:type="dcterms:W3CDTF">2021-06-24T20:15:17Z</dcterms:created>
  <dcterms:modified xsi:type="dcterms:W3CDTF">2021-06-27T03:57:03Z</dcterms:modified>
</cp:coreProperties>
</file>