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ticia.olivier\Desktop\"/>
    </mc:Choice>
  </mc:AlternateContent>
  <bookViews>
    <workbookView xWindow="0" yWindow="0" windowWidth="20490" windowHeight="6825" tabRatio="854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Dinámica Clasificación" sheetId="13" state="hidden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Dashboard" sheetId="16" r:id="rId13"/>
    <sheet name="Tablas dinámicas" sheetId="17" state="hidden" r:id="rId14"/>
  </sheets>
  <externalReferences>
    <externalReference r:id="rId15"/>
  </externalReferences>
  <definedNames>
    <definedName name="_xlnm._FilterDatabase" localSheetId="8" hidden="1">RécordClientes!$C$6:$L$33</definedName>
    <definedName name="_xlnm._FilterDatabase" localSheetId="9" hidden="1">RécordFacturas!$B$12:$B$66</definedName>
    <definedName name="_xlnm.Extract">#REF!</definedName>
    <definedName name="_xlnm.Print_Area" localSheetId="11">'Top Empresas México'!$B$4:$T$24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0" r:id="rId16"/>
    <pivotCache cacheId="3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7" i="8" l="1"/>
  <c r="K7" i="8"/>
  <c r="J7" i="8"/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D15" i="17"/>
  <c r="C15" i="17"/>
  <c r="B15" i="17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F39" i="5"/>
  <c r="I39" i="5"/>
  <c r="H39" i="5"/>
  <c r="J36" i="2"/>
  <c r="D42" i="2"/>
  <c r="M17" i="1"/>
  <c r="E28" i="7" l="1"/>
  <c r="H28" i="7"/>
  <c r="E29" i="7"/>
  <c r="H29" i="7"/>
</calcChain>
</file>

<file path=xl/sharedStrings.xml><?xml version="1.0" encoding="utf-8"?>
<sst xmlns="http://schemas.openxmlformats.org/spreadsheetml/2006/main" count="1065" uniqueCount="450">
  <si>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</si>
  <si>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</si>
  <si>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</si>
  <si>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</si>
  <si>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</si>
  <si>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</si>
  <si>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</si>
  <si>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</si>
  <si>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</si>
  <si>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</si>
  <si>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</si>
  <si>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</si>
  <si>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</si>
  <si>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</si>
  <si>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</si>
  <si>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</si>
  <si>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</si>
  <si>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</si>
  <si>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</si>
  <si>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</si>
  <si>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</si>
  <si>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</si>
  <si>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</si>
  <si>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</si>
  <si>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</si>
  <si>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</si>
  <si>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</si>
  <si>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</si>
  <si>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</si>
  <si>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</si>
  <si>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</si>
  <si>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</si>
  <si>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</si>
  <si>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</si>
  <si>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</si>
  <si>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</si>
  <si>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</si>
  <si>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</si>
  <si>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</si>
  <si>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</si>
  <si>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</si>
  <si>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</si>
  <si>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</si>
  <si>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</si>
  <si>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</si>
  <si>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</si>
  <si>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</si>
  <si>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</si>
  <si>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</si>
  <si>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</si>
  <si>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</si>
  <si>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</si>
  <si>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</si>
  <si>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</si>
  <si>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</si>
  <si>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</si>
  <si>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</si>
  <si>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</si>
  <si>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</si>
  <si>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</si>
  <si>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</si>
  <si>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</si>
  <si>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</si>
  <si>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</si>
  <si>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</si>
  <si>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</si>
  <si>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</si>
  <si>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</si>
  <si>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</si>
  <si>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</si>
  <si>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</si>
  <si>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</si>
  <si>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</si>
  <si>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</si>
  <si>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</si>
  <si>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</si>
  <si>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</si>
  <si>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</si>
  <si>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</si>
  <si>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</si>
  <si>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</si>
  <si>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</si>
  <si>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</si>
  <si>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</si>
  <si>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</si>
  <si>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</si>
  <si>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</si>
  <si>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</si>
  <si>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</si>
  <si>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</si>
  <si>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</si>
  <si>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</si>
  <si>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</si>
  <si>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</si>
  <si>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</si>
  <si>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</si>
  <si>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</si>
  <si>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</si>
  <si>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</si>
  <si>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</si>
  <si>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</si>
  <si>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</si>
  <si>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</si>
  <si>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</si>
  <si>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</si>
  <si>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</si>
  <si>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</si>
  <si>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</si>
  <si>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</si>
  <si>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</si>
  <si>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</si>
  <si>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</si>
  <si>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</si>
  <si>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</si>
  <si>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</si>
  <si>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</si>
  <si>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</si>
  <si>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</si>
  <si>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</si>
  <si>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</si>
  <si>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</si>
  <si>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</si>
  <si>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</si>
  <si>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</si>
  <si>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</si>
  <si>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</si>
  <si>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</si>
  <si>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</si>
  <si>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</si>
  <si>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</si>
  <si>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</si>
  <si>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</si>
  <si>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</si>
  <si>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</si>
  <si>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</si>
  <si>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</si>
  <si>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</si>
  <si>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</si>
  <si>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</si>
  <si>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</si>
  <si>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</si>
  <si>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</si>
  <si>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</si>
  <si>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</si>
  <si>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</si>
  <si>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</si>
  <si>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</si>
  <si>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</si>
  <si>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</si>
  <si>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</si>
  <si>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</si>
  <si>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</si>
  <si>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</si>
  <si>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</si>
  <si>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</si>
  <si>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</si>
  <si>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</si>
  <si>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</si>
  <si>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</si>
  <si>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</si>
  <si>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</si>
  <si>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</si>
  <si>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</si>
  <si>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</si>
  <si>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</si>
  <si>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</si>
  <si>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</si>
  <si>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</si>
  <si>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</si>
  <si>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</si>
  <si>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</si>
  <si>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</si>
  <si>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</si>
  <si>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</si>
  <si>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</si>
  <si>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</si>
  <si>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</si>
  <si>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</si>
  <si>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</si>
  <si>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</si>
  <si>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</si>
  <si>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</si>
  <si>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</si>
  <si>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</si>
  <si>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</si>
  <si>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</si>
  <si>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</si>
  <si>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</si>
  <si>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</si>
  <si>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</si>
  <si>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</si>
  <si>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</si>
  <si>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</si>
  <si>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</si>
  <si>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</si>
  <si>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</si>
  <si>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</si>
  <si>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</si>
  <si>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</si>
  <si>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</si>
  <si>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</si>
  <si>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</si>
  <si>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</si>
  <si>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</si>
  <si>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</si>
  <si>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</si>
  <si>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</si>
  <si>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</si>
  <si>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</si>
  <si>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</si>
  <si>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</si>
  <si>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</si>
  <si>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</si>
  <si>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</si>
  <si>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</si>
  <si>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</si>
  <si>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</si>
  <si>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</si>
  <si>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</si>
  <si>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</si>
  <si>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</si>
  <si>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</si>
  <si>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</si>
  <si>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</si>
  <si>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</si>
  <si>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</si>
  <si>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</si>
  <si>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</si>
  <si>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</si>
  <si>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</si>
  <si>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</si>
  <si>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</si>
  <si>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</si>
  <si>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</si>
  <si>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</si>
  <si>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</si>
  <si>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</si>
  <si>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</si>
  <si>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</si>
  <si>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</si>
  <si>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</si>
  <si>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</si>
  <si>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</si>
  <si>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</si>
  <si>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</si>
  <si>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</si>
  <si>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</si>
  <si>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</si>
  <si>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</si>
  <si>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</si>
  <si>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</si>
  <si>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</si>
  <si>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</si>
  <si>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</si>
  <si>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</si>
  <si>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</si>
  <si>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</si>
  <si>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</si>
  <si>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</si>
  <si>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</si>
  <si>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</si>
  <si>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</si>
  <si>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</si>
  <si>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</si>
  <si>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</si>
  <si>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</si>
  <si>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</si>
  <si>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</si>
  <si>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</si>
  <si>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</si>
  <si>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</si>
  <si>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</si>
  <si>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</si>
  <si>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</si>
  <si>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</si>
  <si>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</si>
  <si>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</si>
  <si>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</si>
  <si>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</si>
  <si>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</si>
  <si>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</si>
  <si>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</si>
  <si>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</si>
  <si>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</si>
  <si>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</si>
  <si>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</si>
  <si>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</si>
  <si>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</si>
  <si>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</si>
  <si>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</si>
  <si>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</si>
  <si>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</si>
  <si>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</si>
  <si>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</si>
  <si>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</si>
  <si>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</si>
  <si>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</si>
  <si>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</si>
  <si>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</si>
  <si>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</si>
  <si>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</si>
  <si>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</si>
  <si>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</si>
  <si>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</si>
  <si>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</si>
  <si>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</si>
  <si>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</si>
  <si>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</si>
  <si>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</si>
  <si>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</si>
  <si>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</si>
  <si>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</si>
  <si>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</si>
  <si>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</si>
  <si>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</si>
  <si>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</si>
  <si>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</si>
  <si>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</si>
  <si>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</si>
  <si>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</si>
  <si>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</si>
  <si>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</si>
  <si>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</si>
  <si>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</si>
  <si>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</si>
  <si>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</si>
  <si>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</si>
  <si>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</si>
  <si>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</si>
  <si>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</si>
  <si>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</si>
  <si>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</si>
  <si>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</si>
  <si>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</si>
  <si>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</si>
  <si>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</si>
  <si>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</si>
  <si>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</si>
  <si>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</si>
  <si>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</si>
  <si>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</si>
  <si>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</si>
  <si>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</si>
  <si>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</si>
  <si>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</si>
  <si>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</si>
  <si>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</si>
  <si>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</si>
  <si>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</si>
  <si>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</si>
  <si>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</si>
  <si>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</si>
  <si>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</si>
  <si>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</si>
  <si>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</si>
  <si>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</si>
  <si>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</si>
  <si>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</si>
  <si>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</si>
  <si>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</si>
  <si>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</si>
  <si>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</si>
  <si>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</si>
  <si>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</si>
  <si>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</si>
  <si>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</si>
  <si>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</si>
  <si>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</si>
  <si>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</si>
  <si>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</si>
  <si>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</si>
  <si>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</si>
  <si>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</si>
  <si>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</si>
  <si>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</si>
  <si>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</si>
  <si>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</si>
  <si>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</si>
  <si>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</si>
  <si>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</si>
  <si>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</si>
  <si>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</si>
  <si>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</si>
  <si>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</si>
  <si>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</si>
  <si>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</si>
  <si>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</si>
  <si>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</si>
  <si>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</si>
  <si>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</si>
  <si>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</si>
  <si>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</si>
  <si>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</si>
  <si>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</si>
  <si>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</si>
  <si>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</si>
  <si>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</si>
  <si>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</si>
  <si>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</si>
  <si>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</si>
  <si>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</si>
  <si>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</si>
  <si>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</si>
  <si>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</si>
  <si>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</si>
  <si>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</si>
  <si>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</si>
  <si>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</si>
  <si>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</si>
  <si>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</si>
  <si>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</si>
  <si>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</si>
  <si>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</si>
  <si>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</si>
  <si>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</si>
  <si>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</si>
  <si>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</si>
  <si>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</si>
  <si>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</si>
  <si>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</si>
  <si>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</si>
  <si>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</si>
  <si>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</si>
  <si>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</si>
  <si>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</si>
  <si>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</si>
  <si>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</si>
  <si>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</si>
  <si>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</si>
  <si>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</si>
  <si>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</si>
  <si>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</si>
  <si>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</si>
  <si>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</si>
  <si>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</si>
  <si>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</si>
  <si>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</si>
  <si>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</si>
  <si>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</si>
  <si>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</si>
  <si>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</si>
  <si>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</si>
  <si>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</si>
  <si>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</si>
  <si>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</si>
  <si>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</si>
  <si>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Cuenta de Operación</t>
  </si>
  <si>
    <t>Suma de Valor de mercado 2014 (mdd)</t>
  </si>
  <si>
    <t>Suma de Valor de mercado 2015 (mdd)2</t>
  </si>
  <si>
    <t>Suma de Valor de mercado 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</si>
</sst>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48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7" xfId="8" applyFill="1" applyBorder="1"/>
    <xf numFmtId="14" fontId="11" fillId="10" borderId="7" xfId="8" applyNumberFormat="1" applyFill="1" applyBorder="1"/>
    <xf numFmtId="165" fontId="11" fillId="10" borderId="7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8" xfId="8" applyFont="1" applyFill="1" applyBorder="1"/>
    <xf numFmtId="0" fontId="12" fillId="11" borderId="9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8" xfId="8" applyFill="1" applyBorder="1"/>
    <xf numFmtId="0" fontId="11" fillId="0" borderId="10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4" xfId="10" applyNumberFormat="1" applyFont="1" applyFill="1" applyBorder="1" applyAlignment="1">
      <alignment horizontal="center" vertical="center" wrapText="1"/>
    </xf>
    <xf numFmtId="0" fontId="17" fillId="14" borderId="14" xfId="9" applyFont="1" applyFill="1" applyBorder="1" applyAlignment="1">
      <alignment horizontal="center" vertical="center"/>
    </xf>
    <xf numFmtId="164" fontId="17" fillId="14" borderId="14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0" fontId="19" fillId="16" borderId="17" xfId="9" applyFont="1" applyFill="1" applyBorder="1" applyAlignment="1">
      <alignment horizontal="center"/>
    </xf>
    <xf numFmtId="0" fontId="19" fillId="16" borderId="18" xfId="9" applyFont="1" applyFill="1" applyBorder="1" applyAlignment="1">
      <alignment horizontal="center"/>
    </xf>
    <xf numFmtId="14" fontId="19" fillId="16" borderId="18" xfId="9" applyNumberFormat="1" applyFont="1" applyFill="1" applyBorder="1" applyAlignment="1">
      <alignment horizontal="center"/>
    </xf>
    <xf numFmtId="0" fontId="19" fillId="16" borderId="18" xfId="9" applyFont="1" applyFill="1" applyBorder="1" applyAlignment="1">
      <alignment horizontal="left"/>
    </xf>
    <xf numFmtId="164" fontId="19" fillId="16" borderId="18" xfId="10" applyFont="1" applyFill="1" applyBorder="1"/>
    <xf numFmtId="0" fontId="19" fillId="15" borderId="17" xfId="9" applyFont="1" applyFill="1" applyBorder="1" applyAlignment="1">
      <alignment horizontal="center"/>
    </xf>
    <xf numFmtId="0" fontId="19" fillId="15" borderId="18" xfId="9" applyFont="1" applyFill="1" applyBorder="1" applyAlignment="1">
      <alignment horizontal="center"/>
    </xf>
    <xf numFmtId="14" fontId="19" fillId="15" borderId="18" xfId="9" applyNumberFormat="1" applyFont="1" applyFill="1" applyBorder="1" applyAlignment="1">
      <alignment horizontal="center"/>
    </xf>
    <xf numFmtId="0" fontId="19" fillId="15" borderId="18" xfId="9" applyFont="1" applyFill="1" applyBorder="1" applyAlignment="1">
      <alignment horizontal="left"/>
    </xf>
    <xf numFmtId="164" fontId="19" fillId="15" borderId="18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9" xfId="9" applyBorder="1" applyAlignment="1">
      <alignment horizontal="center"/>
    </xf>
    <xf numFmtId="0" fontId="17" fillId="14" borderId="19" xfId="9" applyFont="1" applyFill="1" applyBorder="1" applyAlignment="1">
      <alignment horizontal="center" vertical="center"/>
    </xf>
    <xf numFmtId="0" fontId="17" fillId="14" borderId="12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9" xfId="9" applyNumberFormat="1" applyFont="1" applyBorder="1" applyAlignment="1">
      <alignment horizontal="right"/>
    </xf>
    <xf numFmtId="14" fontId="20" fillId="0" borderId="19" xfId="9" applyNumberFormat="1" applyFont="1" applyBorder="1" applyAlignment="1">
      <alignment horizontal="right" wrapText="1"/>
    </xf>
    <xf numFmtId="164" fontId="19" fillId="0" borderId="19" xfId="10" applyFont="1" applyFill="1" applyBorder="1" applyProtection="1"/>
    <xf numFmtId="164" fontId="19" fillId="0" borderId="19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1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2" xfId="11" applyFont="1" applyBorder="1">
      <alignment vertical="center"/>
    </xf>
    <xf numFmtId="0" fontId="30" fillId="0" borderId="17" xfId="11" applyFont="1" applyBorder="1">
      <alignment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29" fillId="8" borderId="26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164" fontId="0" fillId="0" borderId="0" xfId="4" applyFont="1"/>
    <xf numFmtId="1" fontId="0" fillId="0" borderId="0" xfId="0" applyNumberForma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15" borderId="20" xfId="9" applyNumberFormat="1" applyFont="1" applyFill="1" applyBorder="1" applyAlignment="1">
      <alignment horizontal="left"/>
    </xf>
    <xf numFmtId="14" fontId="19" fillId="16" borderId="5" xfId="9" applyNumberFormat="1" applyFont="1" applyFill="1" applyBorder="1" applyAlignment="1">
      <alignment horizontal="left"/>
    </xf>
    <xf numFmtId="14" fontId="19" fillId="15" borderId="5" xfId="9" applyNumberFormat="1" applyFont="1" applyFill="1" applyBorder="1" applyAlignment="1">
      <alignment horizontal="left"/>
    </xf>
    <xf numFmtId="0" fontId="14" fillId="0" borderId="27" xfId="9" applyBorder="1" applyAlignment="1">
      <alignment horizontal="center"/>
    </xf>
    <xf numFmtId="0" fontId="20" fillId="0" borderId="12" xfId="9" applyFont="1" applyBorder="1" applyAlignment="1">
      <alignment horizont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0" fontId="21" fillId="17" borderId="29" xfId="6" applyFont="1" applyFill="1" applyBorder="1" applyAlignment="1" applyProtection="1">
      <alignment horizontal="center" vertical="center" wrapText="1"/>
    </xf>
    <xf numFmtId="1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164" fontId="21" fillId="17" borderId="29" xfId="6" applyNumberFormat="1" applyFont="1" applyFill="1" applyBorder="1" applyAlignment="1" applyProtection="1">
      <alignment horizontal="center" vertical="center"/>
    </xf>
    <xf numFmtId="16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30" xfId="6" applyNumberFormat="1" applyFont="1" applyFill="1" applyBorder="1" applyAlignment="1" applyProtection="1">
      <alignment horizontal="center" vertical="center" wrapText="1"/>
    </xf>
    <xf numFmtId="0" fontId="14" fillId="0" borderId="31" xfId="9" applyBorder="1" applyAlignment="1">
      <alignment horizontal="center"/>
    </xf>
    <xf numFmtId="0" fontId="14" fillId="0" borderId="32" xfId="9" applyBorder="1" applyAlignment="1">
      <alignment horizontal="center"/>
    </xf>
    <xf numFmtId="14" fontId="19" fillId="0" borderId="32" xfId="9" applyNumberFormat="1" applyFont="1" applyBorder="1" applyAlignment="1">
      <alignment horizontal="right"/>
    </xf>
    <xf numFmtId="14" fontId="20" fillId="0" borderId="32" xfId="9" applyNumberFormat="1" applyFont="1" applyBorder="1" applyAlignment="1">
      <alignment horizontal="right" wrapText="1"/>
    </xf>
    <xf numFmtId="164" fontId="19" fillId="0" borderId="32" xfId="10" applyFont="1" applyFill="1" applyBorder="1" applyProtection="1"/>
    <xf numFmtId="164" fontId="19" fillId="0" borderId="32" xfId="10" applyFont="1" applyFill="1" applyBorder="1" applyAlignment="1" applyProtection="1">
      <alignment horizontal="left"/>
    </xf>
    <xf numFmtId="0" fontId="20" fillId="0" borderId="14" xfId="9" applyFont="1" applyBorder="1" applyAlignment="1">
      <alignment horizontal="center" wrapText="1"/>
    </xf>
    <xf numFmtId="44" fontId="0" fillId="0" borderId="0" xfId="0" applyNumberFormat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10" fillId="8" borderId="3" xfId="7" applyFont="1" applyFill="1" applyAlignment="1">
      <alignment horizontal="center" vertical="center"/>
    </xf>
    <xf numFmtId="0" fontId="10" fillId="8" borderId="6" xfId="7" applyFont="1" applyFill="1" applyBorder="1" applyAlignment="1">
      <alignment horizontal="center" vertical="center"/>
    </xf>
    <xf numFmtId="0" fontId="16" fillId="13" borderId="12" xfId="9" applyFont="1" applyFill="1" applyBorder="1" applyAlignment="1">
      <alignment horizontal="center" vertical="center" wrapText="1"/>
    </xf>
    <xf numFmtId="0" fontId="16" fillId="13" borderId="13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2" fontId="3" fillId="0" borderId="1" xfId="5" applyNumberFormat="1" applyBorder="1" applyAlignment="1">
      <alignment horizontal="center"/>
    </xf>
    <xf numFmtId="2" fontId="3" fillId="0" borderId="2" xfId="5" applyNumberFormat="1" applyBorder="1" applyAlignment="1">
      <alignment horizontal="center"/>
    </xf>
    <xf numFmtId="164" fontId="11" fillId="12" borderId="9" xfId="4" applyFont="1" applyFill="1" applyBorder="1"/>
    <xf numFmtId="164" fontId="11" fillId="0" borderId="11" xfId="4" applyFont="1" applyBorder="1"/>
  </cellXfs>
  <cellStyles count="15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Título 2 2" xfId="13"/>
  </cellStyles>
  <dxfs count="95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73D-94FB-B85990286B30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D-473D-94FB-B85990286B30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D-473D-94FB-B85990286B30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D-473D-94FB-B85990286B30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D-473D-94FB-B85990286B30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D-473D-94FB-B85990286B30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D-473D-94FB-B85990286B30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D-473D-94FB-B85990286B30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D-473D-94FB-B85990286B30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D-473D-94FB-B85990286B30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D-473D-94FB-B85990286B30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D-473D-94FB-B85990286B30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0D-473D-94FB-B85990286B30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0D-473D-94FB-B85990286B30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0D-473D-94FB-B85990286B30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0D-473D-94FB-B85990286B30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D-473D-94FB-B85990286B30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0D-473D-94FB-B85990286B30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73D-94FB-B85990286B30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0D-473D-94FB-B85990286B30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0D-473D-94FB-B8599028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Examen ms Excel.xlsx]Dinámica Clasificación!TablaDinámica1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Porcentajes</a:t>
            </a:r>
            <a:r>
              <a:rPr lang="en-US" i="1" baseline="0"/>
              <a:t> de Alquileres vs Ventas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3722337040070529"/>
              <c:y val="-0.1621082011428516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3725435963498736"/>
              <c:y val="0.1186444284477155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'Dinámica Clasificación'!$B$3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074-46BB-B75C-9E5EAEED25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074-46BB-B75C-9E5EAEED25AF}"/>
              </c:ext>
            </c:extLst>
          </c:dPt>
          <c:dLbls>
            <c:delete val="1"/>
          </c:dLbls>
          <c:cat>
            <c:strRef>
              <c:f>'Dinámica Clasificación'!$A$4:$A$6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'Dinámica Clasificación'!$B$4:$B$6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4-46BB-B75C-9E5EAEED25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Examen ms Excel.xlsx]Tablas dinámicas!TablaDinámica16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</c:pivotFmts>
    <c:plotArea>
      <c:layout>
        <c:manualLayout>
          <c:layoutTarget val="inner"/>
          <c:xMode val="edge"/>
          <c:yMode val="edge"/>
          <c:x val="0.12680171388832806"/>
          <c:y val="0.11991469816272966"/>
          <c:w val="0.51228211858133121"/>
          <c:h val="0.45200328083989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dinámicas'!$A$2:$A$14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dinámicas'!$B$2:$B$14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614-BAC8-E878E1D4E99F}"/>
            </c:ext>
          </c:extLst>
        </c:ser>
        <c:ser>
          <c:idx val="1"/>
          <c:order val="1"/>
          <c:tx>
            <c:strRef>
              <c:f>'Tablas dinámicas'!$C$1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dinámicas'!$A$2:$A$14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dinámicas'!$C$2:$C$14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F-4614-BAC8-E878E1D4E99F}"/>
            </c:ext>
          </c:extLst>
        </c:ser>
        <c:ser>
          <c:idx val="2"/>
          <c:order val="2"/>
          <c:tx>
            <c:strRef>
              <c:f>'Tablas dinámicas'!$D$1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dinámicas'!$A$2:$A$14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dinámicas'!$D$2:$D$14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F-4614-BAC8-E878E1D4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5097215"/>
        <c:axId val="1945078911"/>
      </c:barChart>
      <c:catAx>
        <c:axId val="19450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Industria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5078911"/>
        <c:crosses val="autoZero"/>
        <c:auto val="1"/>
        <c:lblAlgn val="ctr"/>
        <c:lblOffset val="100"/>
        <c:noMultiLvlLbl val="0"/>
      </c:catAx>
      <c:valAx>
        <c:axId val="19450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50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89820022497193"/>
          <c:y val="0.41281925352551269"/>
          <c:w val="0.31438751406074239"/>
          <c:h val="0.16080199297121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371474</xdr:rowOff>
    </xdr:from>
    <xdr:to>
      <xdr:col>10</xdr:col>
      <xdr:colOff>280987</xdr:colOff>
      <xdr:row>16</xdr:row>
      <xdr:rowOff>157161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1143000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1133475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1114425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1114425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1114425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1104900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1095375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1104900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1104900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1104900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1085850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1095375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1076325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1095375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1085850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0</xdr:row>
      <xdr:rowOff>133350</xdr:rowOff>
    </xdr:from>
    <xdr:to>
      <xdr:col>14</xdr:col>
      <xdr:colOff>238125</xdr:colOff>
      <xdr:row>12</xdr:row>
      <xdr:rowOff>111125</xdr:rowOff>
    </xdr:to>
    <xdr:sp macro="" textlink="">
      <xdr:nvSpPr>
        <xdr:cNvPr id="2" name="Recortar rectángulo de esquina diagonal 1"/>
        <xdr:cNvSpPr/>
      </xdr:nvSpPr>
      <xdr:spPr>
        <a:xfrm>
          <a:off x="314326" y="133350"/>
          <a:ext cx="11115674" cy="226377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/>
            <a:t>VALORES</a:t>
          </a:r>
          <a:r>
            <a:rPr lang="es-MX" sz="1400" baseline="0"/>
            <a:t> DE MERCADO POR AÑO</a:t>
          </a:r>
        </a:p>
        <a:p>
          <a:pPr algn="l"/>
          <a:endParaRPr lang="es-MX" sz="1100"/>
        </a:p>
      </xdr:txBody>
    </xdr:sp>
    <xdr:clientData/>
  </xdr:twoCellAnchor>
  <xdr:oneCellAnchor>
    <xdr:from>
      <xdr:col>1</xdr:col>
      <xdr:colOff>57150</xdr:colOff>
      <xdr:row>7</xdr:row>
      <xdr:rowOff>28575</xdr:rowOff>
    </xdr:from>
    <xdr:ext cx="184731" cy="264560"/>
    <xdr:sp macro="" textlink="">
      <xdr:nvSpPr>
        <xdr:cNvPr id="4" name="CuadroTexto 3"/>
        <xdr:cNvSpPr txBox="1"/>
      </xdr:nvSpPr>
      <xdr:spPr>
        <a:xfrm>
          <a:off x="8191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381000</xdr:colOff>
      <xdr:row>8</xdr:row>
      <xdr:rowOff>28575</xdr:rowOff>
    </xdr:from>
    <xdr:ext cx="184731" cy="264560"/>
    <xdr:sp macro="" textlink="">
      <xdr:nvSpPr>
        <xdr:cNvPr id="5" name="CuadroTexto 4"/>
        <xdr:cNvSpPr txBox="1"/>
      </xdr:nvSpPr>
      <xdr:spPr>
        <a:xfrm>
          <a:off x="1143000" y="1552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161925</xdr:colOff>
      <xdr:row>5</xdr:row>
      <xdr:rowOff>180975</xdr:rowOff>
    </xdr:from>
    <xdr:ext cx="184731" cy="264560"/>
    <xdr:sp macro="" textlink="">
      <xdr:nvSpPr>
        <xdr:cNvPr id="8" name="CuadroTexto 7"/>
        <xdr:cNvSpPr txBox="1"/>
      </xdr:nvSpPr>
      <xdr:spPr>
        <a:xfrm>
          <a:off x="6781800" y="113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1</xdr:col>
      <xdr:colOff>777875</xdr:colOff>
      <xdr:row>4</xdr:row>
      <xdr:rowOff>161925</xdr:rowOff>
    </xdr:from>
    <xdr:to>
      <xdr:col>3</xdr:col>
      <xdr:colOff>495300</xdr:colOff>
      <xdr:row>11</xdr:row>
      <xdr:rowOff>9525</xdr:rowOff>
    </xdr:to>
    <xdr:sp macro="" textlink="">
      <xdr:nvSpPr>
        <xdr:cNvPr id="9" name="Rectángulo redondeado 8"/>
        <xdr:cNvSpPr/>
      </xdr:nvSpPr>
      <xdr:spPr>
        <a:xfrm>
          <a:off x="1539875" y="923925"/>
          <a:ext cx="1606550" cy="118110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123825</xdr:colOff>
      <xdr:row>6</xdr:row>
      <xdr:rowOff>19051</xdr:rowOff>
    </xdr:from>
    <xdr:to>
      <xdr:col>3</xdr:col>
      <xdr:colOff>285750</xdr:colOff>
      <xdr:row>7</xdr:row>
      <xdr:rowOff>171451</xdr:rowOff>
    </xdr:to>
    <xdr:sp macro="" textlink="">
      <xdr:nvSpPr>
        <xdr:cNvPr id="10" name="CuadroTexto 9"/>
        <xdr:cNvSpPr txBox="1"/>
      </xdr:nvSpPr>
      <xdr:spPr>
        <a:xfrm>
          <a:off x="1854200" y="1162051"/>
          <a:ext cx="1082675" cy="34290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2014</a:t>
          </a:r>
        </a:p>
      </xdr:txBody>
    </xdr:sp>
    <xdr:clientData/>
  </xdr:twoCellAnchor>
  <xdr:oneCellAnchor>
    <xdr:from>
      <xdr:col>2</xdr:col>
      <xdr:colOff>133350</xdr:colOff>
      <xdr:row>8</xdr:row>
      <xdr:rowOff>133349</xdr:rowOff>
    </xdr:from>
    <xdr:ext cx="1066800" cy="264560"/>
    <xdr:sp macro="" textlink="'Tablas dinámicas'!B15">
      <xdr:nvSpPr>
        <xdr:cNvPr id="11" name="CuadroTexto 10"/>
        <xdr:cNvSpPr txBox="1"/>
      </xdr:nvSpPr>
      <xdr:spPr>
        <a:xfrm>
          <a:off x="1863725" y="1657349"/>
          <a:ext cx="1066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527F58-53F5-417C-A1A8-D20B024829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$190,670.00 </a:t>
          </a:fld>
          <a:endParaRPr lang="es-MX" sz="1100"/>
        </a:p>
      </xdr:txBody>
    </xdr:sp>
    <xdr:clientData/>
  </xdr:oneCellAnchor>
  <xdr:twoCellAnchor>
    <xdr:from>
      <xdr:col>5</xdr:col>
      <xdr:colOff>688975</xdr:colOff>
      <xdr:row>4</xdr:row>
      <xdr:rowOff>174625</xdr:rowOff>
    </xdr:from>
    <xdr:to>
      <xdr:col>8</xdr:col>
      <xdr:colOff>19050</xdr:colOff>
      <xdr:row>11</xdr:row>
      <xdr:rowOff>22225</xdr:rowOff>
    </xdr:to>
    <xdr:sp macro="" textlink="">
      <xdr:nvSpPr>
        <xdr:cNvPr id="12" name="Rectángulo redondeado 11"/>
        <xdr:cNvSpPr/>
      </xdr:nvSpPr>
      <xdr:spPr>
        <a:xfrm>
          <a:off x="5022850" y="936625"/>
          <a:ext cx="1616075" cy="11811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241300</xdr:colOff>
      <xdr:row>5</xdr:row>
      <xdr:rowOff>174626</xdr:rowOff>
    </xdr:from>
    <xdr:to>
      <xdr:col>7</xdr:col>
      <xdr:colOff>571500</xdr:colOff>
      <xdr:row>7</xdr:row>
      <xdr:rowOff>136526</xdr:rowOff>
    </xdr:to>
    <xdr:sp macro="" textlink="">
      <xdr:nvSpPr>
        <xdr:cNvPr id="13" name="CuadroTexto 12"/>
        <xdr:cNvSpPr txBox="1"/>
      </xdr:nvSpPr>
      <xdr:spPr>
        <a:xfrm>
          <a:off x="5337175" y="1127126"/>
          <a:ext cx="1092200" cy="342900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2015</a:t>
          </a:r>
        </a:p>
      </xdr:txBody>
    </xdr:sp>
    <xdr:clientData/>
  </xdr:twoCellAnchor>
  <xdr:oneCellAnchor>
    <xdr:from>
      <xdr:col>6</xdr:col>
      <xdr:colOff>250825</xdr:colOff>
      <xdr:row>8</xdr:row>
      <xdr:rowOff>98424</xdr:rowOff>
    </xdr:from>
    <xdr:ext cx="1066800" cy="264560"/>
    <xdr:sp macro="" textlink="'Tablas dinámicas'!C15">
      <xdr:nvSpPr>
        <xdr:cNvPr id="14" name="CuadroTexto 13"/>
        <xdr:cNvSpPr txBox="1"/>
      </xdr:nvSpPr>
      <xdr:spPr>
        <a:xfrm>
          <a:off x="5346700" y="1622424"/>
          <a:ext cx="1066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3FB727D-E25E-4511-AE7C-AB44CB8B0DD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$226,714.00 </a:t>
          </a:fld>
          <a:endParaRPr lang="es-MX" sz="1100"/>
        </a:p>
      </xdr:txBody>
    </xdr:sp>
    <xdr:clientData/>
  </xdr:oneCellAnchor>
  <xdr:twoCellAnchor>
    <xdr:from>
      <xdr:col>10</xdr:col>
      <xdr:colOff>22225</xdr:colOff>
      <xdr:row>5</xdr:row>
      <xdr:rowOff>15874</xdr:rowOff>
    </xdr:from>
    <xdr:to>
      <xdr:col>12</xdr:col>
      <xdr:colOff>460375</xdr:colOff>
      <xdr:row>11</xdr:row>
      <xdr:rowOff>31749</xdr:rowOff>
    </xdr:to>
    <xdr:sp macro="" textlink="">
      <xdr:nvSpPr>
        <xdr:cNvPr id="15" name="Rectángulo redondeado 14"/>
        <xdr:cNvSpPr/>
      </xdr:nvSpPr>
      <xdr:spPr>
        <a:xfrm>
          <a:off x="8166100" y="968374"/>
          <a:ext cx="1962150" cy="11588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1100"/>
        </a:p>
      </xdr:txBody>
    </xdr:sp>
    <xdr:clientData/>
  </xdr:twoCellAnchor>
  <xdr:twoCellAnchor>
    <xdr:from>
      <xdr:col>10</xdr:col>
      <xdr:colOff>336550</xdr:colOff>
      <xdr:row>6</xdr:row>
      <xdr:rowOff>103</xdr:rowOff>
    </xdr:from>
    <xdr:to>
      <xdr:col>12</xdr:col>
      <xdr:colOff>136130</xdr:colOff>
      <xdr:row>7</xdr:row>
      <xdr:rowOff>146051</xdr:rowOff>
    </xdr:to>
    <xdr:sp macro="" textlink="">
      <xdr:nvSpPr>
        <xdr:cNvPr id="16" name="CuadroTexto 15"/>
        <xdr:cNvSpPr txBox="1"/>
      </xdr:nvSpPr>
      <xdr:spPr>
        <a:xfrm>
          <a:off x="8480425" y="1143103"/>
          <a:ext cx="1323580" cy="336448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2016</a:t>
          </a:r>
        </a:p>
      </xdr:txBody>
    </xdr:sp>
    <xdr:clientData/>
  </xdr:twoCellAnchor>
  <xdr:oneCellAnchor>
    <xdr:from>
      <xdr:col>10</xdr:col>
      <xdr:colOff>346075</xdr:colOff>
      <xdr:row>8</xdr:row>
      <xdr:rowOff>112927</xdr:rowOff>
    </xdr:from>
    <xdr:ext cx="1300360" cy="264560"/>
    <xdr:sp macro="" textlink="'Tablas dinámicas'!D15">
      <xdr:nvSpPr>
        <xdr:cNvPr id="17" name="CuadroTexto 16"/>
        <xdr:cNvSpPr txBox="1"/>
      </xdr:nvSpPr>
      <xdr:spPr>
        <a:xfrm>
          <a:off x="8489950" y="1636927"/>
          <a:ext cx="1300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D612833D-BBA8-4C9A-A69A-4E25E017522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$217,873.00 </a:t>
          </a:fld>
          <a:endParaRPr lang="es-MX" sz="1100"/>
        </a:p>
      </xdr:txBody>
    </xdr:sp>
    <xdr:clientData/>
  </xdr:oneCellAnchor>
  <xdr:twoCellAnchor>
    <xdr:from>
      <xdr:col>0</xdr:col>
      <xdr:colOff>95250</xdr:colOff>
      <xdr:row>13</xdr:row>
      <xdr:rowOff>15875</xdr:rowOff>
    </xdr:from>
    <xdr:to>
      <xdr:col>8</xdr:col>
      <xdr:colOff>730250</xdr:colOff>
      <xdr:row>42</xdr:row>
      <xdr:rowOff>111125</xdr:rowOff>
    </xdr:to>
    <xdr:graphicFrame macro="">
      <xdr:nvGraphicFramePr>
        <xdr:cNvPr id="18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704850</xdr:colOff>
      <xdr:row>13</xdr:row>
      <xdr:rowOff>34926</xdr:rowOff>
    </xdr:from>
    <xdr:to>
      <xdr:col>14</xdr:col>
      <xdr:colOff>190500</xdr:colOff>
      <xdr:row>19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6631" y="2511426"/>
              <a:ext cx="4057650" cy="1139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19050</xdr:colOff>
      <xdr:row>19</xdr:row>
      <xdr:rowOff>168275</xdr:rowOff>
    </xdr:from>
    <xdr:to>
      <xdr:col>11</xdr:col>
      <xdr:colOff>323850</xdr:colOff>
      <xdr:row>33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2831" y="3787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612775</xdr:colOff>
      <xdr:row>20</xdr:row>
      <xdr:rowOff>25400</xdr:rowOff>
    </xdr:from>
    <xdr:to>
      <xdr:col>14</xdr:col>
      <xdr:colOff>155575</xdr:colOff>
      <xdr:row>33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alor de mercado 2015 (mdd)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0556" y="3835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22225</xdr:colOff>
      <xdr:row>33</xdr:row>
      <xdr:rowOff>79375</xdr:rowOff>
    </xdr:from>
    <xdr:to>
      <xdr:col>14</xdr:col>
      <xdr:colOff>142875</xdr:colOff>
      <xdr:row>42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6006" y="6365875"/>
              <a:ext cx="3930650" cy="169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0.66892</cdr:x>
      <cdr:y>0.09885</cdr:y>
    </cdr:from>
    <cdr:to>
      <cdr:x>0.94702</cdr:x>
      <cdr:y>0.21866</cdr:y>
    </cdr:to>
    <cdr:pic>
      <cdr:nvPicPr>
        <cdr:cNvPr id="2" name="Imagen 1">
          <a:extLst xmlns:a="http://schemas.openxmlformats.org/drawingml/2006/main">
            <a:ext uri="{FF2B5EF4-FFF2-40B4-BE49-F238E27FC236}">
              <a16:creationId xmlns:a16="http://schemas.microsoft.com/office/drawing/2014/main" id="{BDFF86E8-B7C1-405B-B7F3-6834DF01777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860925" y="555494"/>
          <a:ext cx="2020887" cy="673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ma Leticia Olivier Hernandez" refreshedDate="44374.935121064816" createdVersion="6" refreshedVersion="6" minRefreshableVersion="3" recordCount="30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16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ma Leticia Olivier Hernandez" refreshedDate="44374.979889467591" createdVersion="6" refreshedVersion="6" minRefreshableVersion="3" recordCount="15">
  <cacheSource type="worksheet">
    <worksheetSource name="basedatos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América Móvil"/>
    <x v="0"/>
    <x v="0"/>
    <x v="0"/>
    <x v="0"/>
    <x v="0"/>
    <m/>
    <m/>
    <m/>
    <m/>
    <m/>
    <m/>
    <m/>
    <m/>
    <m/>
    <m/>
    <m/>
    <m/>
    <m/>
  </r>
  <r>
    <s v="Femsa"/>
    <x v="1"/>
    <x v="1"/>
    <x v="1"/>
    <x v="1"/>
    <x v="1"/>
    <m/>
    <m/>
    <m/>
    <m/>
    <m/>
    <m/>
    <m/>
    <m/>
    <m/>
    <m/>
    <m/>
    <m/>
    <m/>
  </r>
  <r>
    <s v="Grupo Financiero Banorte"/>
    <x v="2"/>
    <x v="2"/>
    <x v="2"/>
    <x v="2"/>
    <x v="2"/>
    <m/>
    <m/>
    <m/>
    <m/>
    <m/>
    <m/>
    <m/>
    <m/>
    <m/>
    <m/>
    <m/>
    <m/>
    <m/>
  </r>
  <r>
    <s v="Grupo Financiero México"/>
    <x v="3"/>
    <x v="3"/>
    <x v="3"/>
    <x v="3"/>
    <x v="3"/>
    <m/>
    <m/>
    <m/>
    <m/>
    <m/>
    <m/>
    <m/>
    <m/>
    <m/>
    <m/>
    <m/>
    <m/>
    <m/>
  </r>
  <r>
    <s v="Grupo Televisa"/>
    <x v="4"/>
    <x v="4"/>
    <x v="4"/>
    <x v="4"/>
    <x v="4"/>
    <m/>
    <m/>
    <m/>
    <m/>
    <m/>
    <m/>
    <m/>
    <m/>
    <m/>
    <m/>
    <m/>
    <m/>
    <m/>
  </r>
  <r>
    <s v="Cemex"/>
    <x v="5"/>
    <x v="5"/>
    <x v="5"/>
    <x v="5"/>
    <x v="5"/>
    <m/>
    <m/>
    <m/>
    <m/>
    <m/>
    <m/>
    <m/>
    <m/>
    <m/>
    <m/>
    <m/>
    <m/>
    <m/>
  </r>
  <r>
    <s v="Grupo Inbursa"/>
    <x v="6"/>
    <x v="2"/>
    <x v="6"/>
    <x v="6"/>
    <x v="6"/>
    <m/>
    <m/>
    <m/>
    <m/>
    <m/>
    <m/>
    <m/>
    <m/>
    <m/>
    <m/>
    <m/>
    <m/>
    <m/>
  </r>
  <r>
    <s v="Grupo Bimbo"/>
    <x v="7"/>
    <x v="6"/>
    <x v="7"/>
    <x v="7"/>
    <x v="7"/>
    <m/>
    <m/>
    <m/>
    <m/>
    <m/>
    <m/>
    <m/>
    <m/>
    <m/>
    <m/>
    <m/>
    <m/>
    <m/>
  </r>
  <r>
    <s v="Grupo Alfa"/>
    <x v="8"/>
    <x v="7"/>
    <x v="8"/>
    <x v="8"/>
    <x v="8"/>
    <m/>
    <m/>
    <m/>
    <m/>
    <m/>
    <m/>
    <m/>
    <m/>
    <m/>
    <m/>
    <m/>
    <m/>
    <m/>
  </r>
  <r>
    <s v="El puerto de Liverpool"/>
    <x v="9"/>
    <x v="8"/>
    <x v="9"/>
    <x v="9"/>
    <x v="9"/>
    <m/>
    <m/>
    <m/>
    <m/>
    <m/>
    <m/>
    <m/>
    <m/>
    <m/>
    <m/>
    <m/>
    <m/>
    <m/>
  </r>
  <r>
    <s v="Arca Continental"/>
    <x v="10"/>
    <x v="1"/>
    <x v="10"/>
    <x v="10"/>
    <x v="10"/>
    <m/>
    <m/>
    <m/>
    <m/>
    <m/>
    <m/>
    <m/>
    <m/>
    <m/>
    <m/>
    <m/>
    <m/>
    <m/>
  </r>
  <r>
    <s v="Grupo Carso"/>
    <x v="11"/>
    <x v="7"/>
    <x v="11"/>
    <x v="11"/>
    <x v="11"/>
    <m/>
    <m/>
    <m/>
    <m/>
    <m/>
    <m/>
    <m/>
    <m/>
    <m/>
    <m/>
    <m/>
    <m/>
    <m/>
  </r>
  <r>
    <s v="Grupo Geo"/>
    <x v="12"/>
    <x v="9"/>
    <x v="12"/>
    <x v="12"/>
    <x v="12"/>
    <m/>
    <m/>
    <m/>
    <m/>
    <m/>
    <m/>
    <m/>
    <m/>
    <m/>
    <m/>
    <m/>
    <m/>
    <m/>
  </r>
  <r>
    <s v="Grupo Homex"/>
    <x v="13"/>
    <x v="10"/>
    <x v="13"/>
    <x v="13"/>
    <x v="13"/>
    <m/>
    <m/>
    <m/>
    <m/>
    <m/>
    <m/>
    <m/>
    <m/>
    <m/>
    <m/>
    <m/>
    <m/>
    <m/>
  </r>
  <r>
    <s v="Fibra Uno"/>
    <x v="14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16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Operación" fld="2" subtotal="count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6" cacheId="3" dataPosition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>
  <location ref="A1:D14" firstHeaderRow="0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2" baseItem="0" numFmtId="44"/>
    <dataField name="Suma de Valor de mercado 2016 (mdd)" fld="5" baseField="2" baseItem="0" numFmtId="44"/>
  </dataFields>
  <chartFormats count="3"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B29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4 (md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7" name="TablaDinámica16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7" name="TablaDinámica16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pivotTables>
    <pivotTable tabId="17" name="TablaDinámica16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7" name="TablaDinámica16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dustria" cache="SegmentaciónDeDatos_Industria" caption="Industria" columnCount="4" style="SlicerStyleLight2" rowHeight="241300"/>
  <slicer name="Valor de mercado 2014 (mdd)" cache="SegmentaciónDeDatos_Valor_de_mercado_2014__mdd" caption="Valor de mercado 2014 (mdd)" columnCount="2" style="SlicerStyleLight5" rowHeight="241300"/>
  <slicer name="Valor de mercado 2015 (mdd)2" cache="SegmentaciónDeDatos_Valor_de_mercado_2015__mdd_2" caption="Valor de mercado 2015 (mdd)2" columnCount="2" style="SlicerStyleLight6" rowHeight="241300"/>
  <slicer name="Valor de mercado 2016 (mdd)" cache="SegmentaciónDeDatos_Valor_de_mercado_2016__mdd" caption="Valor de mercado 2016 (mdd)" columnCount="3" style="SlicerStyleLight4" rowHeight="241300"/>
</slicers>
</file>

<file path=xl/tables/table1.xml><?xml version="1.0" encoding="utf-8"?>
<table xmlns="http://schemas.openxmlformats.org/spreadsheetml/2006/main" id="6" name="Tabla6" displayName="Tabla6" ref="A6:J54" totalsRowShown="0" headerRowDxfId="94" tableBorderDxfId="93">
  <autoFilter ref="A6:J54"/>
  <tableColumns count="10">
    <tableColumn id="1" name="ID" dataDxfId="92"/>
    <tableColumn id="2" name="FechaDeOrden" dataDxfId="91"/>
    <tableColumn id="3" name="Empleado" dataDxfId="90"/>
    <tableColumn id="4" name="Status" dataDxfId="89"/>
    <tableColumn id="5" name="Compañía" dataDxfId="88"/>
    <tableColumn id="6" name="Fecha de envío" dataDxfId="87"/>
    <tableColumn id="7" name="Cantidad" dataDxfId="86"/>
    <tableColumn id="8" name="Precio" dataDxfId="85" dataCellStyle="Moneda"/>
    <tableColumn id="9" name="Costo de envío" dataDxfId="84" dataCellStyle="Moneda"/>
    <tableColumn id="10" name="Total" dataDxfId="8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dataDxfId="82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C8:K39" totalsRowCount="1" headerRowDxfId="81" tableBorderDxfId="80" headerRowCellStyle="Normal 3">
  <autoFilter ref="C8:K38"/>
  <tableColumns count="9">
    <tableColumn id="1" name="Referencia" totalsRowLabel="Total"/>
    <tableColumn id="2" name="Fecha Alta" dataDxfId="79" totalsRowDxfId="78" dataCellStyle="Normal 3"/>
    <tableColumn id="3" name="Tipo"/>
    <tableColumn id="4" name="Operación" totalsRowFunction="count"/>
    <tableColumn id="5" name="Estado"/>
    <tableColumn id="6" name="Superficie" totalsRowFunction="sum"/>
    <tableColumn id="7" name="Monto" totalsRowFunction="sum" dataDxfId="77" totalsRowDxfId="76" dataCellStyle="Normal 3"/>
    <tableColumn id="8" name="Fecha Venta" dataDxfId="75" totalsRowDxfId="74" dataCellStyle="Normal 3"/>
    <tableColumn id="9" name="Vendedo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Tabla5" displayName="Tabla5" ref="C6:G36" totalsRowShown="0">
  <autoFilter ref="C6:G36"/>
  <tableColumns count="5">
    <tableColumn id="1" name="Giro Comercial"/>
    <tableColumn id="5" name="Código" dataDxfId="73">
      <calculatedColumnFormula>LEFT(Tabla5[[#This Row],[Giro Comercial]],3)</calculatedColumnFormula>
    </tableColumn>
    <tableColumn id="2" name="Operación"/>
    <tableColumn id="3" name="Estado"/>
    <tableColumn id="4" name="Monto" dataCellStyle="Moneda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Auditoría" displayName="Auditoría" ref="C4:I25">
  <autoFilter ref="C4:I25"/>
  <tableColumns count="7">
    <tableColumn id="1" name="Referencia" totalsRowLabel="Total"/>
    <tableColumn id="2" name="Fecha Alta" dataDxfId="72"/>
    <tableColumn id="3" name="Tipo"/>
    <tableColumn id="4" name="Operación"/>
    <tableColumn id="5" name="Estado"/>
    <tableColumn id="6" name="Superficie"/>
    <tableColumn id="7" name="Monto de venta" totalsRowFunction="sum" dataDxfId="71" totalsRowDxfId="70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id="8" name="Tabla8" displayName="Tabla8" ref="B12:H39" totalsRowShown="0" headerRowBorderDxfId="69" tableBorderDxfId="68" totalsRowBorderDxfId="67">
  <autoFilter ref="B12:H39"/>
  <tableColumns count="7">
    <tableColumn id="1" name="Cuenta No." dataDxfId="66" dataCellStyle="Normal 4"/>
    <tableColumn id="2" name="Factura No." dataDxfId="65" dataCellStyle="Normal 4"/>
    <tableColumn id="3" name="Fecha Factura" dataDxfId="64" dataCellStyle="Normal 4"/>
    <tableColumn id="4" name="Fecha Vencim." dataDxfId="63" dataCellStyle="Normal 4"/>
    <tableColumn id="5" name="Monto" dataDxfId="62" dataCellStyle="Moneda 2"/>
    <tableColumn id="6" name="Vendedor" dataDxfId="61" dataCellStyle="Moneda 2"/>
    <tableColumn id="7" name="Días Vencidos" dataDxfId="60" dataCellStyle="Normal 4">
      <calculatedColumnFormula>IF($C$8&gt;Tabla8[[#This Row],[Fecha Vencim.]],$C$8-Tabla8[[#This Row],[Fecha Vencim.]],"No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59"/>
    <tableColumn id="3" name="Lugar en lista global" dataDxfId="58"/>
    <tableColumn id="20" name="País" dataDxfId="57"/>
    <tableColumn id="4" name="Industria" dataDxfId="56"/>
    <tableColumn id="5" name="Valor de mercado 2015 (mdd)" dataDxfId="55"/>
    <tableColumn id="6" name="Valor de mercado 2016(mdd)" dataDxfId="54"/>
    <tableColumn id="21" name="Ganancia/Perdida" dataDxfId="53"/>
    <tableColumn id="19" name="Logo"/>
    <tableColumn id="7" name="Columna1" dataDxfId="52"/>
    <tableColumn id="8" name="Columna2" dataDxfId="51"/>
    <tableColumn id="9" name="Columna3" dataDxfId="50"/>
    <tableColumn id="10" name="Columna4" dataDxfId="49"/>
    <tableColumn id="11" name="Columna5" dataDxfId="48"/>
    <tableColumn id="12" name="Columna6" dataDxfId="47"/>
    <tableColumn id="13" name="Columna7" dataDxfId="46"/>
    <tableColumn id="14" name="Columna8" dataDxfId="45"/>
    <tableColumn id="15" name="Columna9" dataDxfId="44"/>
    <tableColumn id="16" name="Columna10" dataDxfId="43"/>
    <tableColumn id="17" name="Columna11" dataDxfId="42"/>
    <tableColumn id="18" name="Columna12" dataDxfId="41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5" name="basedatos" displayName="basedatos" ref="B9:T24" totalsRowShown="0" headerRowDxfId="40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39"/>
    <tableColumn id="2" name="Lugar de la lista de México" dataDxfId="38"/>
    <tableColumn id="4" name="Industria" dataDxfId="37"/>
    <tableColumn id="22" name="Valor de mercado 2014 (mdd)" dataDxfId="36"/>
    <tableColumn id="5" name="Valor de mercado 2015 (mdd)2" dataDxfId="35"/>
    <tableColumn id="20" name="Valor de mercado 2016 (mdd)" dataDxfId="34"/>
    <tableColumn id="19" name="Logo"/>
    <tableColumn id="7" name="Columna1" dataDxfId="33"/>
    <tableColumn id="8" name="Columna2" dataDxfId="32"/>
    <tableColumn id="9" name="Columna3" dataDxfId="31"/>
    <tableColumn id="10" name="Columna4" dataDxfId="30"/>
    <tableColumn id="11" name="Columna5" dataDxfId="29"/>
    <tableColumn id="12" name="Columna6" dataDxfId="28"/>
    <tableColumn id="13" name="Columna7" dataDxfId="27"/>
    <tableColumn id="14" name="Columna8" dataDxfId="26"/>
    <tableColumn id="15" name="Columna9" dataDxfId="25"/>
    <tableColumn id="16" name="Columna10" dataDxfId="24"/>
    <tableColumn id="17" name="Columna11" dataDxfId="23"/>
    <tableColumn id="18" name="Columna12" dataDxfId="2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12" sqref="C1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36" t="s">
        <v>212</v>
      </c>
      <c r="B1" s="136"/>
      <c r="C1" s="136"/>
      <c r="D1" s="136"/>
      <c r="E1" s="136"/>
      <c r="F1" s="136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34" t="s">
        <v>27</v>
      </c>
      <c r="N16" s="134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35">
        <f>MAX(Tabla6[Precio])</f>
        <v>4799</v>
      </c>
      <c r="N17" s="135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21" priority="1" operator="containsText" text="Cerrado">
      <formula>NOT(ISERROR(SEARCH("Cerrado",D7)))</formula>
    </cfRule>
    <cfRule type="containsText" dxfId="20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topLeftCell="F3" zoomScaleNormal="145" workbookViewId="0">
      <selection activeCell="H26" sqref="H26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6" t="s">
        <v>441</v>
      </c>
    </row>
    <row r="5" spans="1:21" ht="12.75" x14ac:dyDescent="0.25"/>
    <row r="6" spans="1:21" ht="34.5" x14ac:dyDescent="0.35">
      <c r="B6" s="143" t="s">
        <v>364</v>
      </c>
      <c r="C6" s="143"/>
      <c r="D6" s="143"/>
      <c r="E6" s="143"/>
      <c r="F6" s="143"/>
      <c r="G6" s="143"/>
      <c r="H6" s="143"/>
      <c r="I6" s="143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17" priority="7" stopIfTrue="1" operator="equal">
      <formula>"VERDE"</formula>
    </cfRule>
    <cfRule type="cellIs" dxfId="16" priority="8" stopIfTrue="1" operator="equal">
      <formula>"AMARILLO"</formula>
    </cfRule>
    <cfRule type="cellIs" dxfId="15" priority="9" stopIfTrue="1" operator="equal">
      <formula>"ROJO"</formula>
    </cfRule>
  </conditionalFormatting>
  <conditionalFormatting sqref="U12:U26">
    <cfRule type="expression" dxfId="14" priority="2">
      <formula>$U12="NEGRO"</formula>
    </cfRule>
    <cfRule type="expression" dxfId="13" priority="3">
      <formula>$U12="VERDE"</formula>
    </cfRule>
    <cfRule type="expression" dxfId="12" priority="4">
      <formula>$U12="ROJO"</formula>
    </cfRule>
    <cfRule type="expression" dxfId="11" priority="5">
      <formula>$U12="NARANJA"</formula>
    </cfRule>
    <cfRule type="expression" dxfId="10" priority="6">
      <formula>$U12=""</formula>
    </cfRule>
  </conditionalFormatting>
  <conditionalFormatting sqref="J12:M26 R12:S26">
    <cfRule type="expression" dxfId="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Mundial'!$F12:$G12</xm:f>
              <xm:sqref>H12</xm:sqref>
            </x14:sparkline>
            <x14:sparkline>
              <xm:f>'Top Empresas Mundial'!$F13:$G13</xm:f>
              <xm:sqref>H13</xm:sqref>
            </x14:sparkline>
            <x14:sparkline>
              <xm:f>'Top Empresas Mundial'!$F14:$G14</xm:f>
              <xm:sqref>H14</xm:sqref>
            </x14:sparkline>
            <x14:sparkline>
              <xm:f>'Top Empresas Mundial'!$F15:$G15</xm:f>
              <xm:sqref>H15</xm:sqref>
            </x14:sparkline>
            <x14:sparkline>
              <xm:f>'Top Empresas Mundial'!$F16:$G16</xm:f>
              <xm:sqref>H16</xm:sqref>
            </x14:sparkline>
            <x14:sparkline>
              <xm:f>'Top Empresas Mundial'!$F17:$G17</xm:f>
              <xm:sqref>H17</xm:sqref>
            </x14:sparkline>
            <x14:sparkline>
              <xm:f>'Top Empresas Mundial'!$F18:$G18</xm:f>
              <xm:sqref>H18</xm:sqref>
            </x14:sparkline>
            <x14:sparkline>
              <xm:f>'Top Empresas Mundial'!$F19:$G19</xm:f>
              <xm:sqref>H19</xm:sqref>
            </x14:sparkline>
            <x14:sparkline>
              <xm:f>'Top Empresas Mundial'!$F20:$G20</xm:f>
              <xm:sqref>H20</xm:sqref>
            </x14:sparkline>
            <x14:sparkline>
              <xm:f>'Top Empresas Mundial'!$F21:$G21</xm:f>
              <xm:sqref>H21</xm:sqref>
            </x14:sparkline>
            <x14:sparkline>
              <xm:f>'Top Empresas Mundial'!$F22:$G22</xm:f>
              <xm:sqref>H22</xm:sqref>
            </x14:sparkline>
            <x14:sparkline>
              <xm:f>'Top Empresas Mundial'!$F23:$G23</xm:f>
              <xm:sqref>H23</xm:sqref>
            </x14:sparkline>
            <x14:sparkline>
              <xm:f>'Top Empresas Mundial'!$F24:$G24</xm:f>
              <xm:sqref>H24</xm:sqref>
            </x14:sparkline>
            <x14:sparkline>
              <xm:f>'Top Empresas Mundial'!$F25:$G25</xm:f>
              <xm:sqref>H25</xm:sqref>
            </x14:sparkline>
            <x14:sparkline>
              <xm:f>'Top Empresas Mundial'!$F26:$G26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zoomScale="70" zoomScaleNormal="70" workbookViewId="0">
      <selection activeCell="F27" sqref="F27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8" priority="7" stopIfTrue="1" operator="equal">
      <formula>"VERDE"</formula>
    </cfRule>
    <cfRule type="cellIs" dxfId="7" priority="8" stopIfTrue="1" operator="equal">
      <formula>"AMARILLO"</formula>
    </cfRule>
    <cfRule type="cellIs" dxfId="6" priority="9" stopIfTrue="1" operator="equal">
      <formula>"ROJO"</formula>
    </cfRule>
  </conditionalFormatting>
  <conditionalFormatting sqref="T10:T24">
    <cfRule type="expression" dxfId="5" priority="2">
      <formula>$T10="NEGRO"</formula>
    </cfRule>
    <cfRule type="expression" dxfId="4" priority="3">
      <formula>$T10="VERDE"</formula>
    </cfRule>
    <cfRule type="expression" dxfId="3" priority="4">
      <formula>$T10="ROJO"</formula>
    </cfRule>
    <cfRule type="expression" dxfId="2" priority="5">
      <formula>$T10="NARANJA"</formula>
    </cfRule>
    <cfRule type="expression" dxfId="1" priority="6">
      <formula>$T10=""</formula>
    </cfRule>
  </conditionalFormatting>
  <conditionalFormatting sqref="I10:L24 Q10:R24">
    <cfRule type="expression" dxfId="0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zoomScale="80" zoomScaleNormal="80" workbookViewId="0">
      <selection activeCell="R26" sqref="R26"/>
    </sheetView>
  </sheetViews>
  <sheetFormatPr baseColWidth="10" defaultRowHeight="15" x14ac:dyDescent="0.25"/>
  <cols>
    <col min="2" max="2" width="14.5703125" customWidth="1"/>
    <col min="3" max="3" width="13.85546875" customWidth="1"/>
    <col min="4" max="4" width="13.71093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8" workbookViewId="0">
      <selection activeCell="C25" sqref="C25"/>
    </sheetView>
  </sheetViews>
  <sheetFormatPr baseColWidth="10" defaultRowHeight="15" x14ac:dyDescent="0.25"/>
  <cols>
    <col min="1" max="1" width="28.7109375" customWidth="1"/>
    <col min="2" max="2" width="35.42578125" customWidth="1"/>
    <col min="3" max="3" width="36.42578125" bestFit="1" customWidth="1"/>
    <col min="4" max="4" width="35.42578125" bestFit="1" customWidth="1"/>
    <col min="5" max="5" width="12.5703125" customWidth="1"/>
    <col min="6" max="6" width="14.85546875" customWidth="1"/>
    <col min="7" max="7" width="12.42578125" customWidth="1"/>
    <col min="8" max="8" width="11.28515625" customWidth="1"/>
    <col min="9" max="9" width="26.85546875" customWidth="1"/>
    <col min="10" max="10" width="23.28515625" customWidth="1"/>
    <col min="11" max="11" width="8" customWidth="1"/>
    <col min="12" max="12" width="19.140625" customWidth="1"/>
    <col min="13" max="13" width="23.7109375" customWidth="1"/>
    <col min="14" max="14" width="12.5703125" customWidth="1"/>
    <col min="15" max="16" width="10.140625" customWidth="1"/>
    <col min="17" max="17" width="12.5703125" bestFit="1" customWidth="1"/>
  </cols>
  <sheetData>
    <row r="1" spans="1:4" x14ac:dyDescent="0.25">
      <c r="A1" s="111" t="s">
        <v>444</v>
      </c>
      <c r="B1" t="s">
        <v>447</v>
      </c>
      <c r="C1" t="s">
        <v>448</v>
      </c>
      <c r="D1" t="s">
        <v>449</v>
      </c>
    </row>
    <row r="2" spans="1:4" x14ac:dyDescent="0.25">
      <c r="A2" s="112" t="s">
        <v>429</v>
      </c>
      <c r="B2" s="133">
        <v>-5349</v>
      </c>
      <c r="C2" s="133">
        <v>13500</v>
      </c>
      <c r="D2" s="133">
        <v>9561</v>
      </c>
    </row>
    <row r="3" spans="1:4" x14ac:dyDescent="0.25">
      <c r="A3" s="112" t="s">
        <v>386</v>
      </c>
      <c r="B3" s="133">
        <v>1010</v>
      </c>
      <c r="C3" s="133">
        <v>28500</v>
      </c>
      <c r="D3" s="133">
        <v>21174</v>
      </c>
    </row>
    <row r="4" spans="1:4" x14ac:dyDescent="0.25">
      <c r="A4" s="112" t="s">
        <v>419</v>
      </c>
      <c r="B4" s="133">
        <v>44185</v>
      </c>
      <c r="C4" s="133">
        <v>44900</v>
      </c>
      <c r="D4" s="133">
        <v>31982</v>
      </c>
    </row>
    <row r="5" spans="1:4" x14ac:dyDescent="0.25">
      <c r="A5" s="112" t="s">
        <v>407</v>
      </c>
      <c r="B5" s="133">
        <v>-1537</v>
      </c>
      <c r="C5" s="133">
        <v>237</v>
      </c>
      <c r="D5" s="133">
        <v>99</v>
      </c>
    </row>
    <row r="6" spans="1:4" x14ac:dyDescent="0.25">
      <c r="A6" s="112" t="s">
        <v>431</v>
      </c>
      <c r="B6" s="133">
        <v>15259</v>
      </c>
      <c r="C6" s="133">
        <v>19900</v>
      </c>
      <c r="D6" s="133">
        <v>42360</v>
      </c>
    </row>
    <row r="7" spans="1:4" x14ac:dyDescent="0.25">
      <c r="A7" s="112" t="s">
        <v>438</v>
      </c>
      <c r="B7" s="133">
        <v>-2107</v>
      </c>
      <c r="C7" s="133">
        <v>177</v>
      </c>
      <c r="D7" s="133">
        <v>-2263</v>
      </c>
    </row>
    <row r="8" spans="1:4" x14ac:dyDescent="0.25">
      <c r="A8" s="112" t="s">
        <v>440</v>
      </c>
      <c r="B8" s="133">
        <v>-4705</v>
      </c>
      <c r="C8" s="133">
        <v>7400</v>
      </c>
      <c r="D8" s="133">
        <v>-3257</v>
      </c>
    </row>
    <row r="9" spans="1:4" x14ac:dyDescent="0.25">
      <c r="A9" s="112" t="s">
        <v>426</v>
      </c>
      <c r="B9" s="133">
        <v>21323</v>
      </c>
      <c r="C9" s="133">
        <v>10200</v>
      </c>
      <c r="D9" s="133">
        <v>26906</v>
      </c>
    </row>
    <row r="10" spans="1:4" x14ac:dyDescent="0.25">
      <c r="A10" s="112" t="s">
        <v>424</v>
      </c>
      <c r="B10" s="133">
        <v>16920</v>
      </c>
      <c r="C10" s="133">
        <v>15600</v>
      </c>
      <c r="D10" s="133">
        <v>-1446</v>
      </c>
    </row>
    <row r="11" spans="1:4" x14ac:dyDescent="0.25">
      <c r="A11" s="112" t="s">
        <v>422</v>
      </c>
      <c r="B11" s="133">
        <v>11500</v>
      </c>
      <c r="C11" s="133">
        <v>18500</v>
      </c>
      <c r="D11" s="133">
        <v>27815</v>
      </c>
    </row>
    <row r="12" spans="1:4" x14ac:dyDescent="0.25">
      <c r="A12" s="112" t="s">
        <v>405</v>
      </c>
      <c r="B12" s="133">
        <v>61126</v>
      </c>
      <c r="C12" s="133">
        <v>51900</v>
      </c>
      <c r="D12" s="133">
        <v>55060</v>
      </c>
    </row>
    <row r="13" spans="1:4" x14ac:dyDescent="0.25">
      <c r="A13" s="112" t="s">
        <v>433</v>
      </c>
      <c r="B13" s="133">
        <v>33045</v>
      </c>
      <c r="C13" s="133">
        <v>15900</v>
      </c>
      <c r="D13" s="133">
        <v>9882</v>
      </c>
    </row>
    <row r="14" spans="1:4" x14ac:dyDescent="0.25">
      <c r="A14" s="112" t="s">
        <v>445</v>
      </c>
      <c r="B14" s="133">
        <v>190670</v>
      </c>
      <c r="C14" s="133">
        <v>226714</v>
      </c>
      <c r="D14" s="133">
        <v>217873</v>
      </c>
    </row>
    <row r="15" spans="1:4" x14ac:dyDescent="0.25">
      <c r="B15" s="102">
        <f>+GETPIVOTDATA("Suma de Valor de mercado 2014 (mdd)",$A$1)</f>
        <v>190670</v>
      </c>
      <c r="C15" s="102">
        <f>+GETPIVOTDATA("Suma de Valor de mercado 2015 (mdd)2",$A$1)</f>
        <v>226714</v>
      </c>
      <c r="D15" s="102">
        <f>+GETPIVOTDATA("Suma de Valor de mercado 2016 (mdd)",$A$1)</f>
        <v>217873</v>
      </c>
    </row>
    <row r="16" spans="1:4" x14ac:dyDescent="0.25">
      <c r="A16" s="111" t="s">
        <v>444</v>
      </c>
      <c r="B16" t="s">
        <v>447</v>
      </c>
    </row>
    <row r="17" spans="1:2" x14ac:dyDescent="0.25">
      <c r="A17" s="112" t="s">
        <v>429</v>
      </c>
      <c r="B17" s="113">
        <v>-5349</v>
      </c>
    </row>
    <row r="18" spans="1:2" x14ac:dyDescent="0.25">
      <c r="A18" s="112" t="s">
        <v>386</v>
      </c>
      <c r="B18" s="113">
        <v>1010</v>
      </c>
    </row>
    <row r="19" spans="1:2" x14ac:dyDescent="0.25">
      <c r="A19" s="112" t="s">
        <v>419</v>
      </c>
      <c r="B19" s="113">
        <v>44185</v>
      </c>
    </row>
    <row r="20" spans="1:2" x14ac:dyDescent="0.25">
      <c r="A20" s="112" t="s">
        <v>407</v>
      </c>
      <c r="B20" s="113">
        <v>-1537</v>
      </c>
    </row>
    <row r="21" spans="1:2" x14ac:dyDescent="0.25">
      <c r="A21" s="112" t="s">
        <v>431</v>
      </c>
      <c r="B21" s="113">
        <v>15259</v>
      </c>
    </row>
    <row r="22" spans="1:2" x14ac:dyDescent="0.25">
      <c r="A22" s="112" t="s">
        <v>438</v>
      </c>
      <c r="B22" s="113">
        <v>-2107</v>
      </c>
    </row>
    <row r="23" spans="1:2" x14ac:dyDescent="0.25">
      <c r="A23" s="112" t="s">
        <v>440</v>
      </c>
      <c r="B23" s="113">
        <v>-4705</v>
      </c>
    </row>
    <row r="24" spans="1:2" x14ac:dyDescent="0.25">
      <c r="A24" s="112" t="s">
        <v>426</v>
      </c>
      <c r="B24" s="113">
        <v>21323</v>
      </c>
    </row>
    <row r="25" spans="1:2" x14ac:dyDescent="0.25">
      <c r="A25" s="112" t="s">
        <v>424</v>
      </c>
      <c r="B25" s="113">
        <v>16920</v>
      </c>
    </row>
    <row r="26" spans="1:2" x14ac:dyDescent="0.25">
      <c r="A26" s="112" t="s">
        <v>422</v>
      </c>
      <c r="B26" s="113">
        <v>11500</v>
      </c>
    </row>
    <row r="27" spans="1:2" x14ac:dyDescent="0.25">
      <c r="A27" s="112" t="s">
        <v>405</v>
      </c>
      <c r="B27" s="113">
        <v>61126</v>
      </c>
    </row>
    <row r="28" spans="1:2" x14ac:dyDescent="0.25">
      <c r="A28" s="112" t="s">
        <v>433</v>
      </c>
      <c r="B28" s="113">
        <v>33045</v>
      </c>
    </row>
    <row r="29" spans="1:2" x14ac:dyDescent="0.25">
      <c r="A29" s="112" t="s">
        <v>445</v>
      </c>
      <c r="B29" s="113">
        <v>190670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xSplit="4" ySplit="6" topLeftCell="E33" activePane="bottomRight" state="frozen"/>
      <selection pane="topRight" activeCell="E1" sqref="E1"/>
      <selection pane="bottomLeft" activeCell="A7" sqref="A7"/>
      <selection pane="bottomRight" activeCell="J36" sqref="J36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36" t="s">
        <v>212</v>
      </c>
      <c r="B1" s="136"/>
      <c r="C1" s="136"/>
      <c r="D1" s="136"/>
      <c r="E1" s="136"/>
      <c r="F1" s="136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37" t="s">
        <v>176</v>
      </c>
      <c r="D41" s="137"/>
    </row>
    <row r="42" spans="1:10" x14ac:dyDescent="0.25">
      <c r="C42" s="138" t="s">
        <v>177</v>
      </c>
      <c r="D42" s="144">
        <f>AVERAGE(Tabla1[Compras realizadas])</f>
        <v>8.931034482758621</v>
      </c>
    </row>
    <row r="43" spans="1:10" ht="15.75" thickBot="1" x14ac:dyDescent="0.3">
      <c r="C43" s="138"/>
      <c r="D43" s="145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3" sqref="E13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136" t="s">
        <v>212</v>
      </c>
      <c r="B1" s="136"/>
      <c r="C1" s="136"/>
      <c r="D1" s="136"/>
      <c r="E1" s="136"/>
      <c r="F1" s="136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4:B14">
    <cfRule type="aboveAverage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4" zoomScale="73" zoomScaleNormal="73" workbookViewId="0">
      <pane ySplit="9" topLeftCell="A29" activePane="bottomLeft" state="frozen"/>
      <selection activeCell="A4" sqref="A4"/>
      <selection pane="bottomLeft" activeCell="I41" sqref="I41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36" t="s">
        <v>212</v>
      </c>
      <c r="C1" s="136"/>
      <c r="D1" s="136"/>
      <c r="E1" s="136"/>
      <c r="F1" s="136"/>
      <c r="G1" s="136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39"/>
      <c r="D6" s="139"/>
      <c r="E6" s="139"/>
      <c r="F6" s="139"/>
      <c r="G6" s="139"/>
      <c r="H6" s="139"/>
      <c r="I6" s="139"/>
      <c r="J6" s="139"/>
      <c r="K6" s="139"/>
    </row>
    <row r="7" spans="2:14" ht="31.5" customHeight="1" thickTop="1" x14ac:dyDescent="0.3">
      <c r="C7" s="140"/>
      <c r="D7" s="140"/>
      <c r="E7" s="140"/>
      <c r="F7" s="140"/>
      <c r="G7" s="140"/>
      <c r="H7" s="140"/>
      <c r="I7" s="140"/>
      <c r="J7" s="140"/>
      <c r="K7" s="140"/>
    </row>
    <row r="8" spans="2:14" ht="17.25" thickBot="1" x14ac:dyDescent="0.35">
      <c r="C8" s="104" t="s">
        <v>220</v>
      </c>
      <c r="D8" s="104" t="s">
        <v>221</v>
      </c>
      <c r="E8" s="104" t="s">
        <v>222</v>
      </c>
      <c r="F8" s="104" t="s">
        <v>223</v>
      </c>
      <c r="G8" s="104" t="s">
        <v>224</v>
      </c>
      <c r="H8" s="104" t="s">
        <v>225</v>
      </c>
      <c r="I8" s="104" t="s">
        <v>226</v>
      </c>
      <c r="J8" s="104" t="s">
        <v>227</v>
      </c>
      <c r="K8" s="104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46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47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5"/>
      <c r="D38" s="106">
        <v>37998</v>
      </c>
      <c r="E38" s="105" t="s">
        <v>233</v>
      </c>
      <c r="F38" s="105" t="s">
        <v>230</v>
      </c>
      <c r="G38" s="105" t="s">
        <v>240</v>
      </c>
      <c r="H38" s="105">
        <v>201</v>
      </c>
      <c r="I38" s="107">
        <v>939072</v>
      </c>
      <c r="J38" s="106">
        <v>38203</v>
      </c>
      <c r="K38" s="105" t="s">
        <v>232</v>
      </c>
    </row>
    <row r="39" spans="3:11" x14ac:dyDescent="0.3">
      <c r="C39" t="s">
        <v>9</v>
      </c>
      <c r="D39" s="108"/>
      <c r="E39"/>
      <c r="F39">
        <f>SUBTOTAL(103,Tabla7[Operación])</f>
        <v>30</v>
      </c>
      <c r="G39"/>
      <c r="H39">
        <f>SUBTOTAL(109,Tabla7[Superficie])</f>
        <v>4778</v>
      </c>
      <c r="I39" s="109">
        <f>SUBTOTAL(109,Tabla7[Monto])</f>
        <v>35345796</v>
      </c>
      <c r="J39" s="108"/>
      <c r="K39"/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workbookViewId="0">
      <selection activeCell="G10" sqref="G10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9.7109375" style="7" bestFit="1" customWidth="1"/>
    <col min="11" max="16384" width="12.5703125" style="7"/>
  </cols>
  <sheetData>
    <row r="1" spans="1:11" ht="31.5" x14ac:dyDescent="0.5">
      <c r="A1" s="136" t="s">
        <v>212</v>
      </c>
      <c r="B1" s="136"/>
      <c r="C1" s="136"/>
      <c r="D1" s="136"/>
      <c r="E1" s="136"/>
      <c r="F1" s="136"/>
    </row>
    <row r="2" spans="1:11" ht="31.5" x14ac:dyDescent="0.5">
      <c r="A2" s="6" t="s">
        <v>257</v>
      </c>
      <c r="B2" s="5"/>
      <c r="C2" s="5"/>
      <c r="D2" s="5"/>
      <c r="E2" s="5"/>
      <c r="F2" s="5"/>
    </row>
    <row r="3" spans="1:11" ht="31.5" x14ac:dyDescent="0.5">
      <c r="A3" s="6" t="s">
        <v>258</v>
      </c>
      <c r="B3" s="5"/>
      <c r="C3" s="5"/>
      <c r="D3" s="5"/>
      <c r="E3" s="5"/>
      <c r="F3" s="5"/>
    </row>
    <row r="4" spans="1:11" ht="31.5" x14ac:dyDescent="0.5">
      <c r="A4" s="6" t="s">
        <v>259</v>
      </c>
      <c r="B4" s="5"/>
      <c r="C4" s="5"/>
      <c r="D4" s="5"/>
      <c r="E4" s="5"/>
      <c r="F4" s="5"/>
    </row>
    <row r="5" spans="1:11" ht="31.5" x14ac:dyDescent="0.5">
      <c r="A5" s="6"/>
      <c r="B5" s="5"/>
      <c r="C5" s="5"/>
      <c r="D5" s="5"/>
      <c r="E5" s="5"/>
      <c r="F5" s="5"/>
    </row>
    <row r="6" spans="1:11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K6"/>
    </row>
    <row r="7" spans="1:11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10">
        <v>2133903</v>
      </c>
      <c r="K7"/>
    </row>
    <row r="8" spans="1:11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10">
        <v>1945424</v>
      </c>
      <c r="K8"/>
    </row>
    <row r="9" spans="1:11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10">
        <v>712416</v>
      </c>
      <c r="K9"/>
    </row>
    <row r="10" spans="1:11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10">
        <v>1815450</v>
      </c>
      <c r="I10"/>
      <c r="J10"/>
      <c r="K10"/>
    </row>
    <row r="11" spans="1:11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10">
        <v>1138024</v>
      </c>
      <c r="I11"/>
      <c r="J11"/>
      <c r="K11"/>
    </row>
    <row r="12" spans="1:11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10">
        <v>953156</v>
      </c>
      <c r="I12"/>
      <c r="J12"/>
      <c r="K12"/>
    </row>
    <row r="13" spans="1:11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10">
        <v>406686</v>
      </c>
      <c r="I13"/>
      <c r="J13"/>
      <c r="K13"/>
    </row>
    <row r="14" spans="1:11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10">
        <v>2158475</v>
      </c>
      <c r="I14"/>
      <c r="J14"/>
      <c r="K14"/>
    </row>
    <row r="15" spans="1:11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10">
        <v>1024380</v>
      </c>
      <c r="I15"/>
      <c r="J15"/>
      <c r="K15"/>
    </row>
    <row r="16" spans="1:11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10">
        <v>2042768</v>
      </c>
      <c r="I16"/>
      <c r="J16"/>
      <c r="K16"/>
    </row>
    <row r="17" spans="3:11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10">
        <v>627068</v>
      </c>
      <c r="I17"/>
      <c r="J17"/>
      <c r="K17"/>
    </row>
    <row r="18" spans="3:11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10">
        <v>999328</v>
      </c>
      <c r="I18"/>
      <c r="J18"/>
      <c r="K18"/>
    </row>
    <row r="19" spans="3:11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10">
        <v>2937300</v>
      </c>
      <c r="I19"/>
      <c r="J19"/>
      <c r="K19"/>
    </row>
    <row r="20" spans="3:11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10">
        <v>664700</v>
      </c>
      <c r="I20"/>
      <c r="J20"/>
      <c r="K20"/>
    </row>
    <row r="21" spans="3:11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10">
        <v>820336</v>
      </c>
      <c r="I21"/>
      <c r="J21"/>
      <c r="K21"/>
    </row>
    <row r="22" spans="3:11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10">
        <v>937960</v>
      </c>
      <c r="I22"/>
      <c r="J22"/>
      <c r="K22"/>
    </row>
    <row r="23" spans="3:11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10">
        <v>358846</v>
      </c>
      <c r="I23"/>
      <c r="J23"/>
      <c r="K23"/>
    </row>
    <row r="24" spans="3:11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10">
        <v>1679605</v>
      </c>
    </row>
    <row r="25" spans="3:11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10">
        <v>472615</v>
      </c>
    </row>
    <row r="26" spans="3:11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10">
        <v>1169496</v>
      </c>
    </row>
    <row r="27" spans="3:11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10">
        <v>2020992</v>
      </c>
    </row>
    <row r="28" spans="3:11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10">
        <v>727552</v>
      </c>
    </row>
    <row r="29" spans="3:11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10">
        <v>1438929</v>
      </c>
    </row>
    <row r="30" spans="3:11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10">
        <v>427390</v>
      </c>
    </row>
    <row r="31" spans="3:11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10">
        <v>1170684</v>
      </c>
    </row>
    <row r="32" spans="3:11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10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10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10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10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10">
        <v>939072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15" sqref="I15"/>
    </sheetView>
  </sheetViews>
  <sheetFormatPr baseColWidth="10" defaultRowHeight="15" x14ac:dyDescent="0.25"/>
  <sheetData>
    <row r="3" spans="1:2" x14ac:dyDescent="0.25">
      <c r="A3" s="111" t="s">
        <v>444</v>
      </c>
      <c r="B3" t="s">
        <v>446</v>
      </c>
    </row>
    <row r="4" spans="1:2" x14ac:dyDescent="0.25">
      <c r="A4" s="112" t="s">
        <v>230</v>
      </c>
      <c r="B4" s="113">
        <v>21</v>
      </c>
    </row>
    <row r="5" spans="1:2" x14ac:dyDescent="0.25">
      <c r="A5" s="112" t="s">
        <v>234</v>
      </c>
      <c r="B5" s="113">
        <v>9</v>
      </c>
    </row>
    <row r="6" spans="1:2" x14ac:dyDescent="0.25">
      <c r="A6" s="112" t="s">
        <v>445</v>
      </c>
      <c r="B6" s="113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H11" sqref="H11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36" t="s">
        <v>212</v>
      </c>
      <c r="E1" s="136"/>
      <c r="F1" s="136"/>
      <c r="G1" s="136"/>
      <c r="H1" s="136"/>
      <c r="I1" s="136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zoomScaleNormal="100" workbookViewId="0">
      <selection activeCell="L9" sqref="L9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36" t="s">
        <v>212</v>
      </c>
      <c r="E1" s="136"/>
      <c r="F1" s="136"/>
      <c r="G1" s="136"/>
      <c r="H1" s="136"/>
      <c r="I1" s="136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J2" s="11"/>
    </row>
    <row r="3" spans="3:12" ht="18.75" x14ac:dyDescent="0.3">
      <c r="D3" s="6" t="s">
        <v>360</v>
      </c>
    </row>
    <row r="4" spans="3:12" ht="15.75" customHeight="1" x14ac:dyDescent="0.25"/>
    <row r="5" spans="3:12" ht="28.5" customHeight="1" x14ac:dyDescent="0.25">
      <c r="J5" s="141" t="s">
        <v>265</v>
      </c>
      <c r="K5" s="142"/>
      <c r="L5" s="142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14">
        <f>+E7+60</f>
        <v>42525</v>
      </c>
      <c r="K7" s="114">
        <f>E7+90</f>
        <v>42555</v>
      </c>
      <c r="L7" s="114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15">
        <f t="shared" ref="J8:J33" si="0">+E8+60</f>
        <v>42525</v>
      </c>
      <c r="K8" s="115">
        <f t="shared" ref="K8:K33" si="1">E8+90</f>
        <v>42555</v>
      </c>
      <c r="L8" s="115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16">
        <f t="shared" si="0"/>
        <v>42525</v>
      </c>
      <c r="K9" s="116">
        <f t="shared" si="1"/>
        <v>42555</v>
      </c>
      <c r="L9" s="116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15">
        <f t="shared" si="0"/>
        <v>42525</v>
      </c>
      <c r="K10" s="115">
        <f t="shared" si="1"/>
        <v>42555</v>
      </c>
      <c r="L10" s="11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16">
        <f t="shared" si="0"/>
        <v>42586</v>
      </c>
      <c r="K11" s="116">
        <f t="shared" si="1"/>
        <v>42616</v>
      </c>
      <c r="L11" s="116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15">
        <f t="shared" si="0"/>
        <v>42586</v>
      </c>
      <c r="K12" s="115">
        <f t="shared" si="1"/>
        <v>42616</v>
      </c>
      <c r="L12" s="11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16">
        <f t="shared" si="0"/>
        <v>42586</v>
      </c>
      <c r="K13" s="116">
        <f t="shared" si="1"/>
        <v>42616</v>
      </c>
      <c r="L13" s="116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15">
        <f t="shared" si="0"/>
        <v>42588</v>
      </c>
      <c r="K14" s="115">
        <f t="shared" si="1"/>
        <v>42618</v>
      </c>
      <c r="L14" s="11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16">
        <f t="shared" si="0"/>
        <v>42588</v>
      </c>
      <c r="K15" s="116">
        <f t="shared" si="1"/>
        <v>42618</v>
      </c>
      <c r="L15" s="116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15">
        <f t="shared" si="0"/>
        <v>42588</v>
      </c>
      <c r="K16" s="115">
        <f t="shared" si="1"/>
        <v>42618</v>
      </c>
      <c r="L16" s="11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16">
        <f t="shared" si="0"/>
        <v>42589</v>
      </c>
      <c r="K17" s="116">
        <f t="shared" si="1"/>
        <v>42619</v>
      </c>
      <c r="L17" s="116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15">
        <f t="shared" si="0"/>
        <v>42589</v>
      </c>
      <c r="K18" s="115">
        <f t="shared" si="1"/>
        <v>42619</v>
      </c>
      <c r="L18" s="11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16">
        <f t="shared" si="0"/>
        <v>42589</v>
      </c>
      <c r="K19" s="116">
        <f t="shared" si="1"/>
        <v>42619</v>
      </c>
      <c r="L19" s="116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15">
        <f t="shared" si="0"/>
        <v>42589</v>
      </c>
      <c r="K20" s="115">
        <f t="shared" si="1"/>
        <v>42619</v>
      </c>
      <c r="L20" s="11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16">
        <f t="shared" si="0"/>
        <v>42589</v>
      </c>
      <c r="K21" s="116">
        <f t="shared" si="1"/>
        <v>42619</v>
      </c>
      <c r="L21" s="116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15">
        <f t="shared" si="0"/>
        <v>42589</v>
      </c>
      <c r="K22" s="115">
        <f t="shared" si="1"/>
        <v>42619</v>
      </c>
      <c r="L22" s="11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16">
        <f t="shared" si="0"/>
        <v>42590</v>
      </c>
      <c r="K23" s="116">
        <f t="shared" si="1"/>
        <v>42620</v>
      </c>
      <c r="L23" s="116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15">
        <f t="shared" si="0"/>
        <v>42590</v>
      </c>
      <c r="K24" s="115">
        <f t="shared" si="1"/>
        <v>42620</v>
      </c>
      <c r="L24" s="11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16">
        <f t="shared" si="0"/>
        <v>42590</v>
      </c>
      <c r="K25" s="116">
        <f t="shared" si="1"/>
        <v>42620</v>
      </c>
      <c r="L25" s="116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15">
        <f t="shared" si="0"/>
        <v>42590</v>
      </c>
      <c r="K26" s="115">
        <f t="shared" si="1"/>
        <v>42620</v>
      </c>
      <c r="L26" s="11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16">
        <f t="shared" si="0"/>
        <v>42591</v>
      </c>
      <c r="K27" s="116">
        <f t="shared" si="1"/>
        <v>42621</v>
      </c>
      <c r="L27" s="116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15">
        <f t="shared" si="0"/>
        <v>42591</v>
      </c>
      <c r="K28" s="115">
        <f t="shared" si="1"/>
        <v>42621</v>
      </c>
      <c r="L28" s="11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16">
        <f t="shared" si="0"/>
        <v>42591</v>
      </c>
      <c r="K29" s="116">
        <f t="shared" si="1"/>
        <v>42621</v>
      </c>
      <c r="L29" s="116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15">
        <f t="shared" si="0"/>
        <v>42591</v>
      </c>
      <c r="K30" s="115">
        <f t="shared" si="1"/>
        <v>42621</v>
      </c>
      <c r="L30" s="11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16">
        <f t="shared" si="0"/>
        <v>42592</v>
      </c>
      <c r="K31" s="116">
        <f t="shared" si="1"/>
        <v>42622</v>
      </c>
      <c r="L31" s="116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15">
        <f t="shared" si="0"/>
        <v>42592</v>
      </c>
      <c r="K32" s="115">
        <f t="shared" si="1"/>
        <v>42622</v>
      </c>
      <c r="L32" s="11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16">
        <f t="shared" si="0"/>
        <v>42611</v>
      </c>
      <c r="K33" s="116">
        <f t="shared" si="1"/>
        <v>42641</v>
      </c>
      <c r="L33" s="116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autoFilter ref="C6:L33"/>
  <mergeCells count="2">
    <mergeCell ref="J5:L5"/>
    <mergeCell ref="D1:I1"/>
  </mergeCells>
  <conditionalFormatting sqref="G6:G33">
    <cfRule type="top10" dxfId="18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10" zoomScaleNormal="100" workbookViewId="0">
      <selection activeCell="H25" sqref="H25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2" ht="31.5" x14ac:dyDescent="0.5">
      <c r="A1" s="58" t="s">
        <v>212</v>
      </c>
      <c r="B1" s="58"/>
      <c r="C1" s="58"/>
      <c r="D1" s="58"/>
      <c r="E1" s="58"/>
      <c r="F1" s="58"/>
    </row>
    <row r="2" spans="1:12" ht="31.5" x14ac:dyDescent="0.5">
      <c r="A2" s="6" t="s">
        <v>361</v>
      </c>
      <c r="B2" s="5"/>
      <c r="C2" s="5"/>
      <c r="D2" s="5"/>
      <c r="E2" s="5"/>
      <c r="F2" s="5"/>
    </row>
    <row r="3" spans="1:12" ht="18.75" x14ac:dyDescent="0.3">
      <c r="A3" s="6" t="s">
        <v>363</v>
      </c>
      <c r="B3" s="22"/>
      <c r="C3" s="23"/>
      <c r="D3" s="24"/>
      <c r="E3" s="24"/>
      <c r="F3" s="24"/>
    </row>
    <row r="4" spans="1:12" ht="18.75" x14ac:dyDescent="0.3">
      <c r="A4" s="6" t="s">
        <v>362</v>
      </c>
    </row>
    <row r="8" spans="1:12" ht="25.5" x14ac:dyDescent="0.2">
      <c r="B8" s="25" t="s">
        <v>350</v>
      </c>
      <c r="C8" s="45">
        <v>42661</v>
      </c>
    </row>
    <row r="9" spans="1:12" s="48" customFormat="1" ht="32.25" customHeight="1" x14ac:dyDescent="0.2">
      <c r="A9" s="20"/>
      <c r="B9" s="21"/>
      <c r="C9" s="21"/>
      <c r="D9" s="46"/>
      <c r="E9" s="47"/>
      <c r="F9" s="20"/>
    </row>
    <row r="10" spans="1:12" x14ac:dyDescent="0.2">
      <c r="L10" s="53"/>
    </row>
    <row r="11" spans="1:12" x14ac:dyDescent="0.2">
      <c r="L11" s="53"/>
    </row>
    <row r="12" spans="1:12" x14ac:dyDescent="0.2">
      <c r="A12" s="48"/>
      <c r="B12" s="119" t="s">
        <v>266</v>
      </c>
      <c r="C12" s="120" t="s">
        <v>267</v>
      </c>
      <c r="D12" s="121" t="s">
        <v>268</v>
      </c>
      <c r="E12" s="122" t="s">
        <v>351</v>
      </c>
      <c r="F12" s="123" t="s">
        <v>226</v>
      </c>
      <c r="G12" s="124" t="s">
        <v>228</v>
      </c>
      <c r="H12" s="125" t="s">
        <v>352</v>
      </c>
      <c r="L12" s="53"/>
    </row>
    <row r="13" spans="1:12" x14ac:dyDescent="0.2">
      <c r="B13" s="117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18">
        <f>IF($C$8&gt;Tabla8[[#This Row],[Fecha Vencim.]],$C$8-Tabla8[[#This Row],[Fecha Vencim.]],"No Vencida")</f>
        <v>166</v>
      </c>
      <c r="L13" s="53"/>
    </row>
    <row r="14" spans="1:12" x14ac:dyDescent="0.2">
      <c r="B14" s="117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18">
        <f>IF($C$8&gt;Tabla8[[#This Row],[Fecha Vencim.]],$C$8-Tabla8[[#This Row],[Fecha Vencim.]],"No Vencida")</f>
        <v>166</v>
      </c>
      <c r="L14" s="53"/>
    </row>
    <row r="15" spans="1:12" x14ac:dyDescent="0.2">
      <c r="B15" s="117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18" t="str">
        <f>IF($C$8&gt;Tabla8[[#This Row],[Fecha Vencim.]],$C$8-Tabla8[[#This Row],[Fecha Vencim.]],"No Vencida")</f>
        <v>No Vencida</v>
      </c>
    </row>
    <row r="16" spans="1:12" x14ac:dyDescent="0.2">
      <c r="B16" s="117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18" t="str">
        <f>IF($C$8&gt;Tabla8[[#This Row],[Fecha Vencim.]],$C$8-Tabla8[[#This Row],[Fecha Vencim.]],"No Vencida")</f>
        <v>No Vencida</v>
      </c>
    </row>
    <row r="17" spans="2:8" x14ac:dyDescent="0.2">
      <c r="B17" s="117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18">
        <f>IF($C$8&gt;Tabla8[[#This Row],[Fecha Vencim.]],$C$8-Tabla8[[#This Row],[Fecha Vencim.]],"No Vencida")</f>
        <v>105</v>
      </c>
    </row>
    <row r="18" spans="2:8" x14ac:dyDescent="0.2">
      <c r="B18" s="117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18">
        <f>IF($C$8&gt;Tabla8[[#This Row],[Fecha Vencim.]],$C$8-Tabla8[[#This Row],[Fecha Vencim.]],"No Vencida")</f>
        <v>105</v>
      </c>
    </row>
    <row r="19" spans="2:8" x14ac:dyDescent="0.2">
      <c r="B19" s="117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18" t="str">
        <f>IF($C$8&gt;Tabla8[[#This Row],[Fecha Vencim.]],$C$8-Tabla8[[#This Row],[Fecha Vencim.]],"No Vencida")</f>
        <v>No Vencida</v>
      </c>
    </row>
    <row r="20" spans="2:8" x14ac:dyDescent="0.2">
      <c r="B20" s="117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18" t="str">
        <f>IF($C$8&gt;Tabla8[[#This Row],[Fecha Vencim.]],$C$8-Tabla8[[#This Row],[Fecha Vencim.]],"No Vencida")</f>
        <v>No Vencida</v>
      </c>
    </row>
    <row r="21" spans="2:8" x14ac:dyDescent="0.2">
      <c r="B21" s="117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18">
        <f>IF($C$8&gt;Tabla8[[#This Row],[Fecha Vencim.]],$C$8-Tabla8[[#This Row],[Fecha Vencim.]],"No Vencida")</f>
        <v>103</v>
      </c>
    </row>
    <row r="22" spans="2:8" x14ac:dyDescent="0.2">
      <c r="B22" s="117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18">
        <f>IF($C$8&gt;Tabla8[[#This Row],[Fecha Vencim.]],$C$8-Tabla8[[#This Row],[Fecha Vencim.]],"No Vencida")</f>
        <v>103</v>
      </c>
    </row>
    <row r="23" spans="2:8" x14ac:dyDescent="0.2">
      <c r="B23" s="117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18">
        <f>IF($C$8&gt;Tabla8[[#This Row],[Fecha Vencim.]],$C$8-Tabla8[[#This Row],[Fecha Vencim.]],"No Vencida")</f>
        <v>103</v>
      </c>
    </row>
    <row r="24" spans="2:8" x14ac:dyDescent="0.2">
      <c r="B24" s="117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18">
        <f>IF($C$8&gt;Tabla8[[#This Row],[Fecha Vencim.]],$C$8-Tabla8[[#This Row],[Fecha Vencim.]],"No Vencida")</f>
        <v>103</v>
      </c>
    </row>
    <row r="25" spans="2:8" x14ac:dyDescent="0.2">
      <c r="B25" s="117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18">
        <f>IF($C$8&gt;Tabla8[[#This Row],[Fecha Vencim.]],$C$8-Tabla8[[#This Row],[Fecha Vencim.]],"No Vencida")</f>
        <v>103</v>
      </c>
    </row>
    <row r="26" spans="2:8" x14ac:dyDescent="0.2">
      <c r="B26" s="117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18" t="str">
        <f>IF($C$8&gt;Tabla8[[#This Row],[Fecha Vencim.]],$C$8-Tabla8[[#This Row],[Fecha Vencim.]],"No Vencida")</f>
        <v>No Vencida</v>
      </c>
    </row>
    <row r="27" spans="2:8" x14ac:dyDescent="0.2">
      <c r="B27" s="117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18">
        <f>IF($C$8&gt;Tabla8[[#This Row],[Fecha Vencim.]],$C$8-Tabla8[[#This Row],[Fecha Vencim.]],"No Vencida")</f>
        <v>102</v>
      </c>
    </row>
    <row r="28" spans="2:8" x14ac:dyDescent="0.2">
      <c r="B28" s="117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18" t="str">
        <f>IF($C$8&gt;Tabla8[[#This Row],[Fecha Vencim.]],$C$8-Tabla8[[#This Row],[Fecha Vencim.]],"No Vencida")</f>
        <v>No Vencida</v>
      </c>
    </row>
    <row r="29" spans="2:8" x14ac:dyDescent="0.2">
      <c r="B29" s="117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18">
        <f>IF($C$8&gt;Tabla8[[#This Row],[Fecha Vencim.]],$C$8-Tabla8[[#This Row],[Fecha Vencim.]],"No Vencida")</f>
        <v>102</v>
      </c>
    </row>
    <row r="30" spans="2:8" x14ac:dyDescent="0.2">
      <c r="B30" s="117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18" t="str">
        <f>IF($C$8&gt;Tabla8[[#This Row],[Fecha Vencim.]],$C$8-Tabla8[[#This Row],[Fecha Vencim.]],"No Vencida")</f>
        <v>No Vencida</v>
      </c>
    </row>
    <row r="31" spans="2:8" x14ac:dyDescent="0.2">
      <c r="B31" s="117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18">
        <f>IF($C$8&gt;Tabla8[[#This Row],[Fecha Vencim.]],$C$8-Tabla8[[#This Row],[Fecha Vencim.]],"No Vencida")</f>
        <v>102</v>
      </c>
    </row>
    <row r="32" spans="2:8" x14ac:dyDescent="0.2">
      <c r="B32" s="117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18">
        <f>IF($C$8&gt;Tabla8[[#This Row],[Fecha Vencim.]],$C$8-Tabla8[[#This Row],[Fecha Vencim.]],"No Vencida")</f>
        <v>102</v>
      </c>
    </row>
    <row r="33" spans="2:8" x14ac:dyDescent="0.2">
      <c r="B33" s="117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18">
        <f>IF($C$8&gt;Tabla8[[#This Row],[Fecha Vencim.]],$C$8-Tabla8[[#This Row],[Fecha Vencim.]],"No Vencida")</f>
        <v>101</v>
      </c>
    </row>
    <row r="34" spans="2:8" x14ac:dyDescent="0.2">
      <c r="B34" s="117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18" t="str">
        <f>IF($C$8&gt;Tabla8[[#This Row],[Fecha Vencim.]],$C$8-Tabla8[[#This Row],[Fecha Vencim.]],"No Vencida")</f>
        <v>No Vencida</v>
      </c>
    </row>
    <row r="35" spans="2:8" x14ac:dyDescent="0.2">
      <c r="B35" s="117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18">
        <f>IF($C$8&gt;Tabla8[[#This Row],[Fecha Vencim.]],$C$8-Tabla8[[#This Row],[Fecha Vencim.]],"No Vencida")</f>
        <v>101</v>
      </c>
    </row>
    <row r="36" spans="2:8" x14ac:dyDescent="0.2">
      <c r="B36" s="117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18">
        <f>IF($C$8&gt;Tabla8[[#This Row],[Fecha Vencim.]],$C$8-Tabla8[[#This Row],[Fecha Vencim.]],"No Vencida")</f>
        <v>101</v>
      </c>
    </row>
    <row r="37" spans="2:8" x14ac:dyDescent="0.2">
      <c r="B37" s="117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18">
        <f>IF($C$8&gt;Tabla8[[#This Row],[Fecha Vencim.]],$C$8-Tabla8[[#This Row],[Fecha Vencim.]],"No Vencida")</f>
        <v>101</v>
      </c>
    </row>
    <row r="38" spans="2:8" x14ac:dyDescent="0.2">
      <c r="B38" s="117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18">
        <f>IF($C$8&gt;Tabla8[[#This Row],[Fecha Vencim.]],$C$8-Tabla8[[#This Row],[Fecha Vencim.]],"No Vencida")</f>
        <v>101</v>
      </c>
    </row>
    <row r="39" spans="2:8" x14ac:dyDescent="0.2">
      <c r="B39" s="126">
        <v>10028</v>
      </c>
      <c r="C39" s="127">
        <v>42551</v>
      </c>
      <c r="D39" s="128">
        <v>42530</v>
      </c>
      <c r="E39" s="129">
        <v>42560</v>
      </c>
      <c r="F39" s="130">
        <v>1150.95</v>
      </c>
      <c r="G39" s="131" t="s">
        <v>357</v>
      </c>
      <c r="H39" s="132">
        <f>IF($C$8&gt;Tabla8[[#This Row],[Fecha Vencim.]],$C$8-Tabla8[[#This Row],[Fecha Vencim.]],"No Vencida")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B92725-F065-462A-B8EE-221B09C7F73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Dinámica 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Tablas dinámicas</vt:lpstr>
      <vt:lpstr>GraficaInventario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Irma Leticia Olivier Hernandez</cp:lastModifiedBy>
  <dcterms:created xsi:type="dcterms:W3CDTF">2021-06-24T20:15:17Z</dcterms:created>
  <dcterms:modified xsi:type="dcterms:W3CDTF">2021-06-28T13:28:46Z</dcterms:modified>
</cp:coreProperties>
</file>