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is.armenta\Desktop\"/>
    </mc:Choice>
  </mc:AlternateContent>
  <bookViews>
    <workbookView xWindow="-25320" yWindow="-2400" windowWidth="25440" windowHeight="15390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</sheets>
  <definedNames>
    <definedName name="SegmentaciónDeDatos_Estado">#N/A</definedName>
    <definedName name="SegmentaciónDeDatos_Operación">#N/A</definedName>
    <definedName name="SegmentaciónDeDatos_Vendedor">#N/A</definedName>
  </definedNames>
  <calcPr calcId="162913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3" l="1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E66" i="1"/>
  <c r="E65" i="1"/>
  <c r="E64" i="1"/>
  <c r="E63" i="1"/>
  <c r="E62" i="1"/>
  <c r="E61" i="1"/>
  <c r="I57" i="1"/>
  <c r="H57" i="1"/>
</calcChain>
</file>

<file path=xl/sharedStrings.xml><?xml version="1.0" encoding="utf-8"?>
<sst xmlns="http://schemas.openxmlformats.org/spreadsheetml/2006/main" count="474" uniqueCount="210">
  <si>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</si>
  <si>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</si>
  <si>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</si>
  <si>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</si>
  <si>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</si>
  <si>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</si>
  <si>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</si>
  <si>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</si>
  <si>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</si>
  <si>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</si>
  <si>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</si>
  <si>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</si>
  <si>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</si>
  <si>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</si>
  <si>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</si>
  <si>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</si>
  <si>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</si>
  <si>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</si>
  <si>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</si>
  <si>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</si>
  <si>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</si>
  <si>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</si>
  <si>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</si>
  <si>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</si>
  <si>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</si>
  <si>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</si>
  <si>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</si>
  <si>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</si>
  <si>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</si>
  <si>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</si>
  <si>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</si>
  <si>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</si>
  <si>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</si>
  <si>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</si>
  <si>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</si>
  <si>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</si>
  <si>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</si>
  <si>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</si>
  <si>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</si>
  <si>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</si>
  <si>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</si>
  <si>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</si>
  <si>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</si>
  <si>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</si>
  <si>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</si>
  <si>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</si>
  <si>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</si>
  <si>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</si>
  <si>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</si>
  <si>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</si>
  <si>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</si>
  <si>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</si>
  <si>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</si>
  <si>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</si>
  <si>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</si>
  <si>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</si>
  <si>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</si>
  <si>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</si>
  <si>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</si>
  <si>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</si>
  <si>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</si>
  <si>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</si>
  <si>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</si>
  <si>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</si>
  <si>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</si>
  <si>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</si>
  <si>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</si>
  <si>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</si>
  <si>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</si>
  <si>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</si>
  <si>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</si>
  <si>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</si>
  <si>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</si>
  <si>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</si>
  <si>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</si>
  <si>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</si>
  <si>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</si>
  <si>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</si>
  <si>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</si>
  <si>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</si>
  <si>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</si>
  <si>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</si>
  <si>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</si>
  <si>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</si>
  <si>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</si>
  <si>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</si>
  <si>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</si>
  <si>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</si>
  <si>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</si>
  <si>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</si>
  <si>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</si>
  <si>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</si>
  <si>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</si>
  <si>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</si>
  <si>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</si>
  <si>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</si>
  <si>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</si>
  <si>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</si>
  <si>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</si>
  <si>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</si>
  <si>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</si>
  <si>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</si>
  <si>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</si>
  <si>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</si>
  <si>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</si>
  <si>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</si>
  <si>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</si>
  <si>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</si>
  <si>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</si>
  <si>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</si>
  <si>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</si>
  <si>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</si>
  <si>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</si>
  <si>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</si>
  <si>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</si>
  <si>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</si>
  <si>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</si>
  <si>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</si>
  <si>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</si>
  <si>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</si>
  <si>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</si>
  <si>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</si>
  <si>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</si>
  <si>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</si>
  <si>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</si>
  <si>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</si>
  <si>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</si>
  <si>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</si>
  <si>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</si>
  <si>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</si>
  <si>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</si>
  <si>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</si>
  <si>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</si>
  <si>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</si>
  <si>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</si>
  <si>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</si>
  <si>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</si>
  <si>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</si>
  <si>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</si>
  <si>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</si>
  <si>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</si>
  <si>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</si>
  <si>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</si>
  <si>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</si>
  <si>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</si>
  <si>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</si>
  <si>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</si>
  <si>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</si>
  <si>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</si>
  <si>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</si>
  <si>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</si>
  <si>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</si>
  <si>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</si>
  <si>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</si>
  <si>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</si>
  <si>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</si>
  <si>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</si>
  <si>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</si>
  <si>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</si>
  <si>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</si>
  <si>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</si>
  <si>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</si>
  <si>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</si>
  <si>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</si>
  <si>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</si>
  <si>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</si>
  <si>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</si>
  <si>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</si>
  <si>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</si>
  <si>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</si>
  <si>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</si>
  <si>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</si>
  <si>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</si>
  <si>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</si>
  <si>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</si>
  <si>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</si>
  <si>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</si>
  <si>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</si>
  <si>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</si>
  <si>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</si>
  <si>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</si>
  <si>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</si>
  <si>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</si>
  <si>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</si>
  <si>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</si>
  <si>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</si>
  <si>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</si>
  <si>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</si>
  <si>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</si>
  <si>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</si>
  <si>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</si>
  <si>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</si>
  <si>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</si>
  <si>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</si>
  <si>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</si>
  <si>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</si>
  <si>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</si>
  <si>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</si>
  <si>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</si>
  <si>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</si>
  <si>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</si>
  <si>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</si>
  <si>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</si>
  <si>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</si>
  <si>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</si>
  <si>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</si>
  <si>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 xml:space="preserve">Fecha Factura </t>
  </si>
  <si>
    <t>Suma de Venta</t>
  </si>
  <si>
    <t>Total general</t>
  </si>
  <si>
    <t>TABLERO DE CONTROL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</si>
</sst>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98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4" fontId="0" fillId="0" borderId="2" xfId="0" applyNumberFormat="1" applyBorder="1"/>
    <xf numFmtId="0" fontId="0" fillId="0" borderId="2" xfId="0" applyBorder="1"/>
    <xf numFmtId="164" fontId="0" fillId="0" borderId="2" xfId="1" applyNumberFormat="1" applyFont="1" applyBorder="1"/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3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6" fillId="5" borderId="6" xfId="1" applyNumberFormat="1" applyFont="1" applyFill="1" applyBorder="1" applyAlignment="1">
      <alignment horizontal="center" vertical="center" wrapText="1"/>
    </xf>
    <xf numFmtId="164" fontId="6" fillId="5" borderId="6" xfId="1" applyNumberFormat="1" applyFont="1" applyFill="1" applyBorder="1" applyAlignment="1">
      <alignment horizontal="center" vertical="center"/>
    </xf>
    <xf numFmtId="0" fontId="6" fillId="5" borderId="6" xfId="1" applyNumberFormat="1" applyFont="1" applyFill="1" applyBorder="1" applyAlignment="1">
      <alignment horizontal="center" vertical="center" wrapText="1"/>
    </xf>
    <xf numFmtId="0" fontId="6" fillId="5" borderId="13" xfId="1" applyNumberFormat="1" applyFont="1" applyFill="1" applyBorder="1" applyAlignment="1">
      <alignment horizontal="center" vertical="center" wrapText="1"/>
    </xf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9" fillId="6" borderId="14" xfId="4" applyNumberFormat="1" applyFont="1" applyFill="1" applyBorder="1" applyAlignment="1">
      <alignment horizontal="center" wrapText="1"/>
    </xf>
    <xf numFmtId="14" fontId="8" fillId="7" borderId="15" xfId="4" applyNumberFormat="1" applyFont="1" applyFill="1" applyBorder="1" applyAlignment="1">
      <alignment horizontal="center"/>
    </xf>
    <xf numFmtId="164" fontId="7" fillId="7" borderId="15" xfId="1" applyNumberFormat="1" applyFont="1" applyFill="1" applyBorder="1"/>
    <xf numFmtId="14" fontId="8" fillId="6" borderId="15" xfId="4" applyNumberFormat="1" applyFont="1" applyFill="1" applyBorder="1" applyAlignment="1">
      <alignment horizontal="center"/>
    </xf>
    <xf numFmtId="164" fontId="7" fillId="6" borderId="15" xfId="1" applyNumberFormat="1" applyFont="1" applyFill="1" applyBorder="1"/>
    <xf numFmtId="14" fontId="7" fillId="7" borderId="15" xfId="4" applyNumberFormat="1" applyFont="1" applyFill="1" applyBorder="1" applyAlignment="1">
      <alignment horizontal="center"/>
    </xf>
    <xf numFmtId="14" fontId="7" fillId="6" borderId="15" xfId="4" applyNumberFormat="1" applyFont="1" applyFill="1" applyBorder="1" applyAlignment="1">
      <alignment horizontal="center"/>
    </xf>
    <xf numFmtId="0" fontId="6" fillId="5" borderId="6" xfId="4" applyNumberFormat="1" applyFont="1" applyFill="1" applyBorder="1" applyAlignment="1">
      <alignment horizontal="center" vertical="center"/>
    </xf>
    <xf numFmtId="0" fontId="7" fillId="6" borderId="16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14" fontId="9" fillId="6" borderId="17" xfId="4" applyNumberFormat="1" applyFont="1" applyFill="1" applyBorder="1" applyAlignment="1">
      <alignment horizontal="center" wrapText="1"/>
    </xf>
    <xf numFmtId="0" fontId="7" fillId="7" borderId="18" xfId="4" applyNumberFormat="1" applyFont="1" applyFill="1" applyBorder="1" applyAlignment="1">
      <alignment horizontal="center"/>
    </xf>
    <xf numFmtId="0" fontId="7" fillId="7" borderId="15" xfId="4" applyNumberFormat="1" applyFont="1" applyFill="1" applyBorder="1" applyAlignment="1">
      <alignment horizontal="center"/>
    </xf>
    <xf numFmtId="0" fontId="7" fillId="7" borderId="15" xfId="4" applyNumberFormat="1" applyFont="1" applyFill="1" applyBorder="1" applyAlignment="1">
      <alignment horizontal="left"/>
    </xf>
    <xf numFmtId="0" fontId="7" fillId="6" borderId="18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left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2" fillId="0" borderId="0" xfId="4" applyFont="1" applyAlignment="1">
      <alignment horizontal="center" wrapText="1"/>
    </xf>
    <xf numFmtId="0" fontId="10" fillId="0" borderId="3" xfId="4" applyFont="1" applyBorder="1" applyAlignment="1">
      <alignment horizontal="center" wrapText="1"/>
    </xf>
    <xf numFmtId="14" fontId="10" fillId="0" borderId="3" xfId="4" applyNumberFormat="1" applyFont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5" fontId="14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14" fontId="0" fillId="0" borderId="3" xfId="0" applyNumberFormat="1" applyBorder="1"/>
    <xf numFmtId="166" fontId="0" fillId="0" borderId="3" xfId="0" applyNumberFormat="1" applyBorder="1"/>
    <xf numFmtId="0" fontId="0" fillId="0" borderId="10" xfId="0" applyBorder="1"/>
    <xf numFmtId="0" fontId="0" fillId="0" borderId="12" xfId="0" applyBorder="1"/>
    <xf numFmtId="164" fontId="17" fillId="0" borderId="0" xfId="0" applyNumberFormat="1" applyFont="1" applyBorder="1"/>
    <xf numFmtId="44" fontId="0" fillId="0" borderId="3" xfId="1" applyFont="1" applyBorder="1"/>
    <xf numFmtId="0" fontId="1" fillId="2" borderId="9" xfId="3" applyBorder="1"/>
    <xf numFmtId="0" fontId="1" fillId="2" borderId="22" xfId="3" applyBorder="1"/>
    <xf numFmtId="0" fontId="1" fillId="2" borderId="8" xfId="3" applyBorder="1"/>
    <xf numFmtId="0" fontId="0" fillId="0" borderId="7" xfId="0" applyBorder="1"/>
    <xf numFmtId="14" fontId="0" fillId="0" borderId="13" xfId="0" applyNumberFormat="1" applyBorder="1"/>
    <xf numFmtId="0" fontId="0" fillId="0" borderId="13" xfId="0" applyBorder="1"/>
    <xf numFmtId="166" fontId="0" fillId="0" borderId="13" xfId="0" applyNumberFormat="1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right" vertical="center"/>
    </xf>
    <xf numFmtId="4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6">
    <cellStyle name="40% - Énfasis6" xfId="3" builtinId="51"/>
    <cellStyle name="Encabezado 4" xfId="2" builtinId="19"/>
    <cellStyle name="Hyperlink 2" xfId="5"/>
    <cellStyle name="Moneda" xfId="1" builtinId="4"/>
    <cellStyle name="Normal" xfId="0" builtinId="0"/>
    <cellStyle name="Normal 2" xfId="4"/>
  </cellStyles>
  <dxfs count="4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right" readingOrder="0"/>
    </dxf>
    <dxf>
      <alignment horizontal="center" readingOrder="0"/>
    </dxf>
    <dxf>
      <alignment vertical="center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[LUIS ALBERTO ARMENTA CRUZ Examen.xlsx]Ejercicio 5!TablaDinámica11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288692038495193"/>
          <c:y val="0.12397929425488481"/>
          <c:w val="0.4998140857392826"/>
          <c:h val="0.7501027996500437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'Ejercicio 5'!$M$4:$M$5</c:f>
              <c:strCache>
                <c:ptCount val="1"/>
                <c:pt idx="0">
                  <c:v>Alquiler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'Ejercicio 5'!$L$6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'Ejercicio 5'!$M$6</c:f>
              <c:numCache>
                <c:formatCode>_("$"* #,##0.00_);_("$"* \(#,##0.00\);_("$"* "-"??_);_(@_)</c:formatCode>
                <c:ptCount val="1"/>
                <c:pt idx="0">
                  <c:v>19759180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FC7-4351-8C75-23338E208E22}"/>
            </c:ext>
          </c:extLst>
        </c:ser>
        <c:ser>
          <c:idx val="1"/>
          <c:order val="1"/>
          <c:tx>
            <c:strRef>
              <c:f>'Ejercicio 5'!$N$4:$N$5</c:f>
              <c:strCache>
                <c:ptCount val="1"/>
                <c:pt idx="0">
                  <c:v>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'Ejercicio 5'!$L$6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'Ejercicio 5'!$N$6</c:f>
              <c:numCache>
                <c:formatCode>_("$"* #,##0.00_);_("$"* \(#,##0.00\);_("$"* "-"??_);_(@_)</c:formatCode>
                <c:ptCount val="1"/>
                <c:pt idx="0">
                  <c:v>15586616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CFC7-4351-8C75-23338E20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1573760"/>
        <c:axId val="2121567520"/>
        <c:axId val="2022206688"/>
      </c:bar3DChart>
      <c:catAx>
        <c:axId val="21215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1567520"/>
        <c:crosses val="autoZero"/>
        <c:auto val="1"/>
        <c:lblAlgn val="ctr"/>
        <c:lblOffset val="100"/>
        <c:noMultiLvlLbl val="0"/>
      </c:catAx>
      <c:valAx>
        <c:axId val="21215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1573760"/>
        <c:crosses val="autoZero"/>
        <c:crossBetween val="between"/>
      </c:valAx>
      <c:serAx>
        <c:axId val="202220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1567520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27191</xdr:colOff>
      <xdr:row>7</xdr:row>
      <xdr:rowOff>48121</xdr:rowOff>
    </xdr:from>
    <xdr:to>
      <xdr:col>14</xdr:col>
      <xdr:colOff>547774</xdr:colOff>
      <xdr:row>11</xdr:row>
      <xdr:rowOff>78892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Operació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0910" y="1381621"/>
              <a:ext cx="4425833" cy="7927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2534766</xdr:colOff>
      <xdr:row>12</xdr:row>
      <xdr:rowOff>175639</xdr:rowOff>
    </xdr:from>
    <xdr:to>
      <xdr:col>15</xdr:col>
      <xdr:colOff>88969</xdr:colOff>
      <xdr:row>17</xdr:row>
      <xdr:rowOff>160496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Esta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8485" y="2461639"/>
              <a:ext cx="2614359" cy="937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134327</xdr:colOff>
      <xdr:row>13</xdr:row>
      <xdr:rowOff>24388</xdr:rowOff>
    </xdr:from>
    <xdr:to>
      <xdr:col>12</xdr:col>
      <xdr:colOff>1688681</xdr:colOff>
      <xdr:row>18</xdr:row>
      <xdr:rowOff>34890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5546" y="2500888"/>
              <a:ext cx="2506854" cy="9630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11</xdr:col>
      <xdr:colOff>809625</xdr:colOff>
      <xdr:row>22</xdr:row>
      <xdr:rowOff>128587</xdr:rowOff>
    </xdr:from>
    <xdr:to>
      <xdr:col>14</xdr:col>
      <xdr:colOff>523875</xdr:colOff>
      <xdr:row>37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Alberto Armenta Cruz" refreshedDate="44345.418543518521" createdVersion="6" refreshedVersion="6" minRefreshableVersion="3" recordCount="30">
  <cacheSource type="worksheet">
    <worksheetSource name="Tabla2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/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 count="30">
        <n v="1945424"/>
        <n v="712416"/>
        <n v="1815450"/>
        <n v="953156"/>
        <n v="2158475"/>
        <n v="627068"/>
        <n v="999328"/>
        <n v="820336"/>
        <n v="937960"/>
        <n v="472615"/>
        <n v="1438929"/>
        <n v="2133903"/>
        <n v="1024380"/>
        <n v="2042768"/>
        <n v="727552"/>
        <n v="2937300"/>
        <n v="1679605"/>
        <n v="1169496"/>
        <n v="2020992"/>
        <n v="1170684"/>
        <n v="1660560"/>
        <n v="1138024"/>
        <n v="406686"/>
        <n v="664700"/>
        <n v="358846"/>
        <n v="427390"/>
        <n v="549780"/>
        <n v="659330"/>
        <n v="753571"/>
        <n v="939072"/>
      </sharedItems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s v="Hidalgo"/>
    <n v="199"/>
    <x v="0"/>
    <d v="2004-04-19T00:00:00"/>
    <s v="Pedro"/>
  </r>
  <r>
    <n v="3"/>
    <d v="2004-01-01T00:00:00"/>
    <s v="Oficina"/>
    <x v="1"/>
    <s v="Hidalgo"/>
    <n v="82"/>
    <x v="1"/>
    <d v="2004-11-08T00:00:00"/>
    <s v="Joaquín"/>
  </r>
  <r>
    <n v="4"/>
    <d v="2004-01-02T00:00:00"/>
    <s v="Estacionamiento"/>
    <x v="1"/>
    <s v="Hidalgo"/>
    <n v="285"/>
    <x v="2"/>
    <d v="2004-04-27T00:00:00"/>
    <s v="Jesús"/>
  </r>
  <r>
    <n v="6"/>
    <d v="2004-01-03T00:00:00"/>
    <s v="Industrial"/>
    <x v="1"/>
    <s v="Hidalgo"/>
    <n v="131"/>
    <x v="3"/>
    <d v="2004-09-05T00:00:00"/>
    <s v="Pedro"/>
  </r>
  <r>
    <n v="8"/>
    <d v="2004-01-03T00:00:00"/>
    <s v="Oficina"/>
    <x v="0"/>
    <s v="Hidalgo"/>
    <n v="235"/>
    <x v="4"/>
    <d v="2004-10-31T00:00:00"/>
    <s v="Jesús"/>
  </r>
  <r>
    <n v="11"/>
    <d v="2004-01-04T00:00:00"/>
    <s v="Oficina"/>
    <x v="1"/>
    <s v="Hidalgo"/>
    <n v="124"/>
    <x v="5"/>
    <d v="2004-10-28T00:00:00"/>
    <s v="Pedro"/>
  </r>
  <r>
    <n v="12"/>
    <d v="2004-01-04T00:00:00"/>
    <s v="Industrial"/>
    <x v="0"/>
    <s v="Hidalgo"/>
    <n v="187"/>
    <x v="6"/>
    <d v="2004-04-05T00:00:00"/>
    <s v="Carmen"/>
  </r>
  <r>
    <n v="15"/>
    <d v="2004-01-04T00:00:00"/>
    <s v="Industrial"/>
    <x v="1"/>
    <s v="Hidalgo"/>
    <n v="176"/>
    <x v="7"/>
    <d v="2004-11-29T00:00:00"/>
    <s v="Pedro"/>
  </r>
  <r>
    <n v="16"/>
    <d v="2004-01-05T00:00:00"/>
    <s v="Casa"/>
    <x v="1"/>
    <s v="Hidalgo"/>
    <n v="179"/>
    <x v="8"/>
    <d v="2004-11-21T00:00:00"/>
    <s v="Carmen"/>
  </r>
  <r>
    <n v="19"/>
    <d v="2004-01-07T00:00:00"/>
    <s v="Piso"/>
    <x v="1"/>
    <s v="Hidalgo"/>
    <n v="55"/>
    <x v="9"/>
    <d v="2004-04-09T00:00:00"/>
    <s v="Luisa"/>
  </r>
  <r>
    <n v="23"/>
    <d v="2004-01-10T00:00:00"/>
    <s v="Casa"/>
    <x v="1"/>
    <s v="Hidalgo"/>
    <n v="183"/>
    <x v="10"/>
    <d v="2004-04-21T00:00:00"/>
    <s v="Luisa"/>
  </r>
  <r>
    <n v="1"/>
    <d v="2004-01-01T00:00:00"/>
    <s v="Estacionamiento"/>
    <x v="1"/>
    <s v="Puebla"/>
    <n v="291"/>
    <x v="11"/>
    <d v="2004-06-19T00:00:00"/>
    <s v="Carmen"/>
  </r>
  <r>
    <n v="9"/>
    <d v="2004-01-04T00:00:00"/>
    <s v="Piso"/>
    <x v="1"/>
    <s v="Puebla"/>
    <n v="108"/>
    <x v="12"/>
    <d v="2004-12-28T00:00:00"/>
    <s v="Jesús"/>
  </r>
  <r>
    <n v="10"/>
    <d v="2004-01-04T00:00:00"/>
    <s v="Estacionamiento"/>
    <x v="0"/>
    <s v="Puebla"/>
    <n v="299"/>
    <x v="13"/>
    <d v="2004-10-06T00:00:00"/>
    <s v="Joaquín"/>
  </r>
  <r>
    <n v="22"/>
    <d v="2004-01-09T00:00:00"/>
    <s v="Oficina"/>
    <x v="1"/>
    <s v="Puebla"/>
    <n v="116"/>
    <x v="14"/>
    <d v="2004-04-14T00:00:00"/>
    <s v="Pedro"/>
  </r>
  <r>
    <n v="13"/>
    <d v="2004-01-04T00:00:00"/>
    <s v="Estacionamiento"/>
    <x v="0"/>
    <s v="Tlaxcala"/>
    <n v="300"/>
    <x v="15"/>
    <d v="2004-11-04T00:00:00"/>
    <s v="Jesús"/>
  </r>
  <r>
    <n v="18"/>
    <d v="2004-01-06T00:00:00"/>
    <s v="Suelo"/>
    <x v="0"/>
    <s v="Tlaxcala"/>
    <n v="283"/>
    <x v="16"/>
    <d v="2004-06-06T00:00:00"/>
    <s v="Carmen"/>
  </r>
  <r>
    <n v="20"/>
    <d v="2004-01-08T00:00:00"/>
    <s v="Oficina"/>
    <x v="1"/>
    <s v="Tlaxcala"/>
    <n v="148"/>
    <x v="17"/>
    <d v="2004-08-19T00:00:00"/>
    <s v="María"/>
  </r>
  <r>
    <n v="21"/>
    <d v="2004-01-09T00:00:00"/>
    <s v="Industrial"/>
    <x v="0"/>
    <s v="Tlaxcala"/>
    <n v="228"/>
    <x v="18"/>
    <d v="2004-06-12T00:00:00"/>
    <s v="Carmen"/>
  </r>
  <r>
    <n v="25"/>
    <d v="2004-01-10T00:00:00"/>
    <s v="Oficina"/>
    <x v="1"/>
    <s v="Tlaxcala"/>
    <n v="124"/>
    <x v="19"/>
    <d v="2004-05-23T00:00:00"/>
    <s v="Jesús"/>
  </r>
  <r>
    <n v="28"/>
    <d v="2004-01-12T00:00:00"/>
    <s v="Casa"/>
    <x v="1"/>
    <s v="Tlaxcala"/>
    <n v="187"/>
    <x v="20"/>
    <d v="2004-06-16T00:00:00"/>
    <s v="Joaquín"/>
  </r>
  <r>
    <n v="5"/>
    <d v="2004-01-02T00:00:00"/>
    <s v="Suelo"/>
    <x v="0"/>
    <s v="Veracruz"/>
    <n v="152"/>
    <x v="21"/>
    <d v="2004-07-10T00:00:00"/>
    <s v="María"/>
  </r>
  <r>
    <n v="7"/>
    <d v="2004-01-03T00:00:00"/>
    <s v="Estacionamiento"/>
    <x v="1"/>
    <s v="Veracruz"/>
    <n v="69"/>
    <x v="22"/>
    <d v="2004-06-07T00:00:00"/>
    <s v="Pedro"/>
  </r>
  <r>
    <n v="14"/>
    <d v="2004-01-04T00:00:00"/>
    <s v="Local"/>
    <x v="0"/>
    <s v="Veracruz"/>
    <n v="68"/>
    <x v="23"/>
    <d v="2004-10-01T00:00:00"/>
    <s v="Carmen"/>
  </r>
  <r>
    <n v="17"/>
    <d v="2004-01-05T00:00:00"/>
    <s v="Casa"/>
    <x v="1"/>
    <s v="Veracruz"/>
    <n v="58"/>
    <x v="24"/>
    <d v="2004-10-08T00:00:00"/>
    <s v="Luisa"/>
  </r>
  <r>
    <n v="24"/>
    <d v="2004-01-10T00:00:00"/>
    <s v="Oficina"/>
    <x v="1"/>
    <s v="Veracruz"/>
    <n v="79"/>
    <x v="25"/>
    <d v="2004-12-01T00:00:00"/>
    <s v="Joaquín"/>
  </r>
  <r>
    <n v="26"/>
    <d v="2004-01-10T00:00:00"/>
    <s v="Local"/>
    <x v="1"/>
    <s v="Veracruz"/>
    <n v="70"/>
    <x v="26"/>
    <d v="2004-06-22T00:00:00"/>
    <s v="Jesús"/>
  </r>
  <r>
    <n v="27"/>
    <d v="2004-01-11T00:00:00"/>
    <s v="Local"/>
    <x v="1"/>
    <s v="Veracruz"/>
    <n v="70"/>
    <x v="27"/>
    <d v="2004-12-23T00:00:00"/>
    <s v="Pedro"/>
  </r>
  <r>
    <n v="29"/>
    <d v="2004-01-12T00:00:00"/>
    <s v="Casa"/>
    <x v="1"/>
    <s v="Veracruz"/>
    <n v="91"/>
    <x v="28"/>
    <d v="2004-07-07T00:00:00"/>
    <s v="Luisa"/>
  </r>
  <r>
    <n v="30"/>
    <d v="2004-01-12T00:00:00"/>
    <s v="Local"/>
    <x v="1"/>
    <s v="Veracruz"/>
    <n v="201"/>
    <x v="29"/>
    <d v="2004-08-04T00:00:00"/>
    <s v="Carm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colHeaderCaption="TABLERO DE CONTROL DE BASE DE DATOS">
  <location ref="L4:O6" firstHeaderRow="1" firstDataRow="2" firstDataCol="1"/>
  <pivotFields count="9">
    <pivotField showAll="0"/>
    <pivotField numFmtId="14" showAll="0"/>
    <pivotField showAll="0"/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dataField="1" numFmtId="166" showAll="0">
      <items count="31">
        <item x="24"/>
        <item x="22"/>
        <item x="25"/>
        <item x="9"/>
        <item x="26"/>
        <item x="5"/>
        <item x="27"/>
        <item x="23"/>
        <item x="1"/>
        <item x="14"/>
        <item x="28"/>
        <item x="7"/>
        <item x="8"/>
        <item x="29"/>
        <item x="3"/>
        <item x="6"/>
        <item x="12"/>
        <item x="21"/>
        <item x="17"/>
        <item x="19"/>
        <item x="10"/>
        <item x="20"/>
        <item x="16"/>
        <item x="2"/>
        <item x="0"/>
        <item x="18"/>
        <item x="13"/>
        <item x="11"/>
        <item x="4"/>
        <item x="15"/>
        <item t="default"/>
      </items>
    </pivotField>
    <pivotField numFmtId="14"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Suma de Venta" fld="6" baseField="0" baseItem="0"/>
  </dataFields>
  <formats count="6">
    <format dxfId="18">
      <pivotArea dataOnly="0" labelOnly="1" fieldPosition="0">
        <references count="1">
          <reference field="3" count="1">
            <x v="0"/>
          </reference>
        </references>
      </pivotArea>
    </format>
    <format dxfId="17">
      <pivotArea dataOnly="0" labelOnly="1" fieldPosition="0">
        <references count="1">
          <reference field="3" count="1">
            <x v="0"/>
          </reference>
        </references>
      </pivotArea>
    </format>
    <format dxfId="16">
      <pivotArea dataOnly="0" labelOnly="1" fieldPosition="0">
        <references count="1">
          <reference field="3" count="1">
            <x v="0"/>
          </reference>
        </references>
      </pivotArea>
    </format>
    <format dxfId="15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13">
      <pivotArea grandCol="1"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Operación" sourceName="Operación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" sourceName="Estado">
  <extLst>
    <x:ext xmlns:x15="http://schemas.microsoft.com/office/spreadsheetml/2010/11/main" uri="{2F2917AC-EB37-4324-AD4E-5DD8C200BD13}">
      <x15:tableSlicerCache tableId="2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2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peración" cache="SegmentaciónDeDatos_Operación" caption="Operación" columnCount="2" style="SlicerStyleLight4" rowHeight="241300"/>
  <slicer name="Estado" cache="SegmentaciónDeDatos_Estado" caption="Estado" columnCount="2" style="SlicerStyleOther1" rowHeight="241300"/>
  <slicer name="Vendedor" cache="SegmentaciónDeDatos_Vendedor" caption="Vendedor" columnCount="3" style="SlicerStyleLight6" rowHeight="241300"/>
</slicers>
</file>

<file path=xl/tables/table1.xml><?xml version="1.0" encoding="utf-8"?>
<table xmlns="http://schemas.openxmlformats.org/spreadsheetml/2006/main" id="1" name="Tabla1" displayName="Tabla1" ref="A8:I57" totalsRowCount="1" headerRowDxfId="41" tableBorderDxfId="40">
  <autoFilter ref="A8:I56"/>
  <tableColumns count="9">
    <tableColumn id="1" name="ID" totalsRowLabel="Total" dataDxfId="39" totalsRowDxfId="38"/>
    <tableColumn id="2" name="FechaDeOrden" dataDxfId="37" totalsRowDxfId="36"/>
    <tableColumn id="3" name="Empleado" dataDxfId="35" totalsRowDxfId="34"/>
    <tableColumn id="4" name="Status" dataDxfId="33" totalsRowDxfId="32"/>
    <tableColumn id="5" name="Compañía" dataDxfId="31" totalsRowDxfId="30"/>
    <tableColumn id="6" name="Fecha de envío" dataDxfId="29" totalsRowDxfId="28"/>
    <tableColumn id="7" name="Cantidad" dataDxfId="27" totalsRowDxfId="26"/>
    <tableColumn id="8" name="Precio" totalsRowFunction="custom" dataDxfId="25" totalsRowDxfId="24" dataCellStyle="Moneda">
      <totalsRowFormula>SUM(H9:H56)</totalsRowFormula>
    </tableColumn>
    <tableColumn id="9" name="Costo de envío" totalsRowFunction="sum" dataDxfId="23" totalsRowDxfId="22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5:J35" totalsRowShown="0" headerRowDxfId="12" headerRowBorderDxfId="11" tableBorderDxfId="10" totalsRowBorderDxfId="9" headerRowCellStyle="40% - Énfasis6">
  <autoFilter ref="B5:J35"/>
  <tableColumns count="9">
    <tableColumn id="1" name="Referencia" dataDxfId="8"/>
    <tableColumn id="2" name="Fecha Alta" dataDxfId="7"/>
    <tableColumn id="3" name="Giro comercial" dataDxfId="6"/>
    <tableColumn id="4" name="Operación" dataDxfId="5"/>
    <tableColumn id="5" name="Estado" dataDxfId="4"/>
    <tableColumn id="6" name="Superficie" dataDxfId="3"/>
    <tableColumn id="7" name="Venta" dataDxfId="2"/>
    <tableColumn id="8" name="Fecha Venta" dataDxfId="1"/>
    <tableColumn id="9" name="Vendedor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50" workbookViewId="0">
      <selection activeCell="F64" sqref="F64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2.5703125" bestFit="1" customWidth="1"/>
    <col min="9" max="9" width="16.28515625" customWidth="1"/>
  </cols>
  <sheetData>
    <row r="1" spans="1:9" x14ac:dyDescent="0.25">
      <c r="A1" s="89" t="s">
        <v>0</v>
      </c>
      <c r="B1" s="89"/>
      <c r="C1" s="89"/>
      <c r="D1" s="89"/>
      <c r="E1" s="89"/>
      <c r="F1" s="89"/>
    </row>
    <row r="2" spans="1:9" x14ac:dyDescent="0.25">
      <c r="A2" s="90" t="s">
        <v>198</v>
      </c>
      <c r="B2" s="90"/>
      <c r="C2" s="90"/>
      <c r="D2" s="90"/>
      <c r="E2" s="90"/>
      <c r="F2" s="90"/>
      <c r="G2" s="90"/>
      <c r="H2" s="90"/>
      <c r="I2" s="90"/>
    </row>
    <row r="3" spans="1:9" x14ac:dyDescent="0.25">
      <c r="A3" s="90"/>
      <c r="B3" s="90"/>
      <c r="C3" s="90"/>
      <c r="D3" s="90"/>
      <c r="E3" s="90"/>
      <c r="F3" s="90"/>
      <c r="G3" s="90"/>
      <c r="H3" s="90"/>
      <c r="I3" s="90"/>
    </row>
    <row r="4" spans="1:9" x14ac:dyDescent="0.25">
      <c r="A4" s="7"/>
      <c r="B4" s="7"/>
      <c r="C4" s="7"/>
      <c r="D4" s="7"/>
      <c r="E4" s="7"/>
      <c r="F4" s="7"/>
      <c r="G4" s="7"/>
      <c r="H4" s="7"/>
      <c r="I4" s="7"/>
    </row>
    <row r="5" spans="1:9" x14ac:dyDescent="0.25">
      <c r="A5" s="91" t="s">
        <v>36</v>
      </c>
      <c r="B5" s="92"/>
      <c r="C5" s="92"/>
      <c r="D5" s="92"/>
      <c r="E5" s="92"/>
      <c r="F5" s="92"/>
      <c r="G5" s="92"/>
      <c r="H5" s="92"/>
      <c r="I5" s="93"/>
    </row>
    <row r="6" spans="1:9" x14ac:dyDescent="0.25">
      <c r="A6" s="94"/>
      <c r="B6" s="95"/>
      <c r="C6" s="95"/>
      <c r="D6" s="95"/>
      <c r="E6" s="95"/>
      <c r="F6" s="95"/>
      <c r="G6" s="95"/>
      <c r="H6" s="95"/>
      <c r="I6" s="96"/>
    </row>
    <row r="7" spans="1:9" ht="15" customHeight="1" x14ac:dyDescent="0.25">
      <c r="A7" s="10"/>
      <c r="B7" s="10"/>
      <c r="C7" s="10"/>
      <c r="D7" s="10"/>
      <c r="E7" s="10"/>
      <c r="F7" s="10"/>
      <c r="G7" s="10"/>
      <c r="H7" s="10"/>
      <c r="I7" s="10"/>
    </row>
    <row r="8" spans="1:9" x14ac:dyDescent="0.25">
      <c r="A8" s="8" t="s">
        <v>1</v>
      </c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8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5">
        <v>30</v>
      </c>
      <c r="B56" s="4">
        <v>42181</v>
      </c>
      <c r="C56" s="5" t="s">
        <v>18</v>
      </c>
      <c r="D56" s="5" t="s">
        <v>14</v>
      </c>
      <c r="E56" s="5" t="s">
        <v>34</v>
      </c>
      <c r="F56" s="4">
        <v>42183</v>
      </c>
      <c r="G56" s="5">
        <v>7</v>
      </c>
      <c r="H56" s="6">
        <v>2523</v>
      </c>
      <c r="I56" s="6">
        <v>200</v>
      </c>
    </row>
    <row r="57" spans="1:9" x14ac:dyDescent="0.25">
      <c r="A57" s="12" t="s">
        <v>205</v>
      </c>
      <c r="B57" s="12"/>
      <c r="C57" s="12"/>
      <c r="D57" s="12"/>
      <c r="E57" s="12"/>
      <c r="F57" s="12"/>
      <c r="G57" s="12"/>
      <c r="H57" s="70">
        <f>SUM(H9:H56)</f>
        <v>123715</v>
      </c>
      <c r="I57" s="70">
        <f>SUBTOTAL(109,Tabla1[Costo de envío])</f>
        <v>3469</v>
      </c>
    </row>
    <row r="58" spans="1:9" x14ac:dyDescent="0.25">
      <c r="A58" s="12"/>
      <c r="B58" s="13"/>
      <c r="C58" s="12"/>
      <c r="D58" s="12"/>
      <c r="E58" s="12"/>
      <c r="F58" s="13"/>
      <c r="G58" s="12"/>
      <c r="H58" s="14"/>
      <c r="I58" s="14"/>
    </row>
    <row r="60" spans="1:9" x14ac:dyDescent="0.25">
      <c r="A60" s="88" t="s">
        <v>37</v>
      </c>
      <c r="B60" s="88"/>
      <c r="C60" s="88"/>
      <c r="D60" s="88"/>
      <c r="E60" s="88"/>
      <c r="F60" s="7"/>
      <c r="G60" s="7"/>
      <c r="H60" s="7"/>
      <c r="I60" s="7"/>
    </row>
    <row r="61" spans="1:9" x14ac:dyDescent="0.25">
      <c r="A61" s="86" t="s">
        <v>199</v>
      </c>
      <c r="B61" s="86"/>
      <c r="C61" s="86"/>
      <c r="D61" s="86"/>
      <c r="E61" s="71">
        <f>MAX(Tabla1[Costo de envío])</f>
        <v>322</v>
      </c>
    </row>
    <row r="62" spans="1:9" x14ac:dyDescent="0.25">
      <c r="A62" s="86" t="s">
        <v>200</v>
      </c>
      <c r="B62" s="86"/>
      <c r="C62" s="86"/>
      <c r="D62" s="86"/>
      <c r="E62" s="71">
        <f>MIN(Tabla1[])</f>
        <v>4</v>
      </c>
    </row>
    <row r="63" spans="1:9" x14ac:dyDescent="0.25">
      <c r="A63" s="83" t="s">
        <v>201</v>
      </c>
      <c r="B63" s="84"/>
      <c r="C63" s="84"/>
      <c r="D63" s="85"/>
      <c r="E63" s="9">
        <f>COUNTIF(Tabla1[Status],D9)</f>
        <v>16</v>
      </c>
    </row>
    <row r="64" spans="1:9" x14ac:dyDescent="0.25">
      <c r="A64" s="86" t="s">
        <v>202</v>
      </c>
      <c r="B64" s="86"/>
      <c r="C64" s="86"/>
      <c r="D64" s="86"/>
      <c r="E64" s="71">
        <f>SUMIF(Tabla1[Compañía],$E$33,Tabla1[Costo de envío])</f>
        <v>400</v>
      </c>
    </row>
    <row r="65" spans="1:5" x14ac:dyDescent="0.25">
      <c r="A65" s="86" t="s">
        <v>203</v>
      </c>
      <c r="B65" s="86"/>
      <c r="C65" s="86"/>
      <c r="D65" s="86"/>
      <c r="E65" s="9">
        <f>COUNTIF(Tabla1[Status],D11)</f>
        <v>31</v>
      </c>
    </row>
    <row r="66" spans="1:5" x14ac:dyDescent="0.25">
      <c r="A66" s="87" t="s">
        <v>204</v>
      </c>
      <c r="B66" s="87"/>
      <c r="C66" s="87"/>
      <c r="D66" s="87"/>
      <c r="E66" s="71">
        <f>AVERAGE(Tabla1[Costo de envío])</f>
        <v>72.270833333333329</v>
      </c>
    </row>
    <row r="67" spans="1:5" x14ac:dyDescent="0.25">
      <c r="A67" s="11"/>
      <c r="B67" s="11"/>
      <c r="C67" s="11"/>
      <c r="D67" s="11"/>
      <c r="E67" s="12"/>
    </row>
    <row r="68" spans="1:5" x14ac:dyDescent="0.25">
      <c r="A68" s="7" t="s">
        <v>123</v>
      </c>
      <c r="B68" s="7"/>
      <c r="C68" s="7"/>
      <c r="D68" s="7"/>
      <c r="E68" s="7"/>
    </row>
  </sheetData>
  <mergeCells count="10">
    <mergeCell ref="A1:F1"/>
    <mergeCell ref="A2:I3"/>
    <mergeCell ref="A5:I6"/>
    <mergeCell ref="A61:D61"/>
    <mergeCell ref="A62:D62"/>
    <mergeCell ref="A63:D63"/>
    <mergeCell ref="A64:D64"/>
    <mergeCell ref="A65:D65"/>
    <mergeCell ref="A66:D66"/>
    <mergeCell ref="A60:E60"/>
  </mergeCells>
  <pageMargins left="0.7" right="0.7" top="0.75" bottom="0.75" header="0.3" footer="0.3"/>
  <pageSetup paperSize="9" orientation="portrait" horizontalDpi="0" verticalDpi="0" r:id="rId1"/>
  <ignoredErrors>
    <ignoredError sqref="E64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J33" sqref="J33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0" x14ac:dyDescent="0.25">
      <c r="A1" s="89" t="s">
        <v>0</v>
      </c>
      <c r="B1" s="89"/>
      <c r="C1" s="89"/>
      <c r="D1" s="89"/>
      <c r="E1" s="89"/>
      <c r="F1" s="89"/>
    </row>
    <row r="2" spans="1:10" x14ac:dyDescent="0.25">
      <c r="A2" s="97" t="s">
        <v>197</v>
      </c>
      <c r="B2" s="97"/>
      <c r="C2" s="97"/>
      <c r="D2" s="97"/>
      <c r="E2" s="97"/>
      <c r="F2" s="97"/>
      <c r="G2" s="97"/>
      <c r="H2" s="97"/>
      <c r="I2" s="97"/>
    </row>
    <row r="3" spans="1:10" x14ac:dyDescent="0.25">
      <c r="A3" s="97"/>
      <c r="B3" s="97"/>
      <c r="C3" s="97"/>
      <c r="D3" s="97"/>
      <c r="E3" s="97"/>
      <c r="F3" s="97"/>
      <c r="G3" s="97"/>
      <c r="H3" s="97"/>
      <c r="I3" s="97"/>
    </row>
    <row r="5" spans="1:10" x14ac:dyDescent="0.25">
      <c r="A5" s="15"/>
      <c r="B5" s="16"/>
      <c r="C5" s="17"/>
      <c r="D5" s="18"/>
      <c r="E5" s="19"/>
      <c r="F5" s="19"/>
      <c r="G5" s="19"/>
    </row>
    <row r="6" spans="1:10" x14ac:dyDescent="0.25">
      <c r="A6" s="15"/>
      <c r="B6" s="16"/>
      <c r="C6" s="17"/>
      <c r="D6" s="18"/>
      <c r="E6" s="19"/>
      <c r="F6" s="19"/>
      <c r="G6" s="19"/>
      <c r="I6" s="19"/>
      <c r="J6" s="19"/>
    </row>
    <row r="7" spans="1:10" x14ac:dyDescent="0.25">
      <c r="A7" s="20" t="s">
        <v>38</v>
      </c>
      <c r="B7" s="33" t="s">
        <v>39</v>
      </c>
      <c r="C7" s="20" t="s">
        <v>206</v>
      </c>
      <c r="D7" s="33" t="s">
        <v>41</v>
      </c>
      <c r="E7" s="21" t="s">
        <v>42</v>
      </c>
      <c r="F7" s="33" t="s">
        <v>43</v>
      </c>
      <c r="G7" s="33" t="s">
        <v>44</v>
      </c>
      <c r="H7" s="22" t="s">
        <v>45</v>
      </c>
      <c r="I7" s="22" t="s">
        <v>46</v>
      </c>
      <c r="J7" s="23" t="s">
        <v>47</v>
      </c>
    </row>
    <row r="8" spans="1:10" x14ac:dyDescent="0.25">
      <c r="A8" s="34">
        <v>10024</v>
      </c>
      <c r="B8" s="35">
        <v>11772</v>
      </c>
      <c r="C8" s="24">
        <v>42465</v>
      </c>
      <c r="D8" s="36" t="s">
        <v>48</v>
      </c>
      <c r="E8" s="25">
        <v>150</v>
      </c>
      <c r="F8" s="36" t="s">
        <v>49</v>
      </c>
      <c r="G8" s="36" t="s">
        <v>50</v>
      </c>
      <c r="H8" s="26">
        <f t="shared" ref="H8:H34" si="0">C8+60</f>
        <v>42525</v>
      </c>
      <c r="I8" s="26">
        <f t="shared" ref="I8:I34" si="1">C8+90</f>
        <v>42555</v>
      </c>
      <c r="J8" s="37">
        <f t="shared" ref="J8:J34" si="2">C8+120</f>
        <v>42585</v>
      </c>
    </row>
    <row r="9" spans="1:10" x14ac:dyDescent="0.25">
      <c r="A9" s="38">
        <v>10014</v>
      </c>
      <c r="B9" s="39">
        <v>11773</v>
      </c>
      <c r="C9" s="27">
        <v>42465</v>
      </c>
      <c r="D9" s="40" t="s">
        <v>51</v>
      </c>
      <c r="E9" s="28">
        <v>550</v>
      </c>
      <c r="F9" s="40" t="s">
        <v>52</v>
      </c>
      <c r="G9" s="40" t="s">
        <v>53</v>
      </c>
      <c r="H9" s="26">
        <f t="shared" si="0"/>
        <v>42525</v>
      </c>
      <c r="I9" s="26">
        <f t="shared" si="1"/>
        <v>42555</v>
      </c>
      <c r="J9" s="37">
        <f t="shared" si="2"/>
        <v>42585</v>
      </c>
    </row>
    <row r="10" spans="1:10" x14ac:dyDescent="0.25">
      <c r="A10" s="41">
        <v>10034</v>
      </c>
      <c r="B10" s="42">
        <v>11774</v>
      </c>
      <c r="C10" s="29">
        <v>42465</v>
      </c>
      <c r="D10" s="43" t="s">
        <v>54</v>
      </c>
      <c r="E10" s="30">
        <v>750</v>
      </c>
      <c r="F10" s="43" t="s">
        <v>55</v>
      </c>
      <c r="G10" s="43" t="s">
        <v>56</v>
      </c>
      <c r="H10" s="26">
        <f t="shared" si="0"/>
        <v>42525</v>
      </c>
      <c r="I10" s="26">
        <f t="shared" si="1"/>
        <v>42555</v>
      </c>
      <c r="J10" s="37">
        <f t="shared" si="2"/>
        <v>42585</v>
      </c>
    </row>
    <row r="11" spans="1:10" x14ac:dyDescent="0.25">
      <c r="A11" s="38">
        <v>10029</v>
      </c>
      <c r="B11" s="39">
        <v>11775</v>
      </c>
      <c r="C11" s="27">
        <v>42465</v>
      </c>
      <c r="D11" s="40" t="s">
        <v>57</v>
      </c>
      <c r="E11" s="28">
        <v>240</v>
      </c>
      <c r="F11" s="40" t="s">
        <v>58</v>
      </c>
      <c r="G11" s="40" t="s">
        <v>59</v>
      </c>
      <c r="H11" s="26">
        <f t="shared" si="0"/>
        <v>42525</v>
      </c>
      <c r="I11" s="26">
        <f t="shared" si="1"/>
        <v>42555</v>
      </c>
      <c r="J11" s="37">
        <f t="shared" si="2"/>
        <v>42585</v>
      </c>
    </row>
    <row r="12" spans="1:10" x14ac:dyDescent="0.25">
      <c r="A12" s="41">
        <v>10030</v>
      </c>
      <c r="B12" s="42">
        <v>11776</v>
      </c>
      <c r="C12" s="29">
        <v>42526</v>
      </c>
      <c r="D12" s="43" t="s">
        <v>60</v>
      </c>
      <c r="E12" s="30">
        <v>61.5</v>
      </c>
      <c r="F12" s="43" t="s">
        <v>61</v>
      </c>
      <c r="G12" s="43" t="s">
        <v>62</v>
      </c>
      <c r="H12" s="26">
        <f t="shared" si="0"/>
        <v>42586</v>
      </c>
      <c r="I12" s="26">
        <f t="shared" si="1"/>
        <v>42616</v>
      </c>
      <c r="J12" s="37">
        <f t="shared" si="2"/>
        <v>42646</v>
      </c>
    </row>
    <row r="13" spans="1:10" x14ac:dyDescent="0.25">
      <c r="A13" s="38">
        <v>10018</v>
      </c>
      <c r="B13" s="39">
        <v>11777</v>
      </c>
      <c r="C13" s="27">
        <v>42526</v>
      </c>
      <c r="D13" s="40" t="s">
        <v>63</v>
      </c>
      <c r="E13" s="28">
        <v>211.25</v>
      </c>
      <c r="F13" s="40" t="s">
        <v>64</v>
      </c>
      <c r="G13" s="40" t="s">
        <v>62</v>
      </c>
      <c r="H13" s="26">
        <f t="shared" si="0"/>
        <v>42586</v>
      </c>
      <c r="I13" s="26">
        <f t="shared" si="1"/>
        <v>42616</v>
      </c>
      <c r="J13" s="37">
        <f t="shared" si="2"/>
        <v>42646</v>
      </c>
    </row>
    <row r="14" spans="1:10" x14ac:dyDescent="0.25">
      <c r="A14" s="41">
        <v>10035</v>
      </c>
      <c r="B14" s="42">
        <v>11778</v>
      </c>
      <c r="C14" s="29">
        <v>42526</v>
      </c>
      <c r="D14" s="43" t="s">
        <v>65</v>
      </c>
      <c r="E14" s="30">
        <v>220.13</v>
      </c>
      <c r="F14" s="43" t="s">
        <v>66</v>
      </c>
      <c r="G14" s="43" t="s">
        <v>67</v>
      </c>
      <c r="H14" s="26">
        <f t="shared" si="0"/>
        <v>42586</v>
      </c>
      <c r="I14" s="26">
        <f t="shared" si="1"/>
        <v>42616</v>
      </c>
      <c r="J14" s="37">
        <f t="shared" si="2"/>
        <v>42646</v>
      </c>
    </row>
    <row r="15" spans="1:10" x14ac:dyDescent="0.25">
      <c r="A15" s="38">
        <v>10010</v>
      </c>
      <c r="B15" s="39">
        <v>11779</v>
      </c>
      <c r="C15" s="31">
        <v>42528</v>
      </c>
      <c r="D15" s="40" t="s">
        <v>68</v>
      </c>
      <c r="E15" s="28">
        <v>151.44</v>
      </c>
      <c r="F15" s="40" t="s">
        <v>69</v>
      </c>
      <c r="G15" s="40" t="s">
        <v>70</v>
      </c>
      <c r="H15" s="26">
        <f t="shared" si="0"/>
        <v>42588</v>
      </c>
      <c r="I15" s="26">
        <f t="shared" si="1"/>
        <v>42618</v>
      </c>
      <c r="J15" s="37">
        <f t="shared" si="2"/>
        <v>42648</v>
      </c>
    </row>
    <row r="16" spans="1:10" x14ac:dyDescent="0.25">
      <c r="A16" s="38">
        <v>10012</v>
      </c>
      <c r="B16" s="39">
        <v>11781</v>
      </c>
      <c r="C16" s="31">
        <v>42528</v>
      </c>
      <c r="D16" s="40" t="s">
        <v>71</v>
      </c>
      <c r="E16" s="28">
        <v>98.66</v>
      </c>
      <c r="F16" s="40" t="s">
        <v>72</v>
      </c>
      <c r="G16" s="40" t="s">
        <v>73</v>
      </c>
      <c r="H16" s="26">
        <f t="shared" si="0"/>
        <v>42588</v>
      </c>
      <c r="I16" s="26">
        <f t="shared" si="1"/>
        <v>42618</v>
      </c>
      <c r="J16" s="37">
        <f t="shared" si="2"/>
        <v>42648</v>
      </c>
    </row>
    <row r="17" spans="1:10" x14ac:dyDescent="0.25">
      <c r="A17" s="41">
        <v>10021</v>
      </c>
      <c r="B17" s="42">
        <v>11784</v>
      </c>
      <c r="C17" s="32">
        <v>42528</v>
      </c>
      <c r="D17" s="43" t="s">
        <v>74</v>
      </c>
      <c r="E17" s="30">
        <v>414.35</v>
      </c>
      <c r="F17" s="43" t="s">
        <v>75</v>
      </c>
      <c r="G17" s="43" t="s">
        <v>67</v>
      </c>
      <c r="H17" s="26">
        <f t="shared" si="0"/>
        <v>42588</v>
      </c>
      <c r="I17" s="26">
        <f t="shared" si="1"/>
        <v>42618</v>
      </c>
      <c r="J17" s="37">
        <f t="shared" si="2"/>
        <v>42648</v>
      </c>
    </row>
    <row r="18" spans="1:10" x14ac:dyDescent="0.25">
      <c r="A18" s="38">
        <v>10022</v>
      </c>
      <c r="B18" s="39">
        <v>11785</v>
      </c>
      <c r="C18" s="31">
        <v>42529</v>
      </c>
      <c r="D18" s="40" t="s">
        <v>76</v>
      </c>
      <c r="E18" s="28">
        <v>75.989999999999995</v>
      </c>
      <c r="F18" s="40" t="s">
        <v>77</v>
      </c>
      <c r="G18" s="40" t="s">
        <v>78</v>
      </c>
      <c r="H18" s="26">
        <f t="shared" si="0"/>
        <v>42589</v>
      </c>
      <c r="I18" s="26">
        <f t="shared" si="1"/>
        <v>42619</v>
      </c>
      <c r="J18" s="37">
        <f t="shared" si="2"/>
        <v>42649</v>
      </c>
    </row>
    <row r="19" spans="1:10" x14ac:dyDescent="0.25">
      <c r="A19" s="41">
        <v>10026</v>
      </c>
      <c r="B19" s="42">
        <v>11786</v>
      </c>
      <c r="C19" s="32">
        <v>42529</v>
      </c>
      <c r="D19" s="43" t="s">
        <v>79</v>
      </c>
      <c r="E19" s="30">
        <v>159.88</v>
      </c>
      <c r="F19" s="43" t="s">
        <v>80</v>
      </c>
      <c r="G19" s="43" t="s">
        <v>81</v>
      </c>
      <c r="H19" s="26">
        <f t="shared" si="0"/>
        <v>42589</v>
      </c>
      <c r="I19" s="26">
        <f t="shared" si="1"/>
        <v>42619</v>
      </c>
      <c r="J19" s="37">
        <f t="shared" si="2"/>
        <v>42649</v>
      </c>
    </row>
    <row r="20" spans="1:10" x14ac:dyDescent="0.25">
      <c r="A20" s="38">
        <v>10033</v>
      </c>
      <c r="B20" s="39">
        <v>11787</v>
      </c>
      <c r="C20" s="31">
        <v>42529</v>
      </c>
      <c r="D20" s="40" t="s">
        <v>82</v>
      </c>
      <c r="E20" s="28">
        <v>190</v>
      </c>
      <c r="F20" s="40" t="s">
        <v>83</v>
      </c>
      <c r="G20" s="40" t="s">
        <v>84</v>
      </c>
      <c r="H20" s="26">
        <f t="shared" si="0"/>
        <v>42589</v>
      </c>
      <c r="I20" s="26">
        <f t="shared" si="1"/>
        <v>42619</v>
      </c>
      <c r="J20" s="37">
        <f t="shared" si="2"/>
        <v>42649</v>
      </c>
    </row>
    <row r="21" spans="1:10" x14ac:dyDescent="0.25">
      <c r="A21" s="38">
        <v>10015</v>
      </c>
      <c r="B21" s="39">
        <v>11789</v>
      </c>
      <c r="C21" s="31">
        <v>42529</v>
      </c>
      <c r="D21" s="40" t="s">
        <v>85</v>
      </c>
      <c r="E21" s="28">
        <v>561.11</v>
      </c>
      <c r="F21" s="40" t="s">
        <v>86</v>
      </c>
      <c r="G21" s="40" t="s">
        <v>87</v>
      </c>
      <c r="H21" s="26">
        <f t="shared" si="0"/>
        <v>42589</v>
      </c>
      <c r="I21" s="26">
        <f t="shared" si="1"/>
        <v>42619</v>
      </c>
      <c r="J21" s="37">
        <f t="shared" si="2"/>
        <v>42649</v>
      </c>
    </row>
    <row r="22" spans="1:10" x14ac:dyDescent="0.25">
      <c r="A22" s="41">
        <v>10036</v>
      </c>
      <c r="B22" s="42">
        <v>11790</v>
      </c>
      <c r="C22" s="32">
        <v>42529</v>
      </c>
      <c r="D22" s="43" t="s">
        <v>88</v>
      </c>
      <c r="E22" s="30">
        <v>180.25</v>
      </c>
      <c r="F22" s="43" t="s">
        <v>89</v>
      </c>
      <c r="G22" s="43" t="s">
        <v>90</v>
      </c>
      <c r="H22" s="26">
        <f t="shared" si="0"/>
        <v>42589</v>
      </c>
      <c r="I22" s="26">
        <f t="shared" si="1"/>
        <v>42619</v>
      </c>
      <c r="J22" s="37">
        <f t="shared" si="2"/>
        <v>42649</v>
      </c>
    </row>
    <row r="23" spans="1:10" x14ac:dyDescent="0.25">
      <c r="A23" s="38">
        <v>10032</v>
      </c>
      <c r="B23" s="39">
        <v>11791</v>
      </c>
      <c r="C23" s="31">
        <v>42529</v>
      </c>
      <c r="D23" s="40" t="s">
        <v>91</v>
      </c>
      <c r="E23" s="28">
        <v>424.6</v>
      </c>
      <c r="F23" s="40" t="s">
        <v>92</v>
      </c>
      <c r="G23" s="40" t="s">
        <v>93</v>
      </c>
      <c r="H23" s="26">
        <f t="shared" si="0"/>
        <v>42589</v>
      </c>
      <c r="I23" s="26">
        <f t="shared" si="1"/>
        <v>42619</v>
      </c>
      <c r="J23" s="37">
        <f t="shared" si="2"/>
        <v>42649</v>
      </c>
    </row>
    <row r="24" spans="1:10" x14ac:dyDescent="0.25">
      <c r="A24" s="41">
        <v>10017</v>
      </c>
      <c r="B24" s="42">
        <v>11792</v>
      </c>
      <c r="C24" s="32">
        <v>42530</v>
      </c>
      <c r="D24" s="43" t="s">
        <v>94</v>
      </c>
      <c r="E24" s="30">
        <v>119.85</v>
      </c>
      <c r="F24" s="43" t="s">
        <v>95</v>
      </c>
      <c r="G24" s="43" t="s">
        <v>93</v>
      </c>
      <c r="H24" s="26">
        <f t="shared" si="0"/>
        <v>42590</v>
      </c>
      <c r="I24" s="26">
        <f t="shared" si="1"/>
        <v>42620</v>
      </c>
      <c r="J24" s="37">
        <f t="shared" si="2"/>
        <v>42650</v>
      </c>
    </row>
    <row r="25" spans="1:10" x14ac:dyDescent="0.25">
      <c r="A25" s="41">
        <v>10023</v>
      </c>
      <c r="B25" s="42">
        <v>11796</v>
      </c>
      <c r="C25" s="32">
        <v>42530</v>
      </c>
      <c r="D25" s="43" t="s">
        <v>96</v>
      </c>
      <c r="E25" s="30">
        <v>1751.25</v>
      </c>
      <c r="F25" s="43" t="s">
        <v>97</v>
      </c>
      <c r="G25" s="43" t="s">
        <v>81</v>
      </c>
      <c r="H25" s="26">
        <f t="shared" si="0"/>
        <v>42590</v>
      </c>
      <c r="I25" s="26">
        <f t="shared" si="1"/>
        <v>42620</v>
      </c>
      <c r="J25" s="37">
        <f t="shared" si="2"/>
        <v>42650</v>
      </c>
    </row>
    <row r="26" spans="1:10" x14ac:dyDescent="0.25">
      <c r="A26" s="38">
        <v>10016</v>
      </c>
      <c r="B26" s="39">
        <v>11797</v>
      </c>
      <c r="C26" s="31">
        <v>42530</v>
      </c>
      <c r="D26" s="40" t="s">
        <v>98</v>
      </c>
      <c r="E26" s="28">
        <v>531.66999999999996</v>
      </c>
      <c r="F26" s="40" t="s">
        <v>99</v>
      </c>
      <c r="G26" s="40" t="s">
        <v>100</v>
      </c>
      <c r="H26" s="26">
        <f t="shared" si="0"/>
        <v>42590</v>
      </c>
      <c r="I26" s="26">
        <f t="shared" si="1"/>
        <v>42620</v>
      </c>
      <c r="J26" s="37">
        <f t="shared" si="2"/>
        <v>42650</v>
      </c>
    </row>
    <row r="27" spans="1:10" x14ac:dyDescent="0.25">
      <c r="A27" s="41">
        <v>10028</v>
      </c>
      <c r="B27" s="42">
        <v>11798</v>
      </c>
      <c r="C27" s="32">
        <v>42530</v>
      </c>
      <c r="D27" s="43" t="s">
        <v>101</v>
      </c>
      <c r="E27" s="30">
        <v>1150.95</v>
      </c>
      <c r="F27" s="43" t="s">
        <v>102</v>
      </c>
      <c r="G27" s="43" t="s">
        <v>103</v>
      </c>
      <c r="H27" s="26">
        <f t="shared" si="0"/>
        <v>42590</v>
      </c>
      <c r="I27" s="26">
        <f t="shared" si="1"/>
        <v>42620</v>
      </c>
      <c r="J27" s="37">
        <f t="shared" si="2"/>
        <v>42650</v>
      </c>
    </row>
    <row r="28" spans="1:10" x14ac:dyDescent="0.25">
      <c r="A28" s="41">
        <v>10025</v>
      </c>
      <c r="B28" s="42">
        <v>11802</v>
      </c>
      <c r="C28" s="32">
        <v>42531</v>
      </c>
      <c r="D28" s="43" t="s">
        <v>104</v>
      </c>
      <c r="E28" s="30">
        <v>433.94</v>
      </c>
      <c r="F28" s="43" t="s">
        <v>105</v>
      </c>
      <c r="G28" s="43" t="s">
        <v>106</v>
      </c>
      <c r="H28" s="26">
        <f t="shared" si="0"/>
        <v>42591</v>
      </c>
      <c r="I28" s="26">
        <f t="shared" si="1"/>
        <v>42621</v>
      </c>
      <c r="J28" s="37">
        <f t="shared" si="2"/>
        <v>42651</v>
      </c>
    </row>
    <row r="29" spans="1:10" x14ac:dyDescent="0.25">
      <c r="A29" s="41">
        <v>10011</v>
      </c>
      <c r="B29" s="42">
        <v>11804</v>
      </c>
      <c r="C29" s="32">
        <v>42531</v>
      </c>
      <c r="D29" s="43" t="s">
        <v>107</v>
      </c>
      <c r="E29" s="30">
        <v>415.09</v>
      </c>
      <c r="F29" s="43" t="s">
        <v>108</v>
      </c>
      <c r="G29" s="43" t="s">
        <v>109</v>
      </c>
      <c r="H29" s="26">
        <f t="shared" si="0"/>
        <v>42591</v>
      </c>
      <c r="I29" s="26">
        <f t="shared" si="1"/>
        <v>42621</v>
      </c>
      <c r="J29" s="37">
        <f t="shared" si="2"/>
        <v>42651</v>
      </c>
    </row>
    <row r="30" spans="1:10" x14ac:dyDescent="0.25">
      <c r="A30" s="38">
        <v>10013</v>
      </c>
      <c r="B30" s="39">
        <v>11805</v>
      </c>
      <c r="C30" s="31">
        <v>42531</v>
      </c>
      <c r="D30" s="40" t="s">
        <v>110</v>
      </c>
      <c r="E30" s="28">
        <v>410.75</v>
      </c>
      <c r="F30" s="40" t="s">
        <v>111</v>
      </c>
      <c r="G30" s="40" t="s">
        <v>112</v>
      </c>
      <c r="H30" s="26">
        <f t="shared" si="0"/>
        <v>42591</v>
      </c>
      <c r="I30" s="26">
        <f t="shared" si="1"/>
        <v>42621</v>
      </c>
      <c r="J30" s="37">
        <f t="shared" si="2"/>
        <v>42651</v>
      </c>
    </row>
    <row r="31" spans="1:10" x14ac:dyDescent="0.25">
      <c r="A31" s="41">
        <v>10027</v>
      </c>
      <c r="B31" s="42">
        <v>11806</v>
      </c>
      <c r="C31" s="32">
        <v>42531</v>
      </c>
      <c r="D31" s="43" t="s">
        <v>113</v>
      </c>
      <c r="E31" s="30">
        <v>2568.75</v>
      </c>
      <c r="F31" s="43" t="s">
        <v>114</v>
      </c>
      <c r="G31" s="43" t="s">
        <v>115</v>
      </c>
      <c r="H31" s="26">
        <f t="shared" si="0"/>
        <v>42591</v>
      </c>
      <c r="I31" s="26">
        <f t="shared" si="1"/>
        <v>42621</v>
      </c>
      <c r="J31" s="37">
        <f t="shared" si="2"/>
        <v>42651</v>
      </c>
    </row>
    <row r="32" spans="1:10" x14ac:dyDescent="0.25">
      <c r="A32" s="38">
        <v>10020</v>
      </c>
      <c r="B32" s="39">
        <v>11811</v>
      </c>
      <c r="C32" s="31">
        <v>42532</v>
      </c>
      <c r="D32" s="40" t="s">
        <v>116</v>
      </c>
      <c r="E32" s="28">
        <v>1611.34</v>
      </c>
      <c r="F32" s="40" t="s">
        <v>117</v>
      </c>
      <c r="G32" s="40" t="s">
        <v>87</v>
      </c>
      <c r="H32" s="26">
        <f t="shared" si="0"/>
        <v>42592</v>
      </c>
      <c r="I32" s="26">
        <f t="shared" si="1"/>
        <v>42622</v>
      </c>
      <c r="J32" s="37">
        <f t="shared" si="2"/>
        <v>42652</v>
      </c>
    </row>
    <row r="33" spans="1:10" x14ac:dyDescent="0.25">
      <c r="A33" s="41">
        <v>10019</v>
      </c>
      <c r="B33" s="42">
        <v>11814</v>
      </c>
      <c r="C33" s="32">
        <v>42532</v>
      </c>
      <c r="D33" s="43" t="s">
        <v>120</v>
      </c>
      <c r="E33" s="30">
        <v>765.88</v>
      </c>
      <c r="F33" s="43" t="s">
        <v>118</v>
      </c>
      <c r="G33" s="43" t="s">
        <v>119</v>
      </c>
      <c r="H33" s="26">
        <f t="shared" si="0"/>
        <v>42592</v>
      </c>
      <c r="I33" s="26">
        <f t="shared" si="1"/>
        <v>42622</v>
      </c>
      <c r="J33" s="37">
        <f t="shared" si="2"/>
        <v>42652</v>
      </c>
    </row>
    <row r="34" spans="1:10" x14ac:dyDescent="0.25">
      <c r="A34" s="41">
        <v>10031</v>
      </c>
      <c r="B34" s="42">
        <v>11822</v>
      </c>
      <c r="C34" s="32">
        <v>42551</v>
      </c>
      <c r="D34" s="43" t="s">
        <v>121</v>
      </c>
      <c r="E34" s="30">
        <v>4132.5</v>
      </c>
      <c r="F34" s="43" t="s">
        <v>122</v>
      </c>
      <c r="G34" s="43" t="s">
        <v>67</v>
      </c>
      <c r="H34" s="26">
        <f t="shared" si="0"/>
        <v>42611</v>
      </c>
      <c r="I34" s="26">
        <f t="shared" si="1"/>
        <v>42641</v>
      </c>
      <c r="J34" s="37">
        <f t="shared" si="2"/>
        <v>42671</v>
      </c>
    </row>
    <row r="64" spans="1:1" x14ac:dyDescent="0.25">
      <c r="A64" t="s">
        <v>124</v>
      </c>
    </row>
    <row r="66" spans="1:1" x14ac:dyDescent="0.25">
      <c r="A66" t="s">
        <v>125</v>
      </c>
    </row>
  </sheetData>
  <mergeCells count="2">
    <mergeCell ref="A1:F1"/>
    <mergeCell ref="A2:I3"/>
  </mergeCells>
  <conditionalFormatting sqref="D34">
    <cfRule type="containsText" dxfId="21" priority="1" operator="containsText" text="RAMIREZ HERBERT">
      <formula>NOT(ISERROR(SEARCH("RAMIREZ HERBERT",D34)))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3" workbookViewId="0">
      <selection activeCell="L26" sqref="L26"/>
    </sheetView>
  </sheetViews>
  <sheetFormatPr baseColWidth="10" defaultRowHeight="15" x14ac:dyDescent="0.25"/>
  <cols>
    <col min="6" max="6" width="12" bestFit="1" customWidth="1"/>
    <col min="8" max="8" width="12.28515625" bestFit="1" customWidth="1"/>
  </cols>
  <sheetData>
    <row r="1" spans="1:9" x14ac:dyDescent="0.25">
      <c r="A1" s="89" t="s">
        <v>0</v>
      </c>
      <c r="B1" s="89"/>
      <c r="C1" s="89"/>
      <c r="D1" s="89"/>
      <c r="E1" s="89"/>
      <c r="F1" s="89"/>
    </row>
    <row r="2" spans="1:9" x14ac:dyDescent="0.25">
      <c r="A2" s="97" t="s">
        <v>196</v>
      </c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97"/>
      <c r="B3" s="97"/>
      <c r="C3" s="97"/>
      <c r="D3" s="97"/>
      <c r="E3" s="97"/>
      <c r="F3" s="97"/>
      <c r="G3" s="97"/>
      <c r="H3" s="97"/>
      <c r="I3" s="97"/>
    </row>
    <row r="6" spans="1:9" ht="26.25" x14ac:dyDescent="0.25">
      <c r="B6" s="57" t="s">
        <v>126</v>
      </c>
      <c r="C6" s="58">
        <v>42661</v>
      </c>
      <c r="D6" s="45"/>
      <c r="E6" s="46"/>
      <c r="F6" s="15"/>
      <c r="G6" s="15"/>
      <c r="H6" s="44"/>
    </row>
    <row r="7" spans="1:9" x14ac:dyDescent="0.25">
      <c r="B7" s="16"/>
      <c r="C7" s="16"/>
      <c r="D7" s="45"/>
      <c r="E7" s="46"/>
      <c r="F7" s="15"/>
      <c r="G7" s="15"/>
      <c r="H7" s="44"/>
    </row>
    <row r="8" spans="1:9" x14ac:dyDescent="0.25">
      <c r="B8" s="16"/>
      <c r="C8" s="16"/>
      <c r="D8" s="45"/>
      <c r="E8" s="46"/>
      <c r="F8" s="15"/>
      <c r="G8" s="15"/>
      <c r="H8" s="44"/>
    </row>
    <row r="9" spans="1:9" x14ac:dyDescent="0.25">
      <c r="B9" s="16"/>
      <c r="C9" s="16"/>
      <c r="D9" s="45"/>
      <c r="E9" s="46"/>
      <c r="F9" s="15"/>
      <c r="G9" s="15"/>
      <c r="H9" s="44"/>
    </row>
    <row r="10" spans="1:9" ht="25.5" x14ac:dyDescent="0.25">
      <c r="B10" s="47" t="s">
        <v>38</v>
      </c>
      <c r="C10" s="47" t="s">
        <v>39</v>
      </c>
      <c r="D10" s="48" t="s">
        <v>40</v>
      </c>
      <c r="E10" s="49" t="s">
        <v>127</v>
      </c>
      <c r="F10" s="50" t="s">
        <v>42</v>
      </c>
      <c r="G10" s="51" t="s">
        <v>128</v>
      </c>
      <c r="H10" s="49" t="s">
        <v>129</v>
      </c>
    </row>
    <row r="11" spans="1:9" x14ac:dyDescent="0.25">
      <c r="B11" s="16">
        <v>10024</v>
      </c>
      <c r="C11" s="16"/>
      <c r="D11" s="52">
        <v>42465</v>
      </c>
      <c r="E11" s="53">
        <v>42495</v>
      </c>
      <c r="F11" s="54">
        <v>150</v>
      </c>
      <c r="G11" s="55" t="s">
        <v>130</v>
      </c>
      <c r="H11" s="56">
        <f>IF(C6&gt;E11,(C6-E11), IF(C6&lt;E11,"NO VENCIDA"))</f>
        <v>166</v>
      </c>
    </row>
    <row r="12" spans="1:9" x14ac:dyDescent="0.25">
      <c r="B12" s="16">
        <v>10014</v>
      </c>
      <c r="C12" s="16"/>
      <c r="D12" s="52">
        <v>42465</v>
      </c>
      <c r="E12" s="53">
        <v>42495</v>
      </c>
      <c r="F12" s="54">
        <v>550</v>
      </c>
      <c r="G12" s="55" t="s">
        <v>131</v>
      </c>
      <c r="H12" s="56">
        <f>IF(C6&gt;E12,(C6-E12),IF(C6&lt;E12,"NO VENCIDA"))</f>
        <v>166</v>
      </c>
    </row>
    <row r="13" spans="1:9" ht="26.25" x14ac:dyDescent="0.25">
      <c r="B13" s="16">
        <v>10034</v>
      </c>
      <c r="C13" s="16"/>
      <c r="D13" s="52">
        <v>42830</v>
      </c>
      <c r="E13" s="53">
        <v>42860</v>
      </c>
      <c r="F13" s="54">
        <v>750</v>
      </c>
      <c r="G13" s="55" t="s">
        <v>130</v>
      </c>
      <c r="H13" s="56" t="str">
        <f>IF(C6&gt;E13,(C6-E13),IF(C6&lt;E13,"NO VENCIDA"))</f>
        <v>NO VENCIDA</v>
      </c>
    </row>
    <row r="14" spans="1:9" ht="26.25" x14ac:dyDescent="0.25">
      <c r="B14" s="16">
        <v>10029</v>
      </c>
      <c r="C14" s="16"/>
      <c r="D14" s="52">
        <v>42830</v>
      </c>
      <c r="E14" s="53">
        <v>42860</v>
      </c>
      <c r="F14" s="54">
        <v>240</v>
      </c>
      <c r="G14" s="55" t="s">
        <v>132</v>
      </c>
      <c r="H14" s="56" t="str">
        <f>IF(C6&gt;E14,(C6-E14),IF(C6&lt;E14,"NO VENCIDA"))</f>
        <v>NO VENCIDA</v>
      </c>
    </row>
    <row r="15" spans="1:9" x14ac:dyDescent="0.25">
      <c r="B15" s="16">
        <v>10030</v>
      </c>
      <c r="C15" s="16"/>
      <c r="D15" s="52">
        <v>42526</v>
      </c>
      <c r="E15" s="53">
        <v>42556</v>
      </c>
      <c r="F15" s="54">
        <v>61.5</v>
      </c>
      <c r="G15" s="55" t="s">
        <v>132</v>
      </c>
      <c r="H15" s="56">
        <f>IF(C6&gt;E15,(C6-E15),IF(C6&lt;E15,"NO VENCIDA"))</f>
        <v>105</v>
      </c>
    </row>
    <row r="16" spans="1:9" x14ac:dyDescent="0.25">
      <c r="B16" s="16">
        <v>10018</v>
      </c>
      <c r="C16" s="16"/>
      <c r="D16" s="52">
        <v>42526</v>
      </c>
      <c r="E16" s="53">
        <v>42556</v>
      </c>
      <c r="F16" s="54">
        <v>211.25</v>
      </c>
      <c r="G16" s="55" t="s">
        <v>132</v>
      </c>
      <c r="H16" s="56">
        <f>IF(C6&gt;E16,(C6-E16),IF(C6&lt;E16,"NO VECIDA"))</f>
        <v>105</v>
      </c>
    </row>
    <row r="17" spans="2:8" ht="26.25" x14ac:dyDescent="0.25">
      <c r="B17" s="16">
        <v>10035</v>
      </c>
      <c r="C17" s="16"/>
      <c r="D17" s="52">
        <v>42891</v>
      </c>
      <c r="E17" s="53">
        <v>42921</v>
      </c>
      <c r="F17" s="54">
        <v>220.13</v>
      </c>
      <c r="G17" s="55" t="s">
        <v>133</v>
      </c>
      <c r="H17" s="56" t="str">
        <f>IF(C6&gt;E17,(C6-E17),IF(C6&lt;E17,"NO VENCIDA"))</f>
        <v>NO VENCIDA</v>
      </c>
    </row>
    <row r="18" spans="2:8" ht="26.25" x14ac:dyDescent="0.25">
      <c r="B18" s="16">
        <v>10010</v>
      </c>
      <c r="C18" s="16"/>
      <c r="D18" s="52">
        <v>42893</v>
      </c>
      <c r="E18" s="53">
        <v>42923</v>
      </c>
      <c r="F18" s="54">
        <v>151.44</v>
      </c>
      <c r="G18" s="55" t="s">
        <v>130</v>
      </c>
      <c r="H18" s="56" t="str">
        <f>IF(C6&gt;E18,(C6-E18),IF(C6&lt;E18,"NO VENCIDA"))</f>
        <v>NO VENCIDA</v>
      </c>
    </row>
    <row r="19" spans="2:8" x14ac:dyDescent="0.25">
      <c r="B19" s="16">
        <v>10030</v>
      </c>
      <c r="C19" s="16"/>
      <c r="D19" s="52">
        <v>42528</v>
      </c>
      <c r="E19" s="53">
        <v>42558</v>
      </c>
      <c r="F19" s="54">
        <v>198.77</v>
      </c>
      <c r="G19" s="55" t="s">
        <v>131</v>
      </c>
      <c r="H19" s="56">
        <f>IF(C6&gt;E19,(C6-E19),IF(C6&lt;E19,"NO VENCIDA"))</f>
        <v>103</v>
      </c>
    </row>
    <row r="20" spans="2:8" x14ac:dyDescent="0.25">
      <c r="B20" s="16">
        <v>10012</v>
      </c>
      <c r="C20" s="16"/>
      <c r="D20" s="52">
        <v>42528</v>
      </c>
      <c r="E20" s="53">
        <v>42558</v>
      </c>
      <c r="F20" s="54">
        <v>98.66</v>
      </c>
      <c r="G20" s="55" t="s">
        <v>134</v>
      </c>
      <c r="H20" s="56">
        <f>IF(C6&gt;E20,(C6-E20),IF(C6&lt;E20,"NO VENCIDA"))</f>
        <v>103</v>
      </c>
    </row>
    <row r="21" spans="2:8" x14ac:dyDescent="0.25">
      <c r="B21" s="16">
        <v>10024</v>
      </c>
      <c r="C21" s="16"/>
      <c r="D21" s="52">
        <v>42528</v>
      </c>
      <c r="E21" s="53">
        <v>42558</v>
      </c>
      <c r="F21" s="54">
        <v>135.63999999999999</v>
      </c>
      <c r="G21" s="55" t="s">
        <v>131</v>
      </c>
      <c r="H21" s="56">
        <f>IF(C6&gt;E21,(C6-E21),IF(C6&lt;E21,"NO VENCIDA"))</f>
        <v>103</v>
      </c>
    </row>
    <row r="22" spans="2:8" ht="26.25" x14ac:dyDescent="0.25">
      <c r="B22" s="16">
        <v>10014</v>
      </c>
      <c r="C22" s="16"/>
      <c r="D22" s="52">
        <v>42528</v>
      </c>
      <c r="E22" s="53">
        <v>42558</v>
      </c>
      <c r="F22" s="54">
        <v>56.5</v>
      </c>
      <c r="G22" s="55" t="s">
        <v>131</v>
      </c>
      <c r="H22" s="56" t="str">
        <f>IF(C7&gt;E22,(C7-E22),IF(C7&lt;E22,"NO VENCIDA"))</f>
        <v>NO VENCIDA</v>
      </c>
    </row>
    <row r="23" spans="2:8" ht="26.25" x14ac:dyDescent="0.25">
      <c r="B23" s="16">
        <v>10021</v>
      </c>
      <c r="C23" s="16"/>
      <c r="D23" s="52">
        <v>42528</v>
      </c>
      <c r="E23" s="53">
        <v>42558</v>
      </c>
      <c r="F23" s="54">
        <v>414.35</v>
      </c>
      <c r="G23" s="55" t="s">
        <v>131</v>
      </c>
      <c r="H23" s="56" t="str">
        <f>IF(C8&gt;E23,(C8-E23),IF(C8&lt;E23,"NO VENCIDA"))</f>
        <v>NO VENCIDA</v>
      </c>
    </row>
    <row r="24" spans="2:8" ht="26.25" x14ac:dyDescent="0.25">
      <c r="B24" s="16">
        <v>10022</v>
      </c>
      <c r="C24" s="16"/>
      <c r="D24" s="52">
        <v>42651</v>
      </c>
      <c r="E24" s="53">
        <v>42682</v>
      </c>
      <c r="F24" s="54">
        <v>75.989999999999995</v>
      </c>
      <c r="G24" s="55" t="s">
        <v>131</v>
      </c>
      <c r="H24" s="56" t="str">
        <f>IF(C6&gt;E24,(C6-E24),IF(C6&lt;E24,"NO VENCIDA"))</f>
        <v>NO VENCIDA</v>
      </c>
    </row>
    <row r="25" spans="2:8" x14ac:dyDescent="0.25">
      <c r="B25" s="16">
        <v>10026</v>
      </c>
      <c r="C25" s="16"/>
      <c r="D25" s="52">
        <v>42529</v>
      </c>
      <c r="E25" s="53">
        <v>42559</v>
      </c>
      <c r="F25" s="54">
        <v>159.88</v>
      </c>
      <c r="G25" s="55" t="s">
        <v>134</v>
      </c>
      <c r="H25" s="56">
        <f>IF(C6&gt;E25,(C6-E25),IF(C6&lt;E25,"NO VENCIDA"))</f>
        <v>102</v>
      </c>
    </row>
    <row r="26" spans="2:8" ht="26.25" x14ac:dyDescent="0.25">
      <c r="B26" s="16">
        <v>10033</v>
      </c>
      <c r="C26" s="16"/>
      <c r="D26" s="52">
        <v>42712</v>
      </c>
      <c r="E26" s="53">
        <v>42743</v>
      </c>
      <c r="F26" s="54">
        <v>190</v>
      </c>
      <c r="G26" s="55" t="s">
        <v>134</v>
      </c>
      <c r="H26" s="56" t="str">
        <f>IF(C6&gt;E26,(C6-E26),IF(C6&lt;E26,"NO VENCIDA"))</f>
        <v>NO VENCIDA</v>
      </c>
    </row>
    <row r="27" spans="2:8" x14ac:dyDescent="0.25">
      <c r="B27" s="16">
        <v>10029</v>
      </c>
      <c r="C27" s="16"/>
      <c r="D27" s="52">
        <v>42529</v>
      </c>
      <c r="E27" s="53">
        <v>42559</v>
      </c>
      <c r="F27" s="54">
        <v>267.99</v>
      </c>
      <c r="G27" s="55" t="s">
        <v>134</v>
      </c>
      <c r="H27" s="56">
        <f>IF(C6&gt;E27,(C6-E27),IF(C6&lt;E27,"NO VENCIDA"))</f>
        <v>102</v>
      </c>
    </row>
    <row r="28" spans="2:8" ht="26.25" x14ac:dyDescent="0.25">
      <c r="B28" s="16">
        <v>10015</v>
      </c>
      <c r="C28" s="16"/>
      <c r="D28" s="52">
        <v>42712</v>
      </c>
      <c r="E28" s="53">
        <v>42743</v>
      </c>
      <c r="F28" s="54">
        <v>561.11</v>
      </c>
      <c r="G28" s="55" t="s">
        <v>134</v>
      </c>
      <c r="H28" s="56" t="str">
        <f>IF(C6&gt;E28,(C6-E28),IF(C6&lt;E28,"NO VENCIDA"))</f>
        <v>NO VENCIDA</v>
      </c>
    </row>
    <row r="29" spans="2:8" x14ac:dyDescent="0.25">
      <c r="B29" s="16">
        <v>10036</v>
      </c>
      <c r="C29" s="16"/>
      <c r="D29" s="52">
        <v>42529</v>
      </c>
      <c r="E29" s="53">
        <v>42559</v>
      </c>
      <c r="F29" s="54">
        <v>180.25</v>
      </c>
      <c r="G29" s="55" t="s">
        <v>134</v>
      </c>
      <c r="H29" s="56">
        <f>IF(C6&gt;E29,(C6-E29),IF(C6&lt;E29,"NO VENCIDA"))</f>
        <v>102</v>
      </c>
    </row>
    <row r="30" spans="2:8" x14ac:dyDescent="0.25">
      <c r="B30" s="16">
        <v>10032</v>
      </c>
      <c r="C30" s="16"/>
      <c r="D30" s="52">
        <v>42529</v>
      </c>
      <c r="E30" s="53">
        <v>42559</v>
      </c>
      <c r="F30" s="54">
        <v>424.6</v>
      </c>
      <c r="G30" s="55" t="s">
        <v>130</v>
      </c>
      <c r="H30" s="56">
        <f>IF(C6&gt;E30,(C6-E30),IF(C6&lt;E30,"NO VENCIDA"))</f>
        <v>102</v>
      </c>
    </row>
    <row r="31" spans="2:8" x14ac:dyDescent="0.25">
      <c r="B31" s="16">
        <v>10017</v>
      </c>
      <c r="C31" s="16"/>
      <c r="D31" s="52">
        <v>42530</v>
      </c>
      <c r="E31" s="53">
        <v>42560</v>
      </c>
      <c r="F31" s="54">
        <v>119.85</v>
      </c>
      <c r="G31" s="55" t="s">
        <v>130</v>
      </c>
      <c r="H31" s="56">
        <f>IF(C6&gt;E31,(C6-E31),IF(C6&lt;E31,"NO VENCIDA"))</f>
        <v>101</v>
      </c>
    </row>
    <row r="32" spans="2:8" ht="26.25" x14ac:dyDescent="0.25">
      <c r="B32" s="16">
        <v>10026</v>
      </c>
      <c r="C32" s="16"/>
      <c r="D32" s="52">
        <v>42713</v>
      </c>
      <c r="E32" s="53">
        <v>42744</v>
      </c>
      <c r="F32" s="54">
        <v>114.5</v>
      </c>
      <c r="G32" s="55" t="s">
        <v>132</v>
      </c>
      <c r="H32" s="56" t="str">
        <f>IF(C6&gt;E32,(C6-E32),IF(C6&lt;E32,"NO VENCIDA"))</f>
        <v>NO VENCIDA</v>
      </c>
    </row>
    <row r="33" spans="1:9" x14ac:dyDescent="0.25">
      <c r="B33" s="16">
        <v>10033</v>
      </c>
      <c r="C33" s="16"/>
      <c r="D33" s="52">
        <v>42530</v>
      </c>
      <c r="E33" s="53">
        <v>42560</v>
      </c>
      <c r="F33" s="54">
        <v>323.68</v>
      </c>
      <c r="G33" s="55" t="s">
        <v>134</v>
      </c>
      <c r="H33" s="56">
        <f>IF(C6&gt;E33,(C6-E33),IF(C6&lt;E33,"NO VENCIDA"))</f>
        <v>101</v>
      </c>
    </row>
    <row r="34" spans="1:9" x14ac:dyDescent="0.25">
      <c r="B34" s="16">
        <v>10029</v>
      </c>
      <c r="C34" s="16"/>
      <c r="D34" s="52">
        <v>42530</v>
      </c>
      <c r="E34" s="53">
        <v>42560</v>
      </c>
      <c r="F34" s="54">
        <v>244.97</v>
      </c>
      <c r="G34" s="55" t="s">
        <v>131</v>
      </c>
      <c r="H34" s="56">
        <f>IF(C6&gt;E34,(C6-E34),IF(C6&lt;E34,"NO VENCIDA"))</f>
        <v>101</v>
      </c>
    </row>
    <row r="35" spans="1:9" x14ac:dyDescent="0.25">
      <c r="B35" s="16">
        <v>10023</v>
      </c>
      <c r="C35" s="16"/>
      <c r="D35" s="52">
        <v>42530</v>
      </c>
      <c r="E35" s="53">
        <v>42560</v>
      </c>
      <c r="F35" s="54">
        <v>1751.25</v>
      </c>
      <c r="G35" s="55" t="s">
        <v>130</v>
      </c>
      <c r="H35" s="56">
        <f>IF(C6&gt;E35,(C6-E25),IF(C6&lt;E35,"NO VENCIDA"))</f>
        <v>102</v>
      </c>
    </row>
    <row r="36" spans="1:9" x14ac:dyDescent="0.25">
      <c r="B36" s="16">
        <v>10016</v>
      </c>
      <c r="C36" s="16"/>
      <c r="D36" s="52">
        <v>42713</v>
      </c>
      <c r="E36" s="53">
        <v>42560</v>
      </c>
      <c r="F36" s="54">
        <v>531.66999999999996</v>
      </c>
      <c r="G36" s="55" t="s">
        <v>133</v>
      </c>
      <c r="H36" s="56">
        <f>IF(C6&gt;E36,(C6-E36),IF(C6&lt;E36,"NO VENCIDA"))</f>
        <v>101</v>
      </c>
    </row>
    <row r="37" spans="1:9" x14ac:dyDescent="0.25">
      <c r="B37" s="16">
        <v>10028</v>
      </c>
      <c r="C37" s="16"/>
      <c r="D37" s="52">
        <v>42530</v>
      </c>
      <c r="E37" s="53">
        <v>42560</v>
      </c>
      <c r="F37" s="54">
        <v>1150.95</v>
      </c>
      <c r="G37" s="55" t="s">
        <v>133</v>
      </c>
      <c r="H37" s="56">
        <f>IF(C6&gt;E27,(C6-E37),IF(C6&lt;E37,"NO VENCIDA"))</f>
        <v>101</v>
      </c>
    </row>
    <row r="40" spans="1:9" x14ac:dyDescent="0.25">
      <c r="A40" s="97" t="s">
        <v>135</v>
      </c>
      <c r="B40" s="97"/>
      <c r="C40" s="97"/>
      <c r="D40" s="97"/>
      <c r="E40" s="97"/>
      <c r="F40" s="97"/>
      <c r="G40" s="97"/>
      <c r="H40" s="97"/>
      <c r="I40" s="97"/>
    </row>
    <row r="41" spans="1:9" x14ac:dyDescent="0.25">
      <c r="A41" s="97"/>
      <c r="B41" s="97"/>
      <c r="C41" s="97"/>
      <c r="D41" s="97"/>
      <c r="E41" s="97"/>
      <c r="F41" s="97"/>
      <c r="G41" s="97"/>
      <c r="H41" s="97"/>
      <c r="I41" s="97"/>
    </row>
    <row r="43" spans="1:9" x14ac:dyDescent="0.25">
      <c r="A43" s="97" t="s">
        <v>136</v>
      </c>
      <c r="B43" s="97"/>
      <c r="C43" s="97"/>
      <c r="D43" s="97"/>
      <c r="E43" s="97"/>
      <c r="F43" s="97"/>
      <c r="G43" s="97"/>
      <c r="H43" s="97"/>
      <c r="I43" s="97"/>
    </row>
    <row r="44" spans="1:9" x14ac:dyDescent="0.25">
      <c r="A44" s="97"/>
      <c r="B44" s="97"/>
      <c r="C44" s="97"/>
      <c r="D44" s="97"/>
      <c r="E44" s="97"/>
      <c r="F44" s="97"/>
      <c r="G44" s="97"/>
      <c r="H44" s="97"/>
      <c r="I44" s="97"/>
    </row>
  </sheetData>
  <mergeCells count="4">
    <mergeCell ref="A1:F1"/>
    <mergeCell ref="A2:I3"/>
    <mergeCell ref="A40:I41"/>
    <mergeCell ref="A43:I44"/>
  </mergeCells>
  <conditionalFormatting sqref="H11">
    <cfRule type="containsText" dxfId="20" priority="2" operator="containsText" text="NO VENCIDA">
      <formula>NOT(ISERROR(SEARCH("NO VENCIDA",H11)))</formula>
    </cfRule>
  </conditionalFormatting>
  <conditionalFormatting sqref="H11:H37">
    <cfRule type="cellIs" dxfId="19" priority="1" operator="equal">
      <formula>"NO VENCIDA"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D6F188B-C0BB-461A-A5CA-5F1BA4AA31B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F22</xm:sqref>
        </x14:conditionalFormatting>
        <x14:conditionalFormatting xmlns:xm="http://schemas.microsoft.com/office/excel/2006/main">
          <x14:cfRule type="iconSet" priority="3" id="{27D33A4A-69D0-4B46-9F7E-6BA5030FB2F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K16" sqref="K16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10.140625" bestFit="1" customWidth="1"/>
    <col min="5" max="5" width="11.140625" bestFit="1" customWidth="1"/>
    <col min="6" max="6" width="10.140625" bestFit="1" customWidth="1"/>
    <col min="7" max="7" width="19.7109375" customWidth="1"/>
    <col min="8" max="8" width="18" customWidth="1"/>
  </cols>
  <sheetData>
    <row r="1" spans="1:9" x14ac:dyDescent="0.25">
      <c r="A1" s="89" t="s">
        <v>0</v>
      </c>
      <c r="B1" s="89"/>
      <c r="C1" s="89"/>
      <c r="D1" s="89"/>
      <c r="E1" s="89"/>
      <c r="F1" s="89"/>
    </row>
    <row r="2" spans="1:9" x14ac:dyDescent="0.25">
      <c r="A2" s="97" t="s">
        <v>171</v>
      </c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97"/>
      <c r="B3" s="97"/>
      <c r="C3" s="97"/>
      <c r="D3" s="97"/>
      <c r="E3" s="97"/>
      <c r="F3" s="97"/>
      <c r="G3" s="97"/>
      <c r="H3" s="97"/>
      <c r="I3" s="97"/>
    </row>
    <row r="5" spans="1:9" ht="38.25" x14ac:dyDescent="0.25">
      <c r="B5" s="59" t="s">
        <v>137</v>
      </c>
      <c r="C5" s="60" t="s">
        <v>138</v>
      </c>
      <c r="D5" s="61" t="s">
        <v>139</v>
      </c>
      <c r="E5" s="61" t="s">
        <v>140</v>
      </c>
      <c r="F5" s="61" t="s">
        <v>141</v>
      </c>
      <c r="G5" s="60" t="s">
        <v>142</v>
      </c>
      <c r="H5" s="62" t="s">
        <v>143</v>
      </c>
    </row>
    <row r="6" spans="1:9" ht="30" customHeight="1" x14ac:dyDescent="0.25">
      <c r="B6" s="63" t="s">
        <v>144</v>
      </c>
      <c r="C6" s="63" t="s">
        <v>145</v>
      </c>
      <c r="D6" s="64">
        <v>38456</v>
      </c>
      <c r="E6" s="64">
        <v>51900</v>
      </c>
      <c r="F6" s="64">
        <v>55060</v>
      </c>
      <c r="G6" s="65"/>
      <c r="H6" s="63"/>
    </row>
    <row r="7" spans="1:9" ht="30" customHeight="1" x14ac:dyDescent="0.25">
      <c r="B7" s="63" t="s">
        <v>146</v>
      </c>
      <c r="C7" s="63" t="s">
        <v>147</v>
      </c>
      <c r="D7" s="64">
        <v>19106</v>
      </c>
      <c r="E7" s="64">
        <v>33600</v>
      </c>
      <c r="F7" s="64">
        <v>16502</v>
      </c>
      <c r="G7" s="65"/>
      <c r="H7" s="65"/>
    </row>
    <row r="8" spans="1:9" ht="30" customHeight="1" x14ac:dyDescent="0.25">
      <c r="B8" s="63" t="s">
        <v>148</v>
      </c>
      <c r="C8" s="63" t="s">
        <v>149</v>
      </c>
      <c r="D8" s="64">
        <v>-1784</v>
      </c>
      <c r="E8" s="64">
        <v>15200</v>
      </c>
      <c r="F8" s="64">
        <v>1380</v>
      </c>
      <c r="G8" s="65"/>
      <c r="H8" s="65"/>
    </row>
    <row r="9" spans="1:9" ht="30" customHeight="1" x14ac:dyDescent="0.25">
      <c r="B9" s="63" t="s">
        <v>150</v>
      </c>
      <c r="C9" s="63" t="s">
        <v>151</v>
      </c>
      <c r="D9" s="64">
        <v>2918</v>
      </c>
      <c r="E9" s="64">
        <v>18500</v>
      </c>
      <c r="F9" s="64">
        <v>27815</v>
      </c>
      <c r="G9" s="65"/>
      <c r="H9" s="65"/>
    </row>
    <row r="10" spans="1:9" ht="30" customHeight="1" x14ac:dyDescent="0.25">
      <c r="B10" s="63" t="s">
        <v>152</v>
      </c>
      <c r="C10" s="63" t="s">
        <v>153</v>
      </c>
      <c r="D10" s="64">
        <v>14750</v>
      </c>
      <c r="E10" s="64">
        <v>15600</v>
      </c>
      <c r="F10" s="64">
        <v>-1446</v>
      </c>
      <c r="G10" s="65"/>
      <c r="H10" s="65"/>
    </row>
    <row r="11" spans="1:9" ht="30" customHeight="1" x14ac:dyDescent="0.25">
      <c r="B11" s="63" t="s">
        <v>154</v>
      </c>
      <c r="C11" s="63" t="s">
        <v>155</v>
      </c>
      <c r="D11" s="64">
        <v>11363</v>
      </c>
      <c r="E11" s="64">
        <v>10200</v>
      </c>
      <c r="F11" s="64">
        <v>26906</v>
      </c>
      <c r="G11" s="65"/>
      <c r="H11" s="65"/>
    </row>
    <row r="12" spans="1:9" ht="30" customHeight="1" x14ac:dyDescent="0.25">
      <c r="B12" s="63" t="s">
        <v>156</v>
      </c>
      <c r="C12" s="63" t="s">
        <v>149</v>
      </c>
      <c r="D12" s="64">
        <v>4846</v>
      </c>
      <c r="E12" s="64">
        <v>13300</v>
      </c>
      <c r="F12" s="64">
        <v>19794</v>
      </c>
      <c r="G12" s="65"/>
      <c r="H12" s="65"/>
    </row>
    <row r="13" spans="1:9" ht="30" customHeight="1" x14ac:dyDescent="0.25">
      <c r="B13" s="63" t="s">
        <v>157</v>
      </c>
      <c r="C13" s="63" t="s">
        <v>158</v>
      </c>
      <c r="D13" s="64">
        <v>21047</v>
      </c>
      <c r="E13" s="64">
        <v>13500</v>
      </c>
      <c r="F13" s="64">
        <v>9561</v>
      </c>
      <c r="G13" s="65"/>
      <c r="H13" s="65"/>
    </row>
    <row r="14" spans="1:9" ht="30" customHeight="1" x14ac:dyDescent="0.25">
      <c r="B14" s="63" t="s">
        <v>159</v>
      </c>
      <c r="C14" s="63" t="s">
        <v>160</v>
      </c>
      <c r="D14" s="64">
        <v>22273</v>
      </c>
      <c r="E14" s="64">
        <v>9400</v>
      </c>
      <c r="F14" s="64">
        <v>22628</v>
      </c>
      <c r="G14" s="65"/>
      <c r="H14" s="65"/>
    </row>
    <row r="15" spans="1:9" ht="30" customHeight="1" x14ac:dyDescent="0.25">
      <c r="B15" s="63" t="s">
        <v>161</v>
      </c>
      <c r="C15" s="63" t="s">
        <v>162</v>
      </c>
      <c r="D15" s="64">
        <v>32534</v>
      </c>
      <c r="E15" s="64">
        <v>15900</v>
      </c>
      <c r="F15" s="64">
        <v>9882</v>
      </c>
      <c r="G15" s="65"/>
      <c r="H15" s="65"/>
    </row>
    <row r="16" spans="1:9" ht="30" customHeight="1" x14ac:dyDescent="0.25">
      <c r="B16" s="63" t="s">
        <v>163</v>
      </c>
      <c r="C16" s="63" t="s">
        <v>147</v>
      </c>
      <c r="D16" s="64">
        <v>20416</v>
      </c>
      <c r="E16" s="64">
        <v>11300</v>
      </c>
      <c r="F16" s="64">
        <v>15480</v>
      </c>
      <c r="G16" s="65"/>
      <c r="H16" s="65"/>
    </row>
    <row r="17" spans="2:8" ht="30" customHeight="1" x14ac:dyDescent="0.25">
      <c r="B17" s="63" t="s">
        <v>164</v>
      </c>
      <c r="C17" s="63" t="s">
        <v>160</v>
      </c>
      <c r="D17" s="64">
        <v>6995</v>
      </c>
      <c r="E17" s="64">
        <v>10500</v>
      </c>
      <c r="F17" s="64">
        <v>19732</v>
      </c>
      <c r="G17" s="65"/>
      <c r="H17" s="65"/>
    </row>
    <row r="18" spans="2:8" ht="30" customHeight="1" x14ac:dyDescent="0.25">
      <c r="B18" s="63" t="s">
        <v>165</v>
      </c>
      <c r="C18" s="63" t="s">
        <v>166</v>
      </c>
      <c r="D18" s="64">
        <v>14479</v>
      </c>
      <c r="E18" s="64">
        <v>237</v>
      </c>
      <c r="F18" s="64">
        <v>99</v>
      </c>
      <c r="G18" s="65"/>
      <c r="H18" s="65"/>
    </row>
    <row r="19" spans="2:8" ht="30" customHeight="1" x14ac:dyDescent="0.25">
      <c r="B19" s="63" t="s">
        <v>167</v>
      </c>
      <c r="C19" s="63" t="s">
        <v>168</v>
      </c>
      <c r="D19" s="64">
        <v>-3017</v>
      </c>
      <c r="E19" s="64">
        <v>177</v>
      </c>
      <c r="F19" s="64">
        <v>-2263</v>
      </c>
      <c r="G19" s="65"/>
      <c r="H19" s="65"/>
    </row>
    <row r="20" spans="2:8" ht="30" customHeight="1" x14ac:dyDescent="0.25">
      <c r="B20" s="63" t="s">
        <v>169</v>
      </c>
      <c r="C20" s="63" t="s">
        <v>170</v>
      </c>
      <c r="D20" s="64">
        <v>2650</v>
      </c>
      <c r="E20" s="64">
        <v>7400</v>
      </c>
      <c r="F20" s="64">
        <v>-3257</v>
      </c>
      <c r="G20" s="65"/>
      <c r="H20" s="65"/>
    </row>
  </sheetData>
  <mergeCells count="2">
    <mergeCell ref="A1:F1"/>
    <mergeCell ref="A2:I3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4'!D6:F6</xm:f>
              <xm:sqref>G6</xm:sqref>
            </x14:sparkline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80" zoomScaleNormal="118" workbookViewId="0">
      <selection activeCell="M4" sqref="M4"/>
    </sheetView>
  </sheetViews>
  <sheetFormatPr baseColWidth="10" defaultRowHeight="15" x14ac:dyDescent="0.25"/>
  <cols>
    <col min="2" max="2" width="12.7109375" customWidth="1"/>
    <col min="3" max="3" width="12.28515625" customWidth="1"/>
    <col min="4" max="4" width="16" customWidth="1"/>
    <col min="5" max="5" width="12.28515625" customWidth="1"/>
    <col min="6" max="6" width="9" customWidth="1"/>
    <col min="7" max="7" width="12.140625" customWidth="1"/>
    <col min="8" max="8" width="16" customWidth="1"/>
    <col min="9" max="9" width="14" customWidth="1"/>
    <col min="10" max="10" width="12" customWidth="1"/>
    <col min="11" max="11" width="18.42578125" customWidth="1"/>
    <col min="12" max="12" width="14.28515625" customWidth="1"/>
    <col min="13" max="13" width="40.42578125" customWidth="1"/>
    <col min="14" max="14" width="18.140625" customWidth="1"/>
    <col min="15" max="15" width="17.28515625" customWidth="1"/>
    <col min="16" max="16" width="13" bestFit="1" customWidth="1"/>
    <col min="17" max="17" width="16.140625" bestFit="1" customWidth="1"/>
    <col min="18" max="18" width="13" bestFit="1" customWidth="1"/>
    <col min="19" max="19" width="16.140625" bestFit="1" customWidth="1"/>
    <col min="20" max="20" width="13" bestFit="1" customWidth="1"/>
    <col min="21" max="21" width="16.140625" bestFit="1" customWidth="1"/>
    <col min="22" max="22" width="13" bestFit="1" customWidth="1"/>
    <col min="23" max="23" width="16.140625" bestFit="1" customWidth="1"/>
    <col min="24" max="24" width="13" bestFit="1" customWidth="1"/>
    <col min="25" max="25" width="16.140625" bestFit="1" customWidth="1"/>
    <col min="26" max="26" width="13" bestFit="1" customWidth="1"/>
    <col min="27" max="27" width="16.140625" bestFit="1" customWidth="1"/>
    <col min="28" max="28" width="13" bestFit="1" customWidth="1"/>
    <col min="29" max="29" width="16.140625" bestFit="1" customWidth="1"/>
    <col min="30" max="30" width="13" bestFit="1" customWidth="1"/>
    <col min="31" max="31" width="16.140625" bestFit="1" customWidth="1"/>
    <col min="32" max="32" width="13" bestFit="1" customWidth="1"/>
    <col min="33" max="33" width="16.140625" bestFit="1" customWidth="1"/>
    <col min="34" max="34" width="13" bestFit="1" customWidth="1"/>
    <col min="35" max="35" width="16.140625" bestFit="1" customWidth="1"/>
    <col min="36" max="36" width="13" bestFit="1" customWidth="1"/>
    <col min="37" max="37" width="16.140625" bestFit="1" customWidth="1"/>
    <col min="38" max="38" width="13" bestFit="1" customWidth="1"/>
    <col min="39" max="39" width="16.140625" bestFit="1" customWidth="1"/>
    <col min="40" max="40" width="13" bestFit="1" customWidth="1"/>
    <col min="41" max="41" width="16.140625" bestFit="1" customWidth="1"/>
    <col min="42" max="42" width="13" bestFit="1" customWidth="1"/>
    <col min="43" max="43" width="16.140625" bestFit="1" customWidth="1"/>
    <col min="44" max="44" width="14.5703125" bestFit="1" customWidth="1"/>
    <col min="45" max="45" width="17.7109375" bestFit="1" customWidth="1"/>
    <col min="46" max="46" width="14.5703125" bestFit="1" customWidth="1"/>
    <col min="47" max="47" width="17.7109375" bestFit="1" customWidth="1"/>
    <col min="48" max="48" width="14.5703125" bestFit="1" customWidth="1"/>
    <col min="49" max="49" width="17.7109375" bestFit="1" customWidth="1"/>
    <col min="50" max="50" width="14.5703125" bestFit="1" customWidth="1"/>
    <col min="51" max="51" width="17.7109375" bestFit="1" customWidth="1"/>
    <col min="52" max="52" width="14.5703125" bestFit="1" customWidth="1"/>
    <col min="53" max="53" width="17.7109375" bestFit="1" customWidth="1"/>
    <col min="54" max="54" width="14.5703125" bestFit="1" customWidth="1"/>
    <col min="55" max="55" width="17.7109375" bestFit="1" customWidth="1"/>
    <col min="56" max="56" width="14.5703125" bestFit="1" customWidth="1"/>
    <col min="57" max="57" width="17.7109375" bestFit="1" customWidth="1"/>
    <col min="58" max="58" width="14.5703125" bestFit="1" customWidth="1"/>
    <col min="59" max="59" width="17.7109375" bestFit="1" customWidth="1"/>
    <col min="60" max="60" width="14.5703125" bestFit="1" customWidth="1"/>
    <col min="61" max="61" width="17.7109375" bestFit="1" customWidth="1"/>
    <col min="62" max="62" width="14.5703125" bestFit="1" customWidth="1"/>
    <col min="63" max="63" width="17.7109375" bestFit="1" customWidth="1"/>
    <col min="64" max="64" width="14.5703125" bestFit="1" customWidth="1"/>
    <col min="65" max="65" width="17.7109375" bestFit="1" customWidth="1"/>
    <col min="66" max="66" width="14.5703125" bestFit="1" customWidth="1"/>
    <col min="67" max="67" width="17.7109375" bestFit="1" customWidth="1"/>
    <col min="68" max="68" width="14.5703125" bestFit="1" customWidth="1"/>
    <col min="69" max="69" width="17.7109375" bestFit="1" customWidth="1"/>
    <col min="70" max="70" width="14.5703125" bestFit="1" customWidth="1"/>
    <col min="71" max="71" width="17.7109375" bestFit="1" customWidth="1"/>
    <col min="72" max="72" width="12.5703125" bestFit="1" customWidth="1"/>
  </cols>
  <sheetData>
    <row r="1" spans="1:15" x14ac:dyDescent="0.25">
      <c r="A1" s="89" t="s">
        <v>0</v>
      </c>
      <c r="B1" s="89"/>
      <c r="C1" s="89"/>
      <c r="D1" s="89"/>
      <c r="E1" s="89"/>
      <c r="F1" s="89"/>
    </row>
    <row r="2" spans="1:15" x14ac:dyDescent="0.25">
      <c r="A2" s="97" t="s">
        <v>195</v>
      </c>
      <c r="B2" s="97"/>
      <c r="C2" s="97"/>
      <c r="D2" s="97"/>
      <c r="E2" s="97"/>
      <c r="F2" s="97"/>
      <c r="G2" s="97"/>
      <c r="H2" s="97"/>
      <c r="I2" s="97"/>
    </row>
    <row r="3" spans="1:15" x14ac:dyDescent="0.25">
      <c r="A3" s="97"/>
      <c r="B3" s="97"/>
      <c r="C3" s="97"/>
      <c r="D3" s="97"/>
      <c r="E3" s="97"/>
      <c r="F3" s="97"/>
      <c r="G3" s="97"/>
      <c r="H3" s="97"/>
      <c r="I3" s="97"/>
    </row>
    <row r="4" spans="1:15" x14ac:dyDescent="0.25">
      <c r="M4" s="80" t="s">
        <v>209</v>
      </c>
    </row>
    <row r="5" spans="1:15" x14ac:dyDescent="0.25">
      <c r="B5" s="72" t="s">
        <v>172</v>
      </c>
      <c r="C5" s="73" t="s">
        <v>173</v>
      </c>
      <c r="D5" s="73" t="s">
        <v>174</v>
      </c>
      <c r="E5" s="73" t="s">
        <v>175</v>
      </c>
      <c r="F5" s="73" t="s">
        <v>176</v>
      </c>
      <c r="G5" s="73" t="s">
        <v>177</v>
      </c>
      <c r="H5" s="73" t="s">
        <v>178</v>
      </c>
      <c r="I5" s="73" t="s">
        <v>179</v>
      </c>
      <c r="J5" s="74" t="s">
        <v>128</v>
      </c>
      <c r="M5" s="81" t="s">
        <v>183</v>
      </c>
      <c r="N5" t="s">
        <v>178</v>
      </c>
      <c r="O5" t="s">
        <v>208</v>
      </c>
    </row>
    <row r="6" spans="1:15" x14ac:dyDescent="0.25">
      <c r="B6" s="69">
        <v>2</v>
      </c>
      <c r="C6" s="66">
        <v>37987</v>
      </c>
      <c r="D6" s="9" t="s">
        <v>180</v>
      </c>
      <c r="E6" s="9" t="s">
        <v>178</v>
      </c>
      <c r="F6" s="9" t="s">
        <v>181</v>
      </c>
      <c r="G6" s="9">
        <v>199</v>
      </c>
      <c r="H6" s="67">
        <v>1945424</v>
      </c>
      <c r="I6" s="66">
        <v>38096</v>
      </c>
      <c r="J6" s="68" t="s">
        <v>131</v>
      </c>
      <c r="L6" t="s">
        <v>207</v>
      </c>
      <c r="M6" s="82">
        <v>19759180</v>
      </c>
      <c r="N6" s="82">
        <v>15586616</v>
      </c>
      <c r="O6" s="82">
        <v>35345796</v>
      </c>
    </row>
    <row r="7" spans="1:15" x14ac:dyDescent="0.25">
      <c r="B7" s="69">
        <v>3</v>
      </c>
      <c r="C7" s="66">
        <v>37987</v>
      </c>
      <c r="D7" s="9" t="s">
        <v>182</v>
      </c>
      <c r="E7" s="9" t="s">
        <v>183</v>
      </c>
      <c r="F7" s="9" t="s">
        <v>181</v>
      </c>
      <c r="G7" s="9">
        <v>82</v>
      </c>
      <c r="H7" s="67">
        <v>712416</v>
      </c>
      <c r="I7" s="66">
        <v>38299</v>
      </c>
      <c r="J7" s="68" t="s">
        <v>184</v>
      </c>
    </row>
    <row r="8" spans="1:15" x14ac:dyDescent="0.25">
      <c r="B8" s="69">
        <v>4</v>
      </c>
      <c r="C8" s="66">
        <v>37988</v>
      </c>
      <c r="D8" s="9" t="s">
        <v>185</v>
      </c>
      <c r="E8" s="9" t="s">
        <v>183</v>
      </c>
      <c r="F8" s="9" t="s">
        <v>181</v>
      </c>
      <c r="G8" s="9">
        <v>285</v>
      </c>
      <c r="H8" s="67">
        <v>1815450</v>
      </c>
      <c r="I8" s="66">
        <v>38104</v>
      </c>
      <c r="J8" s="68" t="s">
        <v>186</v>
      </c>
    </row>
    <row r="9" spans="1:15" x14ac:dyDescent="0.25">
      <c r="B9" s="69">
        <v>6</v>
      </c>
      <c r="C9" s="66">
        <v>37989</v>
      </c>
      <c r="D9" s="9" t="s">
        <v>187</v>
      </c>
      <c r="E9" s="9" t="s">
        <v>183</v>
      </c>
      <c r="F9" s="9" t="s">
        <v>181</v>
      </c>
      <c r="G9" s="9">
        <v>131</v>
      </c>
      <c r="H9" s="67">
        <v>953156</v>
      </c>
      <c r="I9" s="66">
        <v>38235</v>
      </c>
      <c r="J9" s="68" t="s">
        <v>131</v>
      </c>
    </row>
    <row r="10" spans="1:15" x14ac:dyDescent="0.25">
      <c r="B10" s="69">
        <v>8</v>
      </c>
      <c r="C10" s="66">
        <v>37989</v>
      </c>
      <c r="D10" s="9" t="s">
        <v>182</v>
      </c>
      <c r="E10" s="9" t="s">
        <v>178</v>
      </c>
      <c r="F10" s="9" t="s">
        <v>181</v>
      </c>
      <c r="G10" s="9">
        <v>235</v>
      </c>
      <c r="H10" s="67">
        <v>2158475</v>
      </c>
      <c r="I10" s="66">
        <v>38291</v>
      </c>
      <c r="J10" s="68" t="s">
        <v>186</v>
      </c>
    </row>
    <row r="11" spans="1:15" x14ac:dyDescent="0.25">
      <c r="B11" s="69">
        <v>11</v>
      </c>
      <c r="C11" s="66">
        <v>37990</v>
      </c>
      <c r="D11" s="9" t="s">
        <v>182</v>
      </c>
      <c r="E11" s="9" t="s">
        <v>183</v>
      </c>
      <c r="F11" s="9" t="s">
        <v>181</v>
      </c>
      <c r="G11" s="9">
        <v>124</v>
      </c>
      <c r="H11" s="67">
        <v>627068</v>
      </c>
      <c r="I11" s="66">
        <v>38288</v>
      </c>
      <c r="J11" s="68" t="s">
        <v>131</v>
      </c>
    </row>
    <row r="12" spans="1:15" x14ac:dyDescent="0.25">
      <c r="B12" s="69">
        <v>12</v>
      </c>
      <c r="C12" s="66">
        <v>37990</v>
      </c>
      <c r="D12" s="9" t="s">
        <v>187</v>
      </c>
      <c r="E12" s="9" t="s">
        <v>178</v>
      </c>
      <c r="F12" s="9" t="s">
        <v>181</v>
      </c>
      <c r="G12" s="9">
        <v>187</v>
      </c>
      <c r="H12" s="67">
        <v>999328</v>
      </c>
      <c r="I12" s="66">
        <v>38082</v>
      </c>
      <c r="J12" s="68" t="s">
        <v>130</v>
      </c>
    </row>
    <row r="13" spans="1:15" x14ac:dyDescent="0.25">
      <c r="B13" s="69">
        <v>15</v>
      </c>
      <c r="C13" s="66">
        <v>37990</v>
      </c>
      <c r="D13" s="9" t="s">
        <v>187</v>
      </c>
      <c r="E13" s="9" t="s">
        <v>183</v>
      </c>
      <c r="F13" s="9" t="s">
        <v>181</v>
      </c>
      <c r="G13" s="9">
        <v>176</v>
      </c>
      <c r="H13" s="67">
        <v>820336</v>
      </c>
      <c r="I13" s="66">
        <v>38320</v>
      </c>
      <c r="J13" s="68" t="s">
        <v>131</v>
      </c>
    </row>
    <row r="14" spans="1:15" x14ac:dyDescent="0.25">
      <c r="B14" s="69">
        <v>16</v>
      </c>
      <c r="C14" s="66">
        <v>37991</v>
      </c>
      <c r="D14" s="9" t="s">
        <v>188</v>
      </c>
      <c r="E14" s="9" t="s">
        <v>183</v>
      </c>
      <c r="F14" s="9" t="s">
        <v>181</v>
      </c>
      <c r="G14" s="9">
        <v>179</v>
      </c>
      <c r="H14" s="67">
        <v>937960</v>
      </c>
      <c r="I14" s="66">
        <v>38312</v>
      </c>
      <c r="J14" s="68" t="s">
        <v>130</v>
      </c>
    </row>
    <row r="15" spans="1:15" x14ac:dyDescent="0.25">
      <c r="B15" s="69">
        <v>19</v>
      </c>
      <c r="C15" s="66">
        <v>37993</v>
      </c>
      <c r="D15" s="9" t="s">
        <v>189</v>
      </c>
      <c r="E15" s="9" t="s">
        <v>183</v>
      </c>
      <c r="F15" s="9" t="s">
        <v>181</v>
      </c>
      <c r="G15" s="9">
        <v>55</v>
      </c>
      <c r="H15" s="67">
        <v>472615</v>
      </c>
      <c r="I15" s="66">
        <v>38086</v>
      </c>
      <c r="J15" s="68" t="s">
        <v>132</v>
      </c>
    </row>
    <row r="16" spans="1:15" x14ac:dyDescent="0.25">
      <c r="B16" s="69">
        <v>23</v>
      </c>
      <c r="C16" s="66">
        <v>37996</v>
      </c>
      <c r="D16" s="9" t="s">
        <v>188</v>
      </c>
      <c r="E16" s="9" t="s">
        <v>183</v>
      </c>
      <c r="F16" s="9" t="s">
        <v>181</v>
      </c>
      <c r="G16" s="9">
        <v>183</v>
      </c>
      <c r="H16" s="67">
        <v>1438929</v>
      </c>
      <c r="I16" s="66">
        <v>38098</v>
      </c>
      <c r="J16" s="68" t="s">
        <v>132</v>
      </c>
    </row>
    <row r="17" spans="2:10" x14ac:dyDescent="0.25">
      <c r="B17" s="69">
        <v>1</v>
      </c>
      <c r="C17" s="66">
        <v>37987</v>
      </c>
      <c r="D17" s="9" t="s">
        <v>185</v>
      </c>
      <c r="E17" s="9" t="s">
        <v>183</v>
      </c>
      <c r="F17" s="9" t="s">
        <v>190</v>
      </c>
      <c r="G17" s="9">
        <v>291</v>
      </c>
      <c r="H17" s="67">
        <v>2133903</v>
      </c>
      <c r="I17" s="66">
        <v>38157</v>
      </c>
      <c r="J17" s="68" t="s">
        <v>130</v>
      </c>
    </row>
    <row r="18" spans="2:10" x14ac:dyDescent="0.25">
      <c r="B18" s="69">
        <v>9</v>
      </c>
      <c r="C18" s="66">
        <v>37990</v>
      </c>
      <c r="D18" s="9" t="s">
        <v>189</v>
      </c>
      <c r="E18" s="9" t="s">
        <v>183</v>
      </c>
      <c r="F18" s="9" t="s">
        <v>190</v>
      </c>
      <c r="G18" s="9">
        <v>108</v>
      </c>
      <c r="H18" s="67">
        <v>1024380</v>
      </c>
      <c r="I18" s="66">
        <v>38349</v>
      </c>
      <c r="J18" s="68" t="s">
        <v>186</v>
      </c>
    </row>
    <row r="19" spans="2:10" x14ac:dyDescent="0.25">
      <c r="B19" s="69">
        <v>10</v>
      </c>
      <c r="C19" s="66">
        <v>37990</v>
      </c>
      <c r="D19" s="9" t="s">
        <v>185</v>
      </c>
      <c r="E19" s="9" t="s">
        <v>178</v>
      </c>
      <c r="F19" s="9" t="s">
        <v>190</v>
      </c>
      <c r="G19" s="9">
        <v>299</v>
      </c>
      <c r="H19" s="67">
        <v>2042768</v>
      </c>
      <c r="I19" s="66">
        <v>38266</v>
      </c>
      <c r="J19" s="68" t="s">
        <v>184</v>
      </c>
    </row>
    <row r="20" spans="2:10" x14ac:dyDescent="0.25">
      <c r="B20" s="69">
        <v>22</v>
      </c>
      <c r="C20" s="66">
        <v>37995</v>
      </c>
      <c r="D20" s="9" t="s">
        <v>182</v>
      </c>
      <c r="E20" s="9" t="s">
        <v>183</v>
      </c>
      <c r="F20" s="9" t="s">
        <v>190</v>
      </c>
      <c r="G20" s="9">
        <v>116</v>
      </c>
      <c r="H20" s="67">
        <v>727552</v>
      </c>
      <c r="I20" s="66">
        <v>38091</v>
      </c>
      <c r="J20" s="68" t="s">
        <v>131</v>
      </c>
    </row>
    <row r="21" spans="2:10" x14ac:dyDescent="0.25">
      <c r="B21" s="69">
        <v>13</v>
      </c>
      <c r="C21" s="66">
        <v>37990</v>
      </c>
      <c r="D21" s="9" t="s">
        <v>185</v>
      </c>
      <c r="E21" s="9" t="s">
        <v>178</v>
      </c>
      <c r="F21" s="9" t="s">
        <v>191</v>
      </c>
      <c r="G21" s="9">
        <v>300</v>
      </c>
      <c r="H21" s="67">
        <v>2937300</v>
      </c>
      <c r="I21" s="66">
        <v>38295</v>
      </c>
      <c r="J21" s="68" t="s">
        <v>186</v>
      </c>
    </row>
    <row r="22" spans="2:10" x14ac:dyDescent="0.25">
      <c r="B22" s="69">
        <v>18</v>
      </c>
      <c r="C22" s="66">
        <v>37992</v>
      </c>
      <c r="D22" s="9" t="s">
        <v>192</v>
      </c>
      <c r="E22" s="9" t="s">
        <v>178</v>
      </c>
      <c r="F22" s="9" t="s">
        <v>191</v>
      </c>
      <c r="G22" s="9">
        <v>283</v>
      </c>
      <c r="H22" s="67">
        <v>1679605</v>
      </c>
      <c r="I22" s="66">
        <v>38144</v>
      </c>
      <c r="J22" s="68" t="s">
        <v>130</v>
      </c>
    </row>
    <row r="23" spans="2:10" x14ac:dyDescent="0.25">
      <c r="B23" s="69">
        <v>20</v>
      </c>
      <c r="C23" s="66">
        <v>37994</v>
      </c>
      <c r="D23" s="9" t="s">
        <v>182</v>
      </c>
      <c r="E23" s="9" t="s">
        <v>183</v>
      </c>
      <c r="F23" s="9" t="s">
        <v>191</v>
      </c>
      <c r="G23" s="9">
        <v>148</v>
      </c>
      <c r="H23" s="67">
        <v>1169496</v>
      </c>
      <c r="I23" s="66">
        <v>38218</v>
      </c>
      <c r="J23" s="68" t="s">
        <v>193</v>
      </c>
    </row>
    <row r="24" spans="2:10" x14ac:dyDescent="0.25">
      <c r="B24" s="69">
        <v>21</v>
      </c>
      <c r="C24" s="66">
        <v>37995</v>
      </c>
      <c r="D24" s="9" t="s">
        <v>187</v>
      </c>
      <c r="E24" s="9" t="s">
        <v>178</v>
      </c>
      <c r="F24" s="9" t="s">
        <v>191</v>
      </c>
      <c r="G24" s="9">
        <v>228</v>
      </c>
      <c r="H24" s="67">
        <v>2020992</v>
      </c>
      <c r="I24" s="66">
        <v>38150</v>
      </c>
      <c r="J24" s="68" t="s">
        <v>130</v>
      </c>
    </row>
    <row r="25" spans="2:10" x14ac:dyDescent="0.25">
      <c r="B25" s="69">
        <v>25</v>
      </c>
      <c r="C25" s="66">
        <v>37996</v>
      </c>
      <c r="D25" s="9" t="s">
        <v>182</v>
      </c>
      <c r="E25" s="9" t="s">
        <v>183</v>
      </c>
      <c r="F25" s="9" t="s">
        <v>191</v>
      </c>
      <c r="G25" s="9">
        <v>124</v>
      </c>
      <c r="H25" s="67">
        <v>1170684</v>
      </c>
      <c r="I25" s="66">
        <v>38130</v>
      </c>
      <c r="J25" s="68" t="s">
        <v>186</v>
      </c>
    </row>
    <row r="26" spans="2:10" x14ac:dyDescent="0.25">
      <c r="B26" s="69">
        <v>28</v>
      </c>
      <c r="C26" s="66">
        <v>37998</v>
      </c>
      <c r="D26" s="9" t="s">
        <v>188</v>
      </c>
      <c r="E26" s="9" t="s">
        <v>183</v>
      </c>
      <c r="F26" s="9" t="s">
        <v>191</v>
      </c>
      <c r="G26" s="9">
        <v>187</v>
      </c>
      <c r="H26" s="67">
        <v>1660560</v>
      </c>
      <c r="I26" s="66">
        <v>38154</v>
      </c>
      <c r="J26" s="68" t="s">
        <v>184</v>
      </c>
    </row>
    <row r="27" spans="2:10" x14ac:dyDescent="0.25">
      <c r="B27" s="69">
        <v>5</v>
      </c>
      <c r="C27" s="66">
        <v>37988</v>
      </c>
      <c r="D27" s="9" t="s">
        <v>192</v>
      </c>
      <c r="E27" s="9" t="s">
        <v>178</v>
      </c>
      <c r="F27" s="9" t="s">
        <v>194</v>
      </c>
      <c r="G27" s="9">
        <v>152</v>
      </c>
      <c r="H27" s="67">
        <v>1138024</v>
      </c>
      <c r="I27" s="66">
        <v>38178</v>
      </c>
      <c r="J27" s="68" t="s">
        <v>193</v>
      </c>
    </row>
    <row r="28" spans="2:10" x14ac:dyDescent="0.25">
      <c r="B28" s="69">
        <v>7</v>
      </c>
      <c r="C28" s="66">
        <v>37989</v>
      </c>
      <c r="D28" s="9" t="s">
        <v>185</v>
      </c>
      <c r="E28" s="9" t="s">
        <v>183</v>
      </c>
      <c r="F28" s="9" t="s">
        <v>194</v>
      </c>
      <c r="G28" s="9">
        <v>69</v>
      </c>
      <c r="H28" s="67">
        <v>406686</v>
      </c>
      <c r="I28" s="66">
        <v>38145</v>
      </c>
      <c r="J28" s="68" t="s">
        <v>131</v>
      </c>
    </row>
    <row r="29" spans="2:10" x14ac:dyDescent="0.25">
      <c r="B29" s="69">
        <v>14</v>
      </c>
      <c r="C29" s="66">
        <v>37990</v>
      </c>
      <c r="D29" s="9" t="s">
        <v>180</v>
      </c>
      <c r="E29" s="9" t="s">
        <v>178</v>
      </c>
      <c r="F29" s="9" t="s">
        <v>194</v>
      </c>
      <c r="G29" s="9">
        <v>68</v>
      </c>
      <c r="H29" s="67">
        <v>664700</v>
      </c>
      <c r="I29" s="66">
        <v>38261</v>
      </c>
      <c r="J29" s="68" t="s">
        <v>130</v>
      </c>
    </row>
    <row r="30" spans="2:10" x14ac:dyDescent="0.25">
      <c r="B30" s="69">
        <v>17</v>
      </c>
      <c r="C30" s="66">
        <v>37991</v>
      </c>
      <c r="D30" s="9" t="s">
        <v>188</v>
      </c>
      <c r="E30" s="9" t="s">
        <v>183</v>
      </c>
      <c r="F30" s="9" t="s">
        <v>194</v>
      </c>
      <c r="G30" s="9">
        <v>58</v>
      </c>
      <c r="H30" s="67">
        <v>358846</v>
      </c>
      <c r="I30" s="66">
        <v>38268</v>
      </c>
      <c r="J30" s="68" t="s">
        <v>132</v>
      </c>
    </row>
    <row r="31" spans="2:10" x14ac:dyDescent="0.25">
      <c r="B31" s="69">
        <v>24</v>
      </c>
      <c r="C31" s="66">
        <v>37996</v>
      </c>
      <c r="D31" s="9" t="s">
        <v>182</v>
      </c>
      <c r="E31" s="9" t="s">
        <v>183</v>
      </c>
      <c r="F31" s="9" t="s">
        <v>194</v>
      </c>
      <c r="G31" s="9">
        <v>79</v>
      </c>
      <c r="H31" s="67">
        <v>427390</v>
      </c>
      <c r="I31" s="66">
        <v>38322</v>
      </c>
      <c r="J31" s="68" t="s">
        <v>184</v>
      </c>
    </row>
    <row r="32" spans="2:10" x14ac:dyDescent="0.25">
      <c r="B32" s="69">
        <v>26</v>
      </c>
      <c r="C32" s="66">
        <v>37996</v>
      </c>
      <c r="D32" s="9" t="s">
        <v>180</v>
      </c>
      <c r="E32" s="9" t="s">
        <v>183</v>
      </c>
      <c r="F32" s="9" t="s">
        <v>194</v>
      </c>
      <c r="G32" s="9">
        <v>70</v>
      </c>
      <c r="H32" s="67">
        <v>549780</v>
      </c>
      <c r="I32" s="66">
        <v>38160</v>
      </c>
      <c r="J32" s="68" t="s">
        <v>186</v>
      </c>
    </row>
    <row r="33" spans="2:10" x14ac:dyDescent="0.25">
      <c r="B33" s="69">
        <v>27</v>
      </c>
      <c r="C33" s="66">
        <v>37997</v>
      </c>
      <c r="D33" s="9" t="s">
        <v>180</v>
      </c>
      <c r="E33" s="9" t="s">
        <v>183</v>
      </c>
      <c r="F33" s="9" t="s">
        <v>194</v>
      </c>
      <c r="G33" s="9">
        <v>70</v>
      </c>
      <c r="H33" s="67">
        <v>659330</v>
      </c>
      <c r="I33" s="66">
        <v>38344</v>
      </c>
      <c r="J33" s="68" t="s">
        <v>131</v>
      </c>
    </row>
    <row r="34" spans="2:10" x14ac:dyDescent="0.25">
      <c r="B34" s="69">
        <v>29</v>
      </c>
      <c r="C34" s="66">
        <v>37998</v>
      </c>
      <c r="D34" s="9" t="s">
        <v>188</v>
      </c>
      <c r="E34" s="9" t="s">
        <v>183</v>
      </c>
      <c r="F34" s="9" t="s">
        <v>194</v>
      </c>
      <c r="G34" s="9">
        <v>91</v>
      </c>
      <c r="H34" s="67">
        <v>753571</v>
      </c>
      <c r="I34" s="66">
        <v>38175</v>
      </c>
      <c r="J34" s="68" t="s">
        <v>132</v>
      </c>
    </row>
    <row r="35" spans="2:10" x14ac:dyDescent="0.25">
      <c r="B35" s="75">
        <v>30</v>
      </c>
      <c r="C35" s="76">
        <v>37998</v>
      </c>
      <c r="D35" s="77" t="s">
        <v>180</v>
      </c>
      <c r="E35" s="77" t="s">
        <v>183</v>
      </c>
      <c r="F35" s="77" t="s">
        <v>194</v>
      </c>
      <c r="G35" s="77">
        <v>201</v>
      </c>
      <c r="H35" s="78">
        <v>939072</v>
      </c>
      <c r="I35" s="76">
        <v>38203</v>
      </c>
      <c r="J35" s="79" t="s">
        <v>130</v>
      </c>
    </row>
  </sheetData>
  <mergeCells count="2">
    <mergeCell ref="A1:F1"/>
    <mergeCell ref="A2:I3"/>
  </mergeCells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Ejericicio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Luis Alberto Armenta Cruz</cp:lastModifiedBy>
  <dcterms:created xsi:type="dcterms:W3CDTF">2021-05-17T21:12:07Z</dcterms:created>
  <dcterms:modified xsi:type="dcterms:W3CDTF">2021-05-30T02:19:22Z</dcterms:modified>
</cp:coreProperties>
</file>