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comments4.xml" ContentType="application/vnd.openxmlformats-officedocument.spreadsheetml.comments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7492F97D-AFA3-43CD-9C6B-4FC5E7816CA0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14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5" l="1"/>
  <c r="J49" i="5"/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H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7" i="1"/>
  <c r="E66" i="1"/>
  <c r="E65" i="1"/>
  <c r="E64" i="1"/>
  <c r="E63" i="1"/>
  <c r="E62" i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C8A6BEA1-DD7D-422A-B334-AE15C97335C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8B4F51C0-DA6A-463F-B053-EBE58B460E6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Excelente!!!</t>
        </r>
      </text>
    </comment>
    <comment ref="J40" authorId="0" shapeId="0" xr:uid="{BD219E89-3B01-4935-B87C-694F2BED0DD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bien!!</t>
        </r>
      </text>
    </comment>
    <comment ref="J43" authorId="0" shapeId="0" xr:uid="{D60375F1-348A-4CF2-8E79-B72A9E0F10A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deje el ejemplo para revisarlo la estrella tenia que ser en montos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B75F6ABC-B331-4E19-9DCC-FB640FFC1EB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205B7DB8-AC40-4D09-B2B0-CCBE9E308B5F}">
      <text>
        <r>
          <rPr>
            <b/>
            <sz val="9"/>
            <color indexed="81"/>
            <rFont val="Tahoma"/>
            <family val="2"/>
          </rPr>
          <t>JABL: Muy destacado trabajo felicidades</t>
        </r>
      </text>
    </comment>
  </commentList>
</comments>
</file>

<file path=xl/sharedStrings.xml><?xml version="1.0" encoding="utf-8"?>
<sst xmlns="http://schemas.openxmlformats.org/spreadsheetml/2006/main" count="513" uniqueCount="210">
  <si>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</si>
  <si>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</si>
  <si>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</si>
  <si>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</si>
  <si>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</si>
  <si>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</si>
  <si>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</si>
  <si>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</si>
  <si>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</si>
  <si>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</si>
  <si>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</si>
  <si>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</si>
  <si>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</si>
  <si>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</si>
  <si>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</si>
  <si>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</si>
  <si>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</si>
  <si>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</si>
  <si>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</si>
  <si>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</si>
  <si>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</si>
  <si>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</si>
  <si>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</si>
  <si>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</si>
  <si>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</si>
  <si>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</si>
  <si>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</si>
  <si>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</si>
  <si>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</si>
  <si>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</si>
  <si>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</si>
  <si>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</si>
  <si>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</si>
  <si>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</si>
  <si>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</si>
  <si>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</si>
  <si>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</si>
  <si>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</si>
  <si>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</si>
  <si>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</si>
  <si>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</si>
  <si>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</si>
  <si>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</si>
  <si>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</si>
  <si>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</si>
  <si>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</si>
  <si>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</si>
  <si>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</si>
  <si>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</si>
  <si>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</si>
  <si>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</si>
  <si>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</si>
  <si>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</si>
  <si>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</si>
  <si>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</si>
  <si>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</si>
  <si>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</si>
  <si>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</si>
  <si>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</si>
  <si>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</si>
  <si>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</si>
  <si>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</si>
  <si>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</si>
  <si>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</si>
  <si>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</si>
  <si>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</si>
  <si>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</si>
  <si>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</si>
  <si>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</si>
  <si>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</si>
  <si>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</si>
  <si>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</si>
  <si>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</si>
  <si>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</si>
  <si>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</si>
  <si>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</si>
  <si>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</si>
  <si>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</si>
  <si>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</si>
  <si>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</si>
  <si>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</si>
  <si>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</si>
  <si>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</si>
  <si>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</si>
  <si>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</si>
  <si>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</si>
  <si>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</si>
  <si>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</si>
  <si>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</si>
  <si>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</si>
  <si>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</si>
  <si>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</si>
  <si>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</si>
  <si>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</si>
  <si>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</si>
  <si>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</si>
  <si>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</si>
  <si>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</si>
  <si>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</si>
  <si>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</si>
  <si>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</si>
  <si>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</si>
  <si>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</si>
  <si>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</si>
  <si>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</si>
  <si>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</si>
  <si>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</si>
  <si>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</si>
  <si>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</si>
  <si>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</si>
  <si>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</si>
  <si>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</si>
  <si>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</si>
  <si>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</si>
  <si>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</si>
  <si>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</si>
  <si>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</si>
  <si>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</si>
  <si>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</si>
  <si>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</si>
  <si>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</si>
  <si>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</si>
  <si>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</si>
  <si>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</si>
  <si>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</si>
  <si>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</si>
  <si>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</si>
  <si>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</si>
  <si>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</si>
  <si>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</si>
  <si>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</si>
  <si>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</si>
  <si>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</si>
  <si>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</si>
  <si>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</si>
  <si>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</si>
  <si>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</si>
  <si>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</si>
  <si>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</si>
  <si>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</si>
  <si>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</si>
  <si>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</si>
  <si>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</si>
  <si>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</si>
  <si>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</si>
  <si>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</si>
  <si>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</si>
  <si>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</si>
  <si>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</si>
  <si>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</si>
  <si>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</si>
  <si>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</si>
  <si>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</si>
  <si>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</si>
  <si>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</si>
  <si>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</si>
  <si>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</si>
  <si>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</si>
  <si>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</si>
  <si>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</si>
  <si>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</si>
  <si>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</si>
  <si>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</si>
  <si>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</si>
  <si>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</si>
  <si>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</si>
  <si>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</si>
  <si>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</si>
  <si>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</si>
  <si>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</si>
  <si>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</si>
  <si>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</si>
  <si>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</si>
  <si>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</si>
  <si>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</si>
  <si>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</si>
  <si>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</si>
  <si>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</si>
  <si>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</si>
  <si>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</si>
  <si>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</si>
  <si>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</si>
  <si>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</si>
  <si>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</si>
  <si>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</si>
  <si>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</si>
  <si>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</si>
  <si>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</si>
  <si>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</si>
  <si>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</si>
  <si>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</si>
  <si>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</si>
  <si>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</si>
  <si>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</si>
  <si>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</si>
  <si>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</si>
  <si>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</si>
  <si>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</si>
  <si>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</si>
  <si>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</si>
  <si>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</si>
  <si>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</si>
  <si>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</si>
  <si>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</si>
  <si>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</si>
  <si>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</si>
  <si>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Etiquetas de fila</t>
  </si>
  <si>
    <t>Total general</t>
  </si>
  <si>
    <t>Suma de Venta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</si>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</sst>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  <numFmt numFmtId="167" formatCode="dd/mm/yyyy;@"/>
    <numFmt numFmtId="170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  <xf numFmtId="170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0" fontId="7" fillId="7" borderId="16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7" xfId="4" applyNumberFormat="1" applyFont="1" applyFill="1" applyBorder="1" applyAlignment="1">
      <alignment horizontal="center" wrapText="1"/>
    </xf>
    <xf numFmtId="0" fontId="7" fillId="6" borderId="16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7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44" fontId="0" fillId="0" borderId="0" xfId="0" applyNumberFormat="1"/>
    <xf numFmtId="164" fontId="17" fillId="0" borderId="0" xfId="0" applyNumberFormat="1" applyFont="1" applyBorder="1"/>
    <xf numFmtId="14" fontId="6" fillId="5" borderId="18" xfId="1" applyNumberFormat="1" applyFont="1" applyFill="1" applyBorder="1" applyAlignment="1">
      <alignment horizontal="center" vertical="center" wrapText="1"/>
    </xf>
    <xf numFmtId="0" fontId="6" fillId="5" borderId="18" xfId="4" applyNumberFormat="1" applyFont="1" applyFill="1" applyBorder="1" applyAlignment="1">
      <alignment horizontal="center" vertical="center"/>
    </xf>
    <xf numFmtId="164" fontId="6" fillId="5" borderId="18" xfId="1" applyNumberFormat="1" applyFont="1" applyFill="1" applyBorder="1" applyAlignment="1">
      <alignment horizontal="center" vertical="center"/>
    </xf>
    <xf numFmtId="0" fontId="6" fillId="5" borderId="18" xfId="1" applyNumberFormat="1" applyFont="1" applyFill="1" applyBorder="1" applyAlignment="1">
      <alignment horizontal="center" vertical="center" wrapText="1"/>
    </xf>
    <xf numFmtId="0" fontId="6" fillId="5" borderId="19" xfId="1" applyNumberFormat="1" applyFont="1" applyFill="1" applyBorder="1" applyAlignment="1">
      <alignment horizontal="center" vertical="center" wrapText="1"/>
    </xf>
    <xf numFmtId="167" fontId="9" fillId="6" borderId="13" xfId="4" applyNumberFormat="1" applyFont="1" applyFill="1" applyBorder="1" applyAlignment="1">
      <alignment horizontal="center" wrapText="1"/>
    </xf>
    <xf numFmtId="0" fontId="15" fillId="9" borderId="2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14" fontId="10" fillId="0" borderId="0" xfId="4" applyNumberFormat="1" applyFont="1" applyAlignment="1">
      <alignment horizontal="center" wrapText="1"/>
    </xf>
    <xf numFmtId="0" fontId="1" fillId="2" borderId="8" xfId="3" applyBorder="1"/>
    <xf numFmtId="0" fontId="1" fillId="2" borderId="22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10" borderId="0" xfId="0" applyFill="1" applyAlignment="1">
      <alignment horizontal="center"/>
    </xf>
    <xf numFmtId="44" fontId="0" fillId="0" borderId="2" xfId="1" applyFont="1" applyBorder="1"/>
    <xf numFmtId="0" fontId="0" fillId="0" borderId="0" xfId="0"/>
  </cellXfs>
  <cellStyles count="7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Moneda 2" xfId="6" xr:uid="{61DCDFA5-CE08-4786-8EE5-ACC1BCFE5A6B}"/>
    <cellStyle name="Normal" xfId="0" builtinId="0"/>
    <cellStyle name="Normal 2" xfId="4" xr:uid="{00000000-0005-0000-0000-000005000000}"/>
  </cellStyles>
  <dxfs count="7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d/mm/yyyy;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DB2D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Participación</a:t>
            </a:r>
            <a:r>
              <a:rPr lang="en-US" baseline="0"/>
              <a:t> por empleado</a:t>
            </a:r>
            <a:endParaRPr lang="en-US"/>
          </a:p>
        </c:rich>
      </c:tx>
      <c:layout>
        <c:manualLayout>
          <c:xMode val="edge"/>
          <c:yMode val="edge"/>
          <c:x val="0.1069234470691163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'Ejercicio 5'!$F$63</c:f>
              <c:strCache>
                <c:ptCount val="1"/>
                <c:pt idx="0">
                  <c:v>Suma de Venta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97-4933-89AA-4AB810C60B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97-4933-89AA-4AB810C60B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97-4933-89AA-4AB810C60B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97-4933-89AA-4AB810C60B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97-4933-89AA-4AB810C60B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97-4933-89AA-4AB810C60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5'!$E$64:$E$69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'Ejercicio 5'!$F$64:$F$69</c:f>
              <c:numCache>
                <c:formatCode>_("$"* #,##0.00_);_("$"* \(#,##0.00\);_("$"* "-"??_);_(@_)</c:formatCode>
                <c:ptCount val="6"/>
                <c:pt idx="0">
                  <c:v>9375560</c:v>
                </c:pt>
                <c:pt idx="1">
                  <c:v>9656069</c:v>
                </c:pt>
                <c:pt idx="2">
                  <c:v>4843134</c:v>
                </c:pt>
                <c:pt idx="3">
                  <c:v>3023961</c:v>
                </c:pt>
                <c:pt idx="4">
                  <c:v>2307520</c:v>
                </c:pt>
                <c:pt idx="5">
                  <c:v>6139552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F2D-8A53-11F1EE09FA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5'!$C$58</c:f>
              <c:strCache>
                <c:ptCount val="1"/>
                <c:pt idx="0">
                  <c:v>Suma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'Ejercicio 5'!$B$59:$B$60</c:f>
              <c:strCache>
                <c:ptCount val="2"/>
                <c:pt idx="0">
                  <c:v> Alquiler </c:v>
                </c:pt>
                <c:pt idx="1">
                  <c:v> Venta </c:v>
                </c:pt>
              </c:strCache>
            </c:strRef>
          </c:cat>
          <c:val>
            <c:numRef>
              <c:f>'Ejercicio 5'!$C$59:$C$60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0-4065-A56C-D509785C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824816"/>
        <c:axId val="347823984"/>
        <c:axId val="0"/>
      </c:bar3DChart>
      <c:catAx>
        <c:axId val="3478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823984"/>
        <c:crosses val="autoZero"/>
        <c:auto val="1"/>
        <c:lblAlgn val="ctr"/>
        <c:lblOffset val="100"/>
        <c:noMultiLvlLbl val="0"/>
      </c:catAx>
      <c:valAx>
        <c:axId val="3478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8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microsoft.com/office/2011/relationships/webextension" Target="../webextensions/webextension1.xml"/><Relationship Id="rId1" Type="http://schemas.openxmlformats.org/officeDocument/2006/relationships/image" Target="../media/image7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761999</xdr:colOff>
      <xdr:row>11</xdr:row>
      <xdr:rowOff>19051</xdr:rowOff>
    </xdr:from>
    <xdr:to>
      <xdr:col>2</xdr:col>
      <xdr:colOff>952499</xdr:colOff>
      <xdr:row>15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Operación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" y="2114551"/>
              <a:ext cx="212407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66675</xdr:colOff>
      <xdr:row>11</xdr:row>
      <xdr:rowOff>0</xdr:rowOff>
    </xdr:from>
    <xdr:to>
      <xdr:col>6</xdr:col>
      <xdr:colOff>466725</xdr:colOff>
      <xdr:row>16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2095500"/>
              <a:ext cx="32385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638174</xdr:colOff>
      <xdr:row>11</xdr:row>
      <xdr:rowOff>9526</xdr:rowOff>
    </xdr:from>
    <xdr:to>
      <xdr:col>10</xdr:col>
      <xdr:colOff>190500</xdr:colOff>
      <xdr:row>16</xdr:row>
      <xdr:rowOff>66676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49" y="2105026"/>
              <a:ext cx="3009901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</xdr:row>
      <xdr:rowOff>171450</xdr:rowOff>
    </xdr:from>
    <xdr:to>
      <xdr:col>10</xdr:col>
      <xdr:colOff>9525</xdr:colOff>
      <xdr:row>10</xdr:row>
      <xdr:rowOff>28575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81050" y="742950"/>
          <a:ext cx="8086725" cy="1190625"/>
        </a:xfrm>
        <a:prstGeom prst="roundRect">
          <a:avLst/>
        </a:prstGeom>
        <a:solidFill>
          <a:srgbClr val="DB2DA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304800</xdr:colOff>
      <xdr:row>6</xdr:row>
      <xdr:rowOff>47625</xdr:rowOff>
    </xdr:from>
    <xdr:to>
      <xdr:col>2</xdr:col>
      <xdr:colOff>66675</xdr:colOff>
      <xdr:row>7</xdr:row>
      <xdr:rowOff>104775</xdr:rowOff>
    </xdr:to>
    <xdr:pic>
      <xdr:nvPicPr>
        <xdr:cNvPr id="6" name="Imagen 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1906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57150</xdr:colOff>
      <xdr:row>5</xdr:row>
      <xdr:rowOff>66675</xdr:rowOff>
    </xdr:from>
    <xdr:to>
      <xdr:col>7</xdr:col>
      <xdr:colOff>628650</xdr:colOff>
      <xdr:row>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038475" y="1019175"/>
          <a:ext cx="3867150" cy="238125"/>
        </a:xfrm>
        <a:prstGeom prst="rect">
          <a:avLst/>
        </a:prstGeom>
        <a:solidFill>
          <a:srgbClr val="DB2DA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chemeClr val="bg1"/>
              </a:solidFill>
            </a:rPr>
            <a:t>TABLERO DE CONTROL</a:t>
          </a:r>
          <a:r>
            <a:rPr lang="es-MX" sz="1100" baseline="0">
              <a:solidFill>
                <a:schemeClr val="bg1"/>
              </a:solidFill>
            </a:rPr>
            <a:t> VENTAS 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657224</xdr:colOff>
      <xdr:row>6</xdr:row>
      <xdr:rowOff>171450</xdr:rowOff>
    </xdr:from>
    <xdr:to>
      <xdr:col>4</xdr:col>
      <xdr:colOff>19049</xdr:colOff>
      <xdr:row>8</xdr:row>
      <xdr:rowOff>38100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2590799" y="1314450"/>
          <a:ext cx="1476375" cy="247650"/>
        </a:xfrm>
        <a:prstGeom prst="rect">
          <a:avLst/>
        </a:prstGeom>
        <a:solidFill>
          <a:srgbClr val="DB2DA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aseline="0">
              <a:solidFill>
                <a:schemeClr val="bg1"/>
              </a:solidFill>
            </a:rPr>
            <a:t>OPERACIÓN</a:t>
          </a:r>
        </a:p>
        <a:p>
          <a:endParaRPr lang="es-MX" sz="1100"/>
        </a:p>
      </xdr:txBody>
    </xdr:sp>
    <xdr:clientData/>
  </xdr:twoCellAnchor>
  <xdr:twoCellAnchor>
    <xdr:from>
      <xdr:col>6</xdr:col>
      <xdr:colOff>314324</xdr:colOff>
      <xdr:row>6</xdr:row>
      <xdr:rowOff>171450</xdr:rowOff>
    </xdr:from>
    <xdr:to>
      <xdr:col>8</xdr:col>
      <xdr:colOff>133349</xdr:colOff>
      <xdr:row>8</xdr:row>
      <xdr:rowOff>38100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781674" y="1314450"/>
          <a:ext cx="1476375" cy="247650"/>
        </a:xfrm>
        <a:prstGeom prst="rect">
          <a:avLst/>
        </a:prstGeom>
        <a:solidFill>
          <a:srgbClr val="DB2DA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chemeClr val="bg1"/>
              </a:solidFill>
            </a:rPr>
            <a:t>VENTAS</a:t>
          </a:r>
          <a:endParaRPr lang="es-MX" sz="1100" baseline="0">
            <a:solidFill>
              <a:schemeClr val="bg1"/>
            </a:solidFill>
          </a:endParaRPr>
        </a:p>
        <a:p>
          <a:endParaRPr lang="es-MX" sz="1100"/>
        </a:p>
      </xdr:txBody>
    </xdr:sp>
    <xdr:clientData/>
  </xdr:twoCellAnchor>
  <xdr:twoCellAnchor>
    <xdr:from>
      <xdr:col>2</xdr:col>
      <xdr:colOff>704850</xdr:colOff>
      <xdr:row>7</xdr:row>
      <xdr:rowOff>180974</xdr:rowOff>
    </xdr:from>
    <xdr:to>
      <xdr:col>3</xdr:col>
      <xdr:colOff>904875</xdr:colOff>
      <xdr:row>9</xdr:row>
      <xdr:rowOff>100011</xdr:rowOff>
    </xdr:to>
    <xdr:sp macro="" textlink="$B$59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638425" y="1514474"/>
          <a:ext cx="1247775" cy="300037"/>
        </a:xfrm>
        <a:prstGeom prst="rect">
          <a:avLst/>
        </a:prstGeom>
        <a:solidFill>
          <a:srgbClr val="DB2DA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469FE0E-3102-4A33-90AB-A6DAD90DF742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Alquiler</a:t>
          </a:fld>
          <a:endParaRPr lang="es-MX" sz="14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6</xdr:col>
      <xdr:colOff>180975</xdr:colOff>
      <xdr:row>8</xdr:row>
      <xdr:rowOff>28575</xdr:rowOff>
    </xdr:from>
    <xdr:to>
      <xdr:col>8</xdr:col>
      <xdr:colOff>19050</xdr:colOff>
      <xdr:row>9</xdr:row>
      <xdr:rowOff>176211</xdr:rowOff>
    </xdr:to>
    <xdr:sp macro="" textlink="$C$59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5648325" y="1552575"/>
          <a:ext cx="1495425" cy="338136"/>
        </a:xfrm>
        <a:prstGeom prst="rect">
          <a:avLst/>
        </a:prstGeom>
        <a:solidFill>
          <a:srgbClr val="DB2DA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1FAE9E9-DD18-498D-9B46-15794FDAD73B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$19,759,180.00 </a:t>
          </a:fld>
          <a:endParaRPr lang="es-MX" sz="2800" b="1">
            <a:solidFill>
              <a:schemeClr val="bg1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4</xdr:col>
      <xdr:colOff>204787</xdr:colOff>
      <xdr:row>72</xdr:row>
      <xdr:rowOff>76200</xdr:rowOff>
    </xdr:from>
    <xdr:to>
      <xdr:col>9</xdr:col>
      <xdr:colOff>766762</xdr:colOff>
      <xdr:row>89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1" name="Complemento 20" title="Geographic Heat Map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21" name="Complemento 20" title="Geographic Heat Map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561975</xdr:colOff>
      <xdr:row>60</xdr:row>
      <xdr:rowOff>28574</xdr:rowOff>
    </xdr:from>
    <xdr:to>
      <xdr:col>12</xdr:col>
      <xdr:colOff>552450</xdr:colOff>
      <xdr:row>72</xdr:row>
      <xdr:rowOff>38099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49</xdr:row>
      <xdr:rowOff>114299</xdr:rowOff>
    </xdr:from>
    <xdr:to>
      <xdr:col>7</xdr:col>
      <xdr:colOff>161925</xdr:colOff>
      <xdr:row>60</xdr:row>
      <xdr:rowOff>104774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Vianey De los Santos Osorio" refreshedDate="44333.758760879631" createdVersion="6" refreshedVersion="6" minRefreshableVersion="3" recordCount="30" xr:uid="{00000000-000A-0000-FFFF-FFFF00000000}">
  <cacheSource type="worksheet">
    <worksheetSource name="Tablaventas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n v="1945424"/>
    <d v="2004-04-19T00:00:00"/>
    <x v="0"/>
  </r>
  <r>
    <n v="3"/>
    <d v="2004-01-01T00:00:00"/>
    <s v="Oficina"/>
    <x v="1"/>
    <x v="0"/>
    <n v="82"/>
    <n v="712416"/>
    <d v="2004-11-08T00:00:00"/>
    <x v="1"/>
  </r>
  <r>
    <n v="4"/>
    <d v="2004-01-02T00:00:00"/>
    <s v="Estacionamiento"/>
    <x v="1"/>
    <x v="0"/>
    <n v="285"/>
    <n v="1815450"/>
    <d v="2004-04-27T00:00:00"/>
    <x v="2"/>
  </r>
  <r>
    <n v="6"/>
    <d v="2004-01-03T00:00:00"/>
    <s v="Industrial"/>
    <x v="1"/>
    <x v="0"/>
    <n v="131"/>
    <n v="953156"/>
    <d v="2004-09-05T00:00:00"/>
    <x v="0"/>
  </r>
  <r>
    <n v="8"/>
    <d v="2004-01-03T00:00:00"/>
    <s v="Oficina"/>
    <x v="0"/>
    <x v="0"/>
    <n v="235"/>
    <n v="2158475"/>
    <d v="2004-10-31T00:00:00"/>
    <x v="2"/>
  </r>
  <r>
    <n v="11"/>
    <d v="2004-01-04T00:00:00"/>
    <s v="Oficina"/>
    <x v="1"/>
    <x v="0"/>
    <n v="124"/>
    <n v="627068"/>
    <d v="2004-10-28T00:00:00"/>
    <x v="0"/>
  </r>
  <r>
    <n v="12"/>
    <d v="2004-01-04T00:00:00"/>
    <s v="Industrial"/>
    <x v="0"/>
    <x v="0"/>
    <n v="187"/>
    <n v="999328"/>
    <d v="2004-04-05T00:00:00"/>
    <x v="3"/>
  </r>
  <r>
    <n v="15"/>
    <d v="2004-01-04T00:00:00"/>
    <s v="Industrial"/>
    <x v="1"/>
    <x v="0"/>
    <n v="176"/>
    <n v="820336"/>
    <d v="2004-11-29T00:00:00"/>
    <x v="0"/>
  </r>
  <r>
    <n v="16"/>
    <d v="2004-01-05T00:00:00"/>
    <s v="Casa"/>
    <x v="1"/>
    <x v="0"/>
    <n v="179"/>
    <n v="937960"/>
    <d v="2004-11-21T00:00:00"/>
    <x v="3"/>
  </r>
  <r>
    <n v="19"/>
    <d v="2004-01-07T00:00:00"/>
    <s v="Piso"/>
    <x v="1"/>
    <x v="0"/>
    <n v="55"/>
    <n v="472615"/>
    <d v="2004-04-09T00:00:00"/>
    <x v="4"/>
  </r>
  <r>
    <n v="23"/>
    <d v="2004-01-10T00:00:00"/>
    <s v="Casa"/>
    <x v="1"/>
    <x v="0"/>
    <n v="183"/>
    <n v="1438929"/>
    <d v="2004-04-21T00:00:00"/>
    <x v="4"/>
  </r>
  <r>
    <n v="1"/>
    <d v="2004-01-01T00:00:00"/>
    <s v="Estacionamiento"/>
    <x v="1"/>
    <x v="1"/>
    <n v="291"/>
    <n v="2133903"/>
    <d v="2004-06-19T00:00:00"/>
    <x v="3"/>
  </r>
  <r>
    <n v="9"/>
    <d v="2004-01-04T00:00:00"/>
    <s v="Piso"/>
    <x v="1"/>
    <x v="1"/>
    <n v="108"/>
    <n v="1024380"/>
    <d v="2004-12-28T00:00:00"/>
    <x v="2"/>
  </r>
  <r>
    <n v="10"/>
    <d v="2004-01-04T00:00:00"/>
    <s v="Estacionamiento"/>
    <x v="0"/>
    <x v="1"/>
    <n v="299"/>
    <n v="2042768"/>
    <d v="2004-10-06T00:00:00"/>
    <x v="1"/>
  </r>
  <r>
    <n v="22"/>
    <d v="2004-01-09T00:00:00"/>
    <s v="Oficina"/>
    <x v="1"/>
    <x v="1"/>
    <n v="116"/>
    <n v="727552"/>
    <d v="2004-04-14T00:00:00"/>
    <x v="0"/>
  </r>
  <r>
    <n v="13"/>
    <d v="2004-01-04T00:00:00"/>
    <s v="Estacionamiento"/>
    <x v="0"/>
    <x v="2"/>
    <n v="300"/>
    <n v="2937300"/>
    <d v="2004-11-04T00:00:00"/>
    <x v="2"/>
  </r>
  <r>
    <n v="18"/>
    <d v="2004-01-06T00:00:00"/>
    <s v="Suelo"/>
    <x v="0"/>
    <x v="2"/>
    <n v="283"/>
    <n v="1679605"/>
    <d v="2004-06-06T00:00:00"/>
    <x v="3"/>
  </r>
  <r>
    <n v="20"/>
    <d v="2004-01-08T00:00:00"/>
    <s v="Oficina"/>
    <x v="1"/>
    <x v="2"/>
    <n v="148"/>
    <n v="1169496"/>
    <d v="2004-08-19T00:00:00"/>
    <x v="5"/>
  </r>
  <r>
    <n v="21"/>
    <d v="2004-01-09T00:00:00"/>
    <s v="Industrial"/>
    <x v="0"/>
    <x v="2"/>
    <n v="228"/>
    <n v="2020992"/>
    <d v="2004-06-12T00:00:00"/>
    <x v="3"/>
  </r>
  <r>
    <n v="25"/>
    <d v="2004-01-10T00:00:00"/>
    <s v="Oficina"/>
    <x v="1"/>
    <x v="2"/>
    <n v="124"/>
    <n v="1170684"/>
    <d v="2004-05-23T00:00:00"/>
    <x v="2"/>
  </r>
  <r>
    <n v="28"/>
    <d v="2004-01-12T00:00:00"/>
    <s v="Casa"/>
    <x v="1"/>
    <x v="2"/>
    <n v="187"/>
    <n v="1660560"/>
    <d v="2004-06-16T00:00:00"/>
    <x v="1"/>
  </r>
  <r>
    <n v="5"/>
    <d v="2004-01-02T00:00:00"/>
    <s v="Suelo"/>
    <x v="0"/>
    <x v="3"/>
    <n v="152"/>
    <n v="1138024"/>
    <d v="2004-07-10T00:00:00"/>
    <x v="5"/>
  </r>
  <r>
    <n v="7"/>
    <d v="2004-01-03T00:00:00"/>
    <s v="Estacionamiento"/>
    <x v="1"/>
    <x v="3"/>
    <n v="69"/>
    <n v="406686"/>
    <d v="2004-06-07T00:00:00"/>
    <x v="0"/>
  </r>
  <r>
    <n v="14"/>
    <d v="2004-01-04T00:00:00"/>
    <s v="Local"/>
    <x v="0"/>
    <x v="3"/>
    <n v="68"/>
    <n v="664700"/>
    <d v="2004-10-01T00:00:00"/>
    <x v="3"/>
  </r>
  <r>
    <n v="17"/>
    <d v="2004-01-05T00:00:00"/>
    <s v="Casa"/>
    <x v="1"/>
    <x v="3"/>
    <n v="58"/>
    <n v="358846"/>
    <d v="2004-10-08T00:00:00"/>
    <x v="4"/>
  </r>
  <r>
    <n v="24"/>
    <d v="2004-01-10T00:00:00"/>
    <s v="Oficina"/>
    <x v="1"/>
    <x v="3"/>
    <n v="79"/>
    <n v="427390"/>
    <d v="2004-12-01T00:00:00"/>
    <x v="1"/>
  </r>
  <r>
    <n v="26"/>
    <d v="2004-01-10T00:00:00"/>
    <s v="Local"/>
    <x v="1"/>
    <x v="3"/>
    <n v="70"/>
    <n v="549780"/>
    <d v="2004-06-22T00:00:00"/>
    <x v="2"/>
  </r>
  <r>
    <n v="27"/>
    <d v="2004-01-11T00:00:00"/>
    <s v="Local"/>
    <x v="1"/>
    <x v="3"/>
    <n v="70"/>
    <n v="659330"/>
    <d v="2004-12-23T00:00:00"/>
    <x v="0"/>
  </r>
  <r>
    <n v="29"/>
    <d v="2004-01-12T00:00:00"/>
    <s v="Casa"/>
    <x v="1"/>
    <x v="3"/>
    <n v="91"/>
    <n v="753571"/>
    <d v="2004-07-07T00:00:00"/>
    <x v="4"/>
  </r>
  <r>
    <n v="30"/>
    <d v="2004-01-12T00:00:00"/>
    <s v="Local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Dinámica3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73:C7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0" baseItem="0" numFmtId="4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63:C70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numFmtId="166" showAll="0"/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" fld="6" baseField="0" baseItem="0" numFmtId="44"/>
  </dataFields>
  <formats count="3"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4:C57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Venta" fld="6" baseField="0" baseItem="0" numFmtId="4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2000000}" sourceName="Vendedor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3000000}" sourceName="Estado">
  <extLst>
    <x:ext xmlns:x15="http://schemas.microsoft.com/office/spreadsheetml/2010/11/main" uri="{2F2917AC-EB37-4324-AD4E-5DD8C200BD13}">
      <x15:tableSlicerCache tableId="4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rowHeight="241300"/>
  <slicer name="Vendedor" xr10:uid="{00000000-0014-0000-FFFF-FFFF02000000}" cache="SegmentaciónDeDatos_Vendedor" caption="Vendedor" columnCount="2" style="SlicerStyleDark2" rowHeight="241300"/>
  <slicer name="Estado" xr10:uid="{00000000-0014-0000-FFFF-FFFF03000000}" cache="SegmentaciónDeDatos_Estado" caption="Estado" columnCount="2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72" tableBorderDxfId="71">
  <autoFilter ref="A8:I56" xr:uid="{00000000-0009-0000-0100-000001000000}"/>
  <tableColumns count="9">
    <tableColumn id="1" xr3:uid="{00000000-0010-0000-0000-000001000000}" name="ID" totalsRowLabel="Total" dataDxfId="70" totalsRowDxfId="69"/>
    <tableColumn id="2" xr3:uid="{00000000-0010-0000-0000-000002000000}" name="FechaDeOrden" dataDxfId="68" totalsRowDxfId="67"/>
    <tableColumn id="3" xr3:uid="{00000000-0010-0000-0000-000003000000}" name="Empleado" dataDxfId="66" totalsRowDxfId="65"/>
    <tableColumn id="4" xr3:uid="{00000000-0010-0000-0000-000004000000}" name="Status" dataDxfId="64" totalsRowDxfId="63"/>
    <tableColumn id="5" xr3:uid="{00000000-0010-0000-0000-000005000000}" name="Compañía" dataDxfId="62" totalsRowDxfId="61"/>
    <tableColumn id="6" xr3:uid="{00000000-0010-0000-0000-000006000000}" name="Fecha de envío" dataDxfId="60" totalsRowDxfId="59"/>
    <tableColumn id="7" xr3:uid="{00000000-0010-0000-0000-000007000000}" name="Cantidad" dataDxfId="58" totalsRowDxfId="57"/>
    <tableColumn id="8" xr3:uid="{00000000-0010-0000-0000-000008000000}" name="Precio" totalsRowFunction="sum" dataDxfId="56" totalsRowDxfId="55" dataCellStyle="Moneda"/>
    <tableColumn id="9" xr3:uid="{00000000-0010-0000-0000-000009000000}" name="Costo de envío" dataDxfId="54" totalsRowDxfId="5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51" tableBorderDxfId="50" headerRowCellStyle="Moneda">
  <autoFilter ref="A7:J34" xr:uid="{00000000-0009-0000-0100-000002000000}"/>
  <tableColumns count="10">
    <tableColumn id="1" xr3:uid="{00000000-0010-0000-0100-000001000000}" name="Cuenta No." dataDxfId="49" dataCellStyle="Normal 2"/>
    <tableColumn id="2" xr3:uid="{00000000-0010-0000-0100-000002000000}" name="Factura No." dataDxfId="48" dataCellStyle="Normal 2"/>
    <tableColumn id="3" xr3:uid="{00000000-0010-0000-0100-000003000000}" name="Fecha Factura" dataDxfId="47" dataCellStyle="Normal 2"/>
    <tableColumn id="4" xr3:uid="{00000000-0010-0000-0100-000004000000}" name="NOMBRE" dataDxfId="46" dataCellStyle="Normal 2"/>
    <tableColumn id="5" xr3:uid="{00000000-0010-0000-0100-000005000000}" name="Monto" dataDxfId="45" dataCellStyle="Moneda"/>
    <tableColumn id="6" xr3:uid="{00000000-0010-0000-0100-000006000000}" name="DIRECCIÓN" dataDxfId="44" dataCellStyle="Normal 2"/>
    <tableColumn id="7" xr3:uid="{00000000-0010-0000-0100-000007000000}" name="CIUDAD, ESTADO, CP" dataDxfId="43" dataCellStyle="Normal 2"/>
    <tableColumn id="8" xr3:uid="{00000000-0010-0000-0100-000008000000}" name="60 días" dataDxfId="42" dataCellStyle="Normal 2">
      <calculatedColumnFormula>Tabla2[[#This Row],[Fecha Factura]]+60</calculatedColumnFormula>
    </tableColumn>
    <tableColumn id="9" xr3:uid="{00000000-0010-0000-0100-000009000000}" name="90 días" dataDxfId="41" dataCellStyle="Normal 2">
      <calculatedColumnFormula>Tabla2[[#This Row],[Fecha Factura]]+90</calculatedColumnFormula>
    </tableColumn>
    <tableColumn id="10" xr3:uid="{00000000-0010-0000-0100-00000A000000}" name="120 días" dataDxfId="40" dataCellStyle="Normal 2">
      <calculatedColumnFormula>Tabla2[[#This Row],[Fecha Factura]]+120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5:H20" totalsRowShown="0" headerRowDxfId="39" dataDxfId="38" tableBorderDxfId="37">
  <autoFilter ref="B5:H20" xr:uid="{00000000-0009-0000-0100-000003000000}"/>
  <tableColumns count="7">
    <tableColumn id="1" xr3:uid="{00000000-0010-0000-0200-000001000000}" name="Nombre" dataDxfId="36"/>
    <tableColumn id="2" xr3:uid="{00000000-0010-0000-0200-000002000000}" name="Industria" dataDxfId="35"/>
    <tableColumn id="3" xr3:uid="{00000000-0010-0000-0200-000003000000}" name="Valor de mercado 2014 (mdd)" dataDxfId="34"/>
    <tableColumn id="4" xr3:uid="{00000000-0010-0000-0200-000004000000}" name="Valor de mercado 2015 (mdd)2" dataDxfId="33"/>
    <tableColumn id="5" xr3:uid="{00000000-0010-0000-0200-000005000000}" name="Valor de mercado 2016 (mdd)" dataDxfId="32"/>
    <tableColumn id="6" xr3:uid="{00000000-0010-0000-0200-000006000000}" name="Minigráficos" dataDxfId="31"/>
    <tableColumn id="7" xr3:uid="{00000000-0010-0000-0200-000007000000}" name="Logo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ventas" displayName="Tablaventas" ref="B18:J49" totalsRowCount="1" headerRowDxfId="24" headerRowBorderDxfId="23" tableBorderDxfId="22" totalsRowBorderDxfId="21" headerRowCellStyle="40% - Énfasis6">
  <autoFilter ref="B18:J48" xr:uid="{00000000-0009-0000-0100-000004000000}">
    <filterColumn colId="3">
      <filters>
        <filter val="Alquiler"/>
      </filters>
    </filterColumn>
    <filterColumn colId="8">
      <filters>
        <filter val="Jesús"/>
      </filters>
    </filterColumn>
  </autoFilter>
  <tableColumns count="9">
    <tableColumn id="1" xr3:uid="{00000000-0010-0000-0300-000001000000}" name="Referencia" totalsRowLabel="Total" dataDxfId="20" totalsRowDxfId="19"/>
    <tableColumn id="2" xr3:uid="{00000000-0010-0000-0300-000002000000}" name="Fecha Alta" dataDxfId="18" totalsRowDxfId="17"/>
    <tableColumn id="3" xr3:uid="{00000000-0010-0000-0300-000003000000}" name="Giro comercial" dataDxfId="16" totalsRowDxfId="15"/>
    <tableColumn id="4" xr3:uid="{00000000-0010-0000-0300-000004000000}" name="Operación" dataDxfId="14" totalsRowDxfId="13"/>
    <tableColumn id="5" xr3:uid="{00000000-0010-0000-0300-000005000000}" name="Estado" dataDxfId="12" totalsRowDxfId="11"/>
    <tableColumn id="6" xr3:uid="{00000000-0010-0000-0300-000006000000}" name="Superficie" dataDxfId="10" totalsRowDxfId="9"/>
    <tableColumn id="7" xr3:uid="{00000000-0010-0000-0300-000007000000}" name="Venta" totalsRowFunction="sum" dataDxfId="8" totalsRowDxfId="7"/>
    <tableColumn id="8" xr3:uid="{00000000-0010-0000-0300-000008000000}" name="Fecha Venta" dataDxfId="6" totalsRowDxfId="5"/>
    <tableColumn id="9" xr3:uid="{00000000-0010-0000-0300-000009000000}" name="Vendedor" totalsRowFunction="count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webextensions/webextension1.xml><?xml version="1.0" encoding="utf-8"?>
<we:webextension xmlns:we="http://schemas.microsoft.com/office/webextensions/webextension/2010/11" id="{00000000-0008-0000-0400-000015000000}">
  <we:reference id="wa103304320" version="1.1.0.0" store="es-ES" storeType="OMEX"/>
  <we:alternateReferences>
    <we:reference id="wa103304320" version="1.1.0.0" store="wa103304320" storeType="OMEX"/>
  </we:alternateReferences>
  <we:properties>
    <we:property name="mapType" value="&quot;mexico&quot;"/>
    <we:property name="iValue" value="&quot;1&quot;"/>
    <we:property name="iState" value="&quot;0&quot;"/>
    <we:property name="title" value="&quot;&quot;"/>
    <we:property name="theme" value="&quot;custom&quot;"/>
    <we:property name="legend" value="&quot;1&quot;"/>
    <we:property name="dataLabels" value="false"/>
    <we:property name="scale" value="null"/>
    <we:property name="transY" value="null"/>
    <we:property name="transX" value="null"/>
    <we:property name="backgroundColor" value="&quot;silver&quot;"/>
    <we:property name="colorMax" value="&quot;#078709&quot;"/>
    <we:property name="colorMid" value="&quot;#FFFF00&quot;"/>
    <we:property name="colorMin" value="&quot;#FC0000&quot;"/>
  </we:properties>
  <we:bindings>
    <we:binding id="binding1" type="matrix" appref="{AADD76BB-1B06-47FE-B10F-25E3BC8775BA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34" workbookViewId="0">
      <selection activeCell="J68" sqref="J68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94" t="s">
        <v>0</v>
      </c>
      <c r="B1" s="94"/>
      <c r="C1" s="94"/>
      <c r="D1" s="94"/>
      <c r="E1" s="94"/>
      <c r="F1" s="94"/>
    </row>
    <row r="2" spans="1:9" x14ac:dyDescent="0.25">
      <c r="A2" s="95" t="s">
        <v>198</v>
      </c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95"/>
      <c r="B3" s="95"/>
      <c r="C3" s="95"/>
      <c r="D3" s="95"/>
      <c r="E3" s="95"/>
      <c r="F3" s="95"/>
      <c r="G3" s="95"/>
      <c r="H3" s="95"/>
      <c r="I3" s="95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96" t="s">
        <v>36</v>
      </c>
      <c r="B5" s="97"/>
      <c r="C5" s="97"/>
      <c r="D5" s="97"/>
      <c r="E5" s="97"/>
      <c r="F5" s="97"/>
      <c r="G5" s="97"/>
      <c r="H5" s="97"/>
      <c r="I5" s="98"/>
    </row>
    <row r="6" spans="1:9" x14ac:dyDescent="0.25">
      <c r="A6" s="99"/>
      <c r="B6" s="100"/>
      <c r="C6" s="100"/>
      <c r="D6" s="100"/>
      <c r="E6" s="100"/>
      <c r="F6" s="100"/>
      <c r="G6" s="100"/>
      <c r="H6" s="100"/>
      <c r="I6" s="101"/>
    </row>
    <row r="7" spans="1:9" ht="15" customHeigh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3" t="s">
        <v>205</v>
      </c>
      <c r="B57" s="13"/>
      <c r="C57" s="13"/>
      <c r="D57" s="13"/>
      <c r="E57" s="13"/>
      <c r="F57" s="13"/>
      <c r="G57" s="13"/>
      <c r="H57" s="63">
        <f>SUBTOTAL(109,Tabla1[Precio])</f>
        <v>123715</v>
      </c>
      <c r="I57" s="63"/>
    </row>
    <row r="58" spans="1:9" x14ac:dyDescent="0.25">
      <c r="A58" s="13"/>
      <c r="B58" s="14"/>
      <c r="C58" s="13"/>
      <c r="D58" s="13"/>
      <c r="E58" s="13"/>
      <c r="F58" s="14"/>
      <c r="G58" s="13"/>
      <c r="H58" s="15"/>
      <c r="I58" s="15"/>
    </row>
    <row r="60" spans="1:9" x14ac:dyDescent="0.25">
      <c r="A60" s="93" t="s">
        <v>37</v>
      </c>
      <c r="B60" s="93"/>
      <c r="C60" s="93"/>
      <c r="D60" s="93"/>
      <c r="E60" s="93"/>
      <c r="F60" s="5"/>
      <c r="G60" s="5"/>
      <c r="H60" s="5"/>
      <c r="I60" s="5"/>
    </row>
    <row r="61" spans="1:9" x14ac:dyDescent="0.25">
      <c r="A61" s="91" t="s">
        <v>199</v>
      </c>
      <c r="B61" s="91"/>
      <c r="C61" s="91"/>
      <c r="D61" s="91"/>
      <c r="E61" s="60">
        <f>MAX(I9:I56)</f>
        <v>322</v>
      </c>
      <c r="F61">
        <v>1</v>
      </c>
    </row>
    <row r="62" spans="1:9" x14ac:dyDescent="0.25">
      <c r="A62" s="91" t="s">
        <v>200</v>
      </c>
      <c r="B62" s="91"/>
      <c r="C62" s="91"/>
      <c r="D62" s="91"/>
      <c r="E62" s="60">
        <f>MIN(H9:H56)</f>
        <v>529</v>
      </c>
      <c r="F62">
        <v>1</v>
      </c>
    </row>
    <row r="63" spans="1:9" x14ac:dyDescent="0.25">
      <c r="A63" s="88" t="s">
        <v>201</v>
      </c>
      <c r="B63" s="89"/>
      <c r="C63" s="89"/>
      <c r="D63" s="90"/>
      <c r="E63" s="7">
        <f>COUNTIF(D8:D56,B72)</f>
        <v>16</v>
      </c>
      <c r="F63">
        <v>1</v>
      </c>
    </row>
    <row r="64" spans="1:9" x14ac:dyDescent="0.25">
      <c r="A64" s="91" t="s">
        <v>202</v>
      </c>
      <c r="B64" s="91"/>
      <c r="C64" s="91"/>
      <c r="D64" s="91"/>
      <c r="E64" s="104">
        <f ca="1">SUMIF(E8:I56,B73,I8:I56)</f>
        <v>400</v>
      </c>
      <c r="F64">
        <v>1</v>
      </c>
    </row>
    <row r="65" spans="1:10" x14ac:dyDescent="0.25">
      <c r="A65" s="91" t="s">
        <v>203</v>
      </c>
      <c r="B65" s="91"/>
      <c r="C65" s="91"/>
      <c r="D65" s="91"/>
      <c r="E65" s="8">
        <f>COUNTIF(D9:D56,B74)</f>
        <v>31</v>
      </c>
      <c r="F65">
        <v>1</v>
      </c>
    </row>
    <row r="66" spans="1:10" x14ac:dyDescent="0.25">
      <c r="A66" s="92" t="s">
        <v>204</v>
      </c>
      <c r="B66" s="92"/>
      <c r="C66" s="92"/>
      <c r="D66" s="92"/>
      <c r="E66" s="60">
        <f>AVERAGE(I9:I56)</f>
        <v>72.270833333333329</v>
      </c>
      <c r="F66">
        <v>1</v>
      </c>
    </row>
    <row r="67" spans="1:10" x14ac:dyDescent="0.25">
      <c r="A67" s="12"/>
      <c r="B67" s="12"/>
      <c r="C67" s="12"/>
      <c r="D67" s="12"/>
      <c r="E67" s="13"/>
    </row>
    <row r="68" spans="1:10" x14ac:dyDescent="0.25">
      <c r="A68" s="5" t="s">
        <v>123</v>
      </c>
      <c r="B68" s="5"/>
      <c r="C68" s="5"/>
      <c r="D68" s="5"/>
      <c r="E68" s="5"/>
      <c r="J68">
        <v>1</v>
      </c>
    </row>
    <row r="72" spans="1:10" x14ac:dyDescent="0.25">
      <c r="B72" s="61" t="s">
        <v>11</v>
      </c>
    </row>
    <row r="73" spans="1:10" x14ac:dyDescent="0.25">
      <c r="B73" t="s">
        <v>34</v>
      </c>
    </row>
    <row r="74" spans="1:10" x14ac:dyDescent="0.25">
      <c r="B74" t="s">
        <v>14</v>
      </c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conditionalFormatting sqref="F61:F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opLeftCell="A34" workbookViewId="0">
      <selection activeCell="K2" sqref="K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20" bestFit="1" customWidth="1"/>
    <col min="9" max="9" width="11.42578125" bestFit="1" customWidth="1"/>
    <col min="10" max="10" width="14.28515625" customWidth="1"/>
  </cols>
  <sheetData>
    <row r="1" spans="1:11" x14ac:dyDescent="0.25">
      <c r="A1" s="94" t="s">
        <v>0</v>
      </c>
      <c r="B1" s="94"/>
      <c r="C1" s="94"/>
      <c r="D1" s="94"/>
      <c r="E1" s="94"/>
      <c r="F1" s="94"/>
    </row>
    <row r="2" spans="1:11" x14ac:dyDescent="0.25">
      <c r="A2" s="102" t="s">
        <v>197</v>
      </c>
      <c r="B2" s="102"/>
      <c r="C2" s="102"/>
      <c r="D2" s="102"/>
      <c r="E2" s="102"/>
      <c r="F2" s="102"/>
      <c r="G2" s="102"/>
      <c r="H2" s="102"/>
      <c r="I2" s="102"/>
      <c r="K2" s="105">
        <v>1</v>
      </c>
    </row>
    <row r="3" spans="1:1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5" spans="1:11" x14ac:dyDescent="0.25">
      <c r="A5" s="16"/>
      <c r="B5" s="17"/>
      <c r="C5" s="18"/>
      <c r="D5" s="19"/>
      <c r="E5" s="20"/>
      <c r="F5" s="20"/>
      <c r="G5" s="20"/>
    </row>
    <row r="6" spans="1:11" x14ac:dyDescent="0.25">
      <c r="A6" s="16"/>
      <c r="B6" s="17"/>
      <c r="C6" s="18"/>
      <c r="D6" s="19"/>
      <c r="E6" s="20"/>
      <c r="F6" s="20"/>
      <c r="G6" s="20"/>
      <c r="I6" s="20"/>
      <c r="J6" s="20"/>
    </row>
    <row r="7" spans="1:11" x14ac:dyDescent="0.25">
      <c r="A7" s="64" t="s">
        <v>38</v>
      </c>
      <c r="B7" s="65" t="s">
        <v>39</v>
      </c>
      <c r="C7" s="64" t="s">
        <v>40</v>
      </c>
      <c r="D7" s="65" t="s">
        <v>41</v>
      </c>
      <c r="E7" s="66" t="s">
        <v>42</v>
      </c>
      <c r="F7" s="65" t="s">
        <v>43</v>
      </c>
      <c r="G7" s="65" t="s">
        <v>44</v>
      </c>
      <c r="H7" s="67" t="s">
        <v>45</v>
      </c>
      <c r="I7" s="67" t="s">
        <v>46</v>
      </c>
      <c r="J7" s="68" t="s">
        <v>47</v>
      </c>
    </row>
    <row r="8" spans="1:11" x14ac:dyDescent="0.25">
      <c r="A8" s="29">
        <v>10024</v>
      </c>
      <c r="B8" s="30">
        <v>11772</v>
      </c>
      <c r="C8" s="21">
        <v>42465</v>
      </c>
      <c r="D8" s="31" t="s">
        <v>48</v>
      </c>
      <c r="E8" s="22">
        <v>150</v>
      </c>
      <c r="F8" s="31" t="s">
        <v>49</v>
      </c>
      <c r="G8" s="31" t="s">
        <v>50</v>
      </c>
      <c r="H8" s="69">
        <f>Tabla2[[#This Row],[Fecha Factura]]+60</f>
        <v>42525</v>
      </c>
      <c r="I8" s="69">
        <f>Tabla2[[#This Row],[Fecha Factura]]+90</f>
        <v>42555</v>
      </c>
      <c r="J8" s="69">
        <f>Tabla2[[#This Row],[Fecha Factura]]+120</f>
        <v>42585</v>
      </c>
    </row>
    <row r="9" spans="1:11" x14ac:dyDescent="0.25">
      <c r="A9" s="32">
        <v>10014</v>
      </c>
      <c r="B9" s="33">
        <v>11773</v>
      </c>
      <c r="C9" s="23">
        <v>42465</v>
      </c>
      <c r="D9" s="34" t="s">
        <v>51</v>
      </c>
      <c r="E9" s="24">
        <v>550</v>
      </c>
      <c r="F9" s="34" t="s">
        <v>52</v>
      </c>
      <c r="G9" s="34" t="s">
        <v>53</v>
      </c>
      <c r="H9" s="69">
        <f>Tabla2[[#This Row],[Fecha Factura]]+60</f>
        <v>42525</v>
      </c>
      <c r="I9" s="69">
        <f>Tabla2[[#This Row],[Fecha Factura]]+90</f>
        <v>42555</v>
      </c>
      <c r="J9" s="35">
        <f>Tabla2[[#This Row],[Fecha Factura]]+120</f>
        <v>42585</v>
      </c>
    </row>
    <row r="10" spans="1:11" x14ac:dyDescent="0.25">
      <c r="A10" s="36">
        <v>10034</v>
      </c>
      <c r="B10" s="37">
        <v>11774</v>
      </c>
      <c r="C10" s="25">
        <v>42465</v>
      </c>
      <c r="D10" s="38" t="s">
        <v>54</v>
      </c>
      <c r="E10" s="26">
        <v>750</v>
      </c>
      <c r="F10" s="38" t="s">
        <v>55</v>
      </c>
      <c r="G10" s="38" t="s">
        <v>56</v>
      </c>
      <c r="H10" s="69">
        <f>Tabla2[[#This Row],[Fecha Factura]]+60</f>
        <v>42525</v>
      </c>
      <c r="I10" s="69">
        <f>Tabla2[[#This Row],[Fecha Factura]]+90</f>
        <v>42555</v>
      </c>
      <c r="J10" s="39">
        <f>Tabla2[[#This Row],[Fecha Factura]]+120</f>
        <v>42585</v>
      </c>
    </row>
    <row r="11" spans="1:11" x14ac:dyDescent="0.25">
      <c r="A11" s="32">
        <v>10029</v>
      </c>
      <c r="B11" s="33">
        <v>11775</v>
      </c>
      <c r="C11" s="23">
        <v>42465</v>
      </c>
      <c r="D11" s="34" t="s">
        <v>57</v>
      </c>
      <c r="E11" s="24">
        <v>240</v>
      </c>
      <c r="F11" s="34" t="s">
        <v>58</v>
      </c>
      <c r="G11" s="34" t="s">
        <v>59</v>
      </c>
      <c r="H11" s="69">
        <f>Tabla2[[#This Row],[Fecha Factura]]+60</f>
        <v>42525</v>
      </c>
      <c r="I11" s="69">
        <f>Tabla2[[#This Row],[Fecha Factura]]+90</f>
        <v>42555</v>
      </c>
      <c r="J11" s="35">
        <f>Tabla2[[#This Row],[Fecha Factura]]+120</f>
        <v>42585</v>
      </c>
    </row>
    <row r="12" spans="1:11" x14ac:dyDescent="0.25">
      <c r="A12" s="36">
        <v>10030</v>
      </c>
      <c r="B12" s="37">
        <v>11776</v>
      </c>
      <c r="C12" s="25">
        <v>42526</v>
      </c>
      <c r="D12" s="38" t="s">
        <v>60</v>
      </c>
      <c r="E12" s="26">
        <v>61.5</v>
      </c>
      <c r="F12" s="38" t="s">
        <v>61</v>
      </c>
      <c r="G12" s="38" t="s">
        <v>62</v>
      </c>
      <c r="H12" s="69">
        <f>Tabla2[[#This Row],[Fecha Factura]]+60</f>
        <v>42586</v>
      </c>
      <c r="I12" s="69">
        <f>Tabla2[[#This Row],[Fecha Factura]]+90</f>
        <v>42616</v>
      </c>
      <c r="J12" s="39">
        <f>Tabla2[[#This Row],[Fecha Factura]]+120</f>
        <v>42646</v>
      </c>
    </row>
    <row r="13" spans="1:11" x14ac:dyDescent="0.25">
      <c r="A13" s="32">
        <v>10018</v>
      </c>
      <c r="B13" s="33">
        <v>11777</v>
      </c>
      <c r="C13" s="23">
        <v>42526</v>
      </c>
      <c r="D13" s="34" t="s">
        <v>63</v>
      </c>
      <c r="E13" s="24">
        <v>211.25</v>
      </c>
      <c r="F13" s="34" t="s">
        <v>64</v>
      </c>
      <c r="G13" s="34" t="s">
        <v>62</v>
      </c>
      <c r="H13" s="69">
        <f>Tabla2[[#This Row],[Fecha Factura]]+60</f>
        <v>42586</v>
      </c>
      <c r="I13" s="69">
        <f>Tabla2[[#This Row],[Fecha Factura]]+90</f>
        <v>42616</v>
      </c>
      <c r="J13" s="35">
        <f>Tabla2[[#This Row],[Fecha Factura]]+120</f>
        <v>42646</v>
      </c>
    </row>
    <row r="14" spans="1:11" x14ac:dyDescent="0.25">
      <c r="A14" s="36">
        <v>10035</v>
      </c>
      <c r="B14" s="37">
        <v>11778</v>
      </c>
      <c r="C14" s="25">
        <v>42526</v>
      </c>
      <c r="D14" s="38" t="s">
        <v>65</v>
      </c>
      <c r="E14" s="26">
        <v>220.13</v>
      </c>
      <c r="F14" s="38" t="s">
        <v>66</v>
      </c>
      <c r="G14" s="38" t="s">
        <v>67</v>
      </c>
      <c r="H14" s="69">
        <f>Tabla2[[#This Row],[Fecha Factura]]+60</f>
        <v>42586</v>
      </c>
      <c r="I14" s="69">
        <f>Tabla2[[#This Row],[Fecha Factura]]+90</f>
        <v>42616</v>
      </c>
      <c r="J14" s="39">
        <f>Tabla2[[#This Row],[Fecha Factura]]+120</f>
        <v>42646</v>
      </c>
    </row>
    <row r="15" spans="1:11" x14ac:dyDescent="0.25">
      <c r="A15" s="32">
        <v>10010</v>
      </c>
      <c r="B15" s="33">
        <v>11779</v>
      </c>
      <c r="C15" s="27">
        <v>42528</v>
      </c>
      <c r="D15" s="34" t="s">
        <v>68</v>
      </c>
      <c r="E15" s="24">
        <v>151.44</v>
      </c>
      <c r="F15" s="34" t="s">
        <v>69</v>
      </c>
      <c r="G15" s="34" t="s">
        <v>70</v>
      </c>
      <c r="H15" s="69">
        <f>Tabla2[[#This Row],[Fecha Factura]]+60</f>
        <v>42588</v>
      </c>
      <c r="I15" s="69">
        <f>Tabla2[[#This Row],[Fecha Factura]]+90</f>
        <v>42618</v>
      </c>
      <c r="J15" s="35">
        <f>Tabla2[[#This Row],[Fecha Factura]]+120</f>
        <v>42648</v>
      </c>
    </row>
    <row r="16" spans="1:11" x14ac:dyDescent="0.25">
      <c r="A16" s="32">
        <v>10012</v>
      </c>
      <c r="B16" s="33">
        <v>11781</v>
      </c>
      <c r="C16" s="27">
        <v>42528</v>
      </c>
      <c r="D16" s="34" t="s">
        <v>71</v>
      </c>
      <c r="E16" s="24">
        <v>98.66</v>
      </c>
      <c r="F16" s="34" t="s">
        <v>72</v>
      </c>
      <c r="G16" s="34" t="s">
        <v>73</v>
      </c>
      <c r="H16" s="69">
        <f>Tabla2[[#This Row],[Fecha Factura]]+60</f>
        <v>42588</v>
      </c>
      <c r="I16" s="69">
        <f>Tabla2[[#This Row],[Fecha Factura]]+90</f>
        <v>42618</v>
      </c>
      <c r="J16" s="35">
        <f>Tabla2[[#This Row],[Fecha Factura]]+120</f>
        <v>42648</v>
      </c>
    </row>
    <row r="17" spans="1:10" x14ac:dyDescent="0.25">
      <c r="A17" s="36">
        <v>10021</v>
      </c>
      <c r="B17" s="37">
        <v>11784</v>
      </c>
      <c r="C17" s="28">
        <v>42528</v>
      </c>
      <c r="D17" s="38" t="s">
        <v>74</v>
      </c>
      <c r="E17" s="26">
        <v>414.35</v>
      </c>
      <c r="F17" s="38" t="s">
        <v>75</v>
      </c>
      <c r="G17" s="38" t="s">
        <v>67</v>
      </c>
      <c r="H17" s="69">
        <f>Tabla2[[#This Row],[Fecha Factura]]+60</f>
        <v>42588</v>
      </c>
      <c r="I17" s="69">
        <f>Tabla2[[#This Row],[Fecha Factura]]+90</f>
        <v>42618</v>
      </c>
      <c r="J17" s="39">
        <f>Tabla2[[#This Row],[Fecha Factura]]+120</f>
        <v>42648</v>
      </c>
    </row>
    <row r="18" spans="1:10" x14ac:dyDescent="0.25">
      <c r="A18" s="32">
        <v>10022</v>
      </c>
      <c r="B18" s="33">
        <v>11785</v>
      </c>
      <c r="C18" s="27">
        <v>42529</v>
      </c>
      <c r="D18" s="34" t="s">
        <v>76</v>
      </c>
      <c r="E18" s="24">
        <v>75.989999999999995</v>
      </c>
      <c r="F18" s="34" t="s">
        <v>77</v>
      </c>
      <c r="G18" s="34" t="s">
        <v>78</v>
      </c>
      <c r="H18" s="69">
        <f>Tabla2[[#This Row],[Fecha Factura]]+60</f>
        <v>42589</v>
      </c>
      <c r="I18" s="69">
        <f>Tabla2[[#This Row],[Fecha Factura]]+90</f>
        <v>42619</v>
      </c>
      <c r="J18" s="35">
        <f>Tabla2[[#This Row],[Fecha Factura]]+120</f>
        <v>42649</v>
      </c>
    </row>
    <row r="19" spans="1:10" x14ac:dyDescent="0.25">
      <c r="A19" s="36">
        <v>10026</v>
      </c>
      <c r="B19" s="37">
        <v>11786</v>
      </c>
      <c r="C19" s="28">
        <v>42529</v>
      </c>
      <c r="D19" s="38" t="s">
        <v>79</v>
      </c>
      <c r="E19" s="26">
        <v>159.88</v>
      </c>
      <c r="F19" s="38" t="s">
        <v>80</v>
      </c>
      <c r="G19" s="38" t="s">
        <v>81</v>
      </c>
      <c r="H19" s="69">
        <f>Tabla2[[#This Row],[Fecha Factura]]+60</f>
        <v>42589</v>
      </c>
      <c r="I19" s="69">
        <f>Tabla2[[#This Row],[Fecha Factura]]+90</f>
        <v>42619</v>
      </c>
      <c r="J19" s="39">
        <f>Tabla2[[#This Row],[Fecha Factura]]+120</f>
        <v>42649</v>
      </c>
    </row>
    <row r="20" spans="1:10" x14ac:dyDescent="0.25">
      <c r="A20" s="32">
        <v>10033</v>
      </c>
      <c r="B20" s="33">
        <v>11787</v>
      </c>
      <c r="C20" s="27">
        <v>42529</v>
      </c>
      <c r="D20" s="34" t="s">
        <v>82</v>
      </c>
      <c r="E20" s="24">
        <v>190</v>
      </c>
      <c r="F20" s="34" t="s">
        <v>83</v>
      </c>
      <c r="G20" s="34" t="s">
        <v>84</v>
      </c>
      <c r="H20" s="69">
        <f>Tabla2[[#This Row],[Fecha Factura]]+60</f>
        <v>42589</v>
      </c>
      <c r="I20" s="69">
        <f>Tabla2[[#This Row],[Fecha Factura]]+90</f>
        <v>42619</v>
      </c>
      <c r="J20" s="35">
        <f>Tabla2[[#This Row],[Fecha Factura]]+120</f>
        <v>42649</v>
      </c>
    </row>
    <row r="21" spans="1:10" x14ac:dyDescent="0.25">
      <c r="A21" s="32">
        <v>10015</v>
      </c>
      <c r="B21" s="33">
        <v>11789</v>
      </c>
      <c r="C21" s="27">
        <v>42529</v>
      </c>
      <c r="D21" s="34" t="s">
        <v>85</v>
      </c>
      <c r="E21" s="24">
        <v>561.11</v>
      </c>
      <c r="F21" s="34" t="s">
        <v>86</v>
      </c>
      <c r="G21" s="34" t="s">
        <v>87</v>
      </c>
      <c r="H21" s="69">
        <f>Tabla2[[#This Row],[Fecha Factura]]+60</f>
        <v>42589</v>
      </c>
      <c r="I21" s="69">
        <f>Tabla2[[#This Row],[Fecha Factura]]+90</f>
        <v>42619</v>
      </c>
      <c r="J21" s="35">
        <f>Tabla2[[#This Row],[Fecha Factura]]+120</f>
        <v>42649</v>
      </c>
    </row>
    <row r="22" spans="1:10" x14ac:dyDescent="0.25">
      <c r="A22" s="36">
        <v>10036</v>
      </c>
      <c r="B22" s="37">
        <v>11790</v>
      </c>
      <c r="C22" s="28">
        <v>42529</v>
      </c>
      <c r="D22" s="38" t="s">
        <v>88</v>
      </c>
      <c r="E22" s="26">
        <v>180.25</v>
      </c>
      <c r="F22" s="38" t="s">
        <v>89</v>
      </c>
      <c r="G22" s="38" t="s">
        <v>90</v>
      </c>
      <c r="H22" s="69">
        <f>Tabla2[[#This Row],[Fecha Factura]]+60</f>
        <v>42589</v>
      </c>
      <c r="I22" s="69">
        <f>Tabla2[[#This Row],[Fecha Factura]]+90</f>
        <v>42619</v>
      </c>
      <c r="J22" s="39">
        <f>Tabla2[[#This Row],[Fecha Factura]]+120</f>
        <v>42649</v>
      </c>
    </row>
    <row r="23" spans="1:10" x14ac:dyDescent="0.25">
      <c r="A23" s="32">
        <v>10032</v>
      </c>
      <c r="B23" s="33">
        <v>11791</v>
      </c>
      <c r="C23" s="27">
        <v>42529</v>
      </c>
      <c r="D23" s="34" t="s">
        <v>91</v>
      </c>
      <c r="E23" s="24">
        <v>424.6</v>
      </c>
      <c r="F23" s="34" t="s">
        <v>92</v>
      </c>
      <c r="G23" s="34" t="s">
        <v>93</v>
      </c>
      <c r="H23" s="69">
        <f>Tabla2[[#This Row],[Fecha Factura]]+60</f>
        <v>42589</v>
      </c>
      <c r="I23" s="69">
        <f>Tabla2[[#This Row],[Fecha Factura]]+90</f>
        <v>42619</v>
      </c>
      <c r="J23" s="35">
        <f>Tabla2[[#This Row],[Fecha Factura]]+120</f>
        <v>42649</v>
      </c>
    </row>
    <row r="24" spans="1:10" x14ac:dyDescent="0.25">
      <c r="A24" s="36">
        <v>10017</v>
      </c>
      <c r="B24" s="37">
        <v>11792</v>
      </c>
      <c r="C24" s="28">
        <v>42530</v>
      </c>
      <c r="D24" s="38" t="s">
        <v>94</v>
      </c>
      <c r="E24" s="26">
        <v>119.85</v>
      </c>
      <c r="F24" s="38" t="s">
        <v>95</v>
      </c>
      <c r="G24" s="38" t="s">
        <v>93</v>
      </c>
      <c r="H24" s="69">
        <f>Tabla2[[#This Row],[Fecha Factura]]+60</f>
        <v>42590</v>
      </c>
      <c r="I24" s="69">
        <f>Tabla2[[#This Row],[Fecha Factura]]+90</f>
        <v>42620</v>
      </c>
      <c r="J24" s="39">
        <f>Tabla2[[#This Row],[Fecha Factura]]+120</f>
        <v>42650</v>
      </c>
    </row>
    <row r="25" spans="1:10" x14ac:dyDescent="0.25">
      <c r="A25" s="36">
        <v>10023</v>
      </c>
      <c r="B25" s="37">
        <v>11796</v>
      </c>
      <c r="C25" s="28">
        <v>42530</v>
      </c>
      <c r="D25" s="38" t="s">
        <v>96</v>
      </c>
      <c r="E25" s="26">
        <v>1751.25</v>
      </c>
      <c r="F25" s="38" t="s">
        <v>97</v>
      </c>
      <c r="G25" s="38" t="s">
        <v>81</v>
      </c>
      <c r="H25" s="69">
        <f>Tabla2[[#This Row],[Fecha Factura]]+60</f>
        <v>42590</v>
      </c>
      <c r="I25" s="69">
        <f>Tabla2[[#This Row],[Fecha Factura]]+90</f>
        <v>42620</v>
      </c>
      <c r="J25" s="39">
        <f>Tabla2[[#This Row],[Fecha Factura]]+120</f>
        <v>42650</v>
      </c>
    </row>
    <row r="26" spans="1:10" x14ac:dyDescent="0.25">
      <c r="A26" s="32">
        <v>10016</v>
      </c>
      <c r="B26" s="33">
        <v>11797</v>
      </c>
      <c r="C26" s="27">
        <v>42530</v>
      </c>
      <c r="D26" s="34" t="s">
        <v>98</v>
      </c>
      <c r="E26" s="24">
        <v>531.66999999999996</v>
      </c>
      <c r="F26" s="34" t="s">
        <v>99</v>
      </c>
      <c r="G26" s="34" t="s">
        <v>100</v>
      </c>
      <c r="H26" s="69">
        <f>Tabla2[[#This Row],[Fecha Factura]]+60</f>
        <v>42590</v>
      </c>
      <c r="I26" s="69">
        <f>Tabla2[[#This Row],[Fecha Factura]]+90</f>
        <v>42620</v>
      </c>
      <c r="J26" s="35">
        <f>Tabla2[[#This Row],[Fecha Factura]]+120</f>
        <v>42650</v>
      </c>
    </row>
    <row r="27" spans="1:10" x14ac:dyDescent="0.25">
      <c r="A27" s="36">
        <v>10028</v>
      </c>
      <c r="B27" s="37">
        <v>11798</v>
      </c>
      <c r="C27" s="28">
        <v>42530</v>
      </c>
      <c r="D27" s="38" t="s">
        <v>101</v>
      </c>
      <c r="E27" s="26">
        <v>1150.95</v>
      </c>
      <c r="F27" s="38" t="s">
        <v>102</v>
      </c>
      <c r="G27" s="38" t="s">
        <v>103</v>
      </c>
      <c r="H27" s="69">
        <f>Tabla2[[#This Row],[Fecha Factura]]+60</f>
        <v>42590</v>
      </c>
      <c r="I27" s="69">
        <f>Tabla2[[#This Row],[Fecha Factura]]+90</f>
        <v>42620</v>
      </c>
      <c r="J27" s="39">
        <f>Tabla2[[#This Row],[Fecha Factura]]+120</f>
        <v>42650</v>
      </c>
    </row>
    <row r="28" spans="1:10" x14ac:dyDescent="0.25">
      <c r="A28" s="36">
        <v>10025</v>
      </c>
      <c r="B28" s="37">
        <v>11802</v>
      </c>
      <c r="C28" s="28">
        <v>42531</v>
      </c>
      <c r="D28" s="38" t="s">
        <v>104</v>
      </c>
      <c r="E28" s="26">
        <v>433.94</v>
      </c>
      <c r="F28" s="38" t="s">
        <v>105</v>
      </c>
      <c r="G28" s="38" t="s">
        <v>106</v>
      </c>
      <c r="H28" s="69">
        <f>Tabla2[[#This Row],[Fecha Factura]]+60</f>
        <v>42591</v>
      </c>
      <c r="I28" s="69">
        <f>Tabla2[[#This Row],[Fecha Factura]]+90</f>
        <v>42621</v>
      </c>
      <c r="J28" s="39">
        <f>Tabla2[[#This Row],[Fecha Factura]]+120</f>
        <v>42651</v>
      </c>
    </row>
    <row r="29" spans="1:10" x14ac:dyDescent="0.25">
      <c r="A29" s="36">
        <v>10011</v>
      </c>
      <c r="B29" s="37">
        <v>11804</v>
      </c>
      <c r="C29" s="28">
        <v>42531</v>
      </c>
      <c r="D29" s="38" t="s">
        <v>107</v>
      </c>
      <c r="E29" s="26">
        <v>415.09</v>
      </c>
      <c r="F29" s="38" t="s">
        <v>108</v>
      </c>
      <c r="G29" s="38" t="s">
        <v>109</v>
      </c>
      <c r="H29" s="69">
        <f>Tabla2[[#This Row],[Fecha Factura]]+60</f>
        <v>42591</v>
      </c>
      <c r="I29" s="69">
        <f>Tabla2[[#This Row],[Fecha Factura]]+90</f>
        <v>42621</v>
      </c>
      <c r="J29" s="39">
        <f>Tabla2[[#This Row],[Fecha Factura]]+120</f>
        <v>42651</v>
      </c>
    </row>
    <row r="30" spans="1:10" x14ac:dyDescent="0.25">
      <c r="A30" s="32">
        <v>10013</v>
      </c>
      <c r="B30" s="33">
        <v>11805</v>
      </c>
      <c r="C30" s="27">
        <v>42531</v>
      </c>
      <c r="D30" s="34" t="s">
        <v>110</v>
      </c>
      <c r="E30" s="24">
        <v>410.75</v>
      </c>
      <c r="F30" s="34" t="s">
        <v>111</v>
      </c>
      <c r="G30" s="34" t="s">
        <v>112</v>
      </c>
      <c r="H30" s="69">
        <f>Tabla2[[#This Row],[Fecha Factura]]+60</f>
        <v>42591</v>
      </c>
      <c r="I30" s="69">
        <f>Tabla2[[#This Row],[Fecha Factura]]+90</f>
        <v>42621</v>
      </c>
      <c r="J30" s="35">
        <f>Tabla2[[#This Row],[Fecha Factura]]+120</f>
        <v>42651</v>
      </c>
    </row>
    <row r="31" spans="1:10" x14ac:dyDescent="0.25">
      <c r="A31" s="36">
        <v>10027</v>
      </c>
      <c r="B31" s="37">
        <v>11806</v>
      </c>
      <c r="C31" s="28">
        <v>42531</v>
      </c>
      <c r="D31" s="38" t="s">
        <v>113</v>
      </c>
      <c r="E31" s="26">
        <v>2568.75</v>
      </c>
      <c r="F31" s="38" t="s">
        <v>114</v>
      </c>
      <c r="G31" s="38" t="s">
        <v>115</v>
      </c>
      <c r="H31" s="69">
        <f>Tabla2[[#This Row],[Fecha Factura]]+60</f>
        <v>42591</v>
      </c>
      <c r="I31" s="69">
        <f>Tabla2[[#This Row],[Fecha Factura]]+90</f>
        <v>42621</v>
      </c>
      <c r="J31" s="39">
        <f>Tabla2[[#This Row],[Fecha Factura]]+120</f>
        <v>42651</v>
      </c>
    </row>
    <row r="32" spans="1:10" x14ac:dyDescent="0.25">
      <c r="A32" s="32">
        <v>10020</v>
      </c>
      <c r="B32" s="33">
        <v>11811</v>
      </c>
      <c r="C32" s="27">
        <v>42532</v>
      </c>
      <c r="D32" s="34" t="s">
        <v>116</v>
      </c>
      <c r="E32" s="24">
        <v>1611.34</v>
      </c>
      <c r="F32" s="34" t="s">
        <v>117</v>
      </c>
      <c r="G32" s="34" t="s">
        <v>87</v>
      </c>
      <c r="H32" s="69">
        <f>Tabla2[[#This Row],[Fecha Factura]]+60</f>
        <v>42592</v>
      </c>
      <c r="I32" s="69">
        <f>Tabla2[[#This Row],[Fecha Factura]]+90</f>
        <v>42622</v>
      </c>
      <c r="J32" s="35">
        <f>Tabla2[[#This Row],[Fecha Factura]]+120</f>
        <v>42652</v>
      </c>
    </row>
    <row r="33" spans="1:10" x14ac:dyDescent="0.25">
      <c r="A33" s="36">
        <v>10019</v>
      </c>
      <c r="B33" s="37">
        <v>11814</v>
      </c>
      <c r="C33" s="28">
        <v>42532</v>
      </c>
      <c r="D33" s="38" t="s">
        <v>120</v>
      </c>
      <c r="E33" s="26">
        <v>765.88</v>
      </c>
      <c r="F33" s="38" t="s">
        <v>118</v>
      </c>
      <c r="G33" s="38" t="s">
        <v>119</v>
      </c>
      <c r="H33" s="69">
        <f>Tabla2[[#This Row],[Fecha Factura]]+60</f>
        <v>42592</v>
      </c>
      <c r="I33" s="69">
        <f>Tabla2[[#This Row],[Fecha Factura]]+90</f>
        <v>42622</v>
      </c>
      <c r="J33" s="39">
        <f>Tabla2[[#This Row],[Fecha Factura]]+120</f>
        <v>42652</v>
      </c>
    </row>
    <row r="34" spans="1:10" x14ac:dyDescent="0.25">
      <c r="A34" s="36">
        <v>10031</v>
      </c>
      <c r="B34" s="37">
        <v>11822</v>
      </c>
      <c r="C34" s="28">
        <v>42551</v>
      </c>
      <c r="D34" s="38" t="s">
        <v>121</v>
      </c>
      <c r="E34" s="26">
        <v>4132.5</v>
      </c>
      <c r="F34" s="38" t="s">
        <v>122</v>
      </c>
      <c r="G34" s="38" t="s">
        <v>67</v>
      </c>
      <c r="H34" s="69">
        <f>Tabla2[[#This Row],[Fecha Factura]]+60</f>
        <v>42611</v>
      </c>
      <c r="I34" s="69">
        <f>Tabla2[[#This Row],[Fecha Factura]]+90</f>
        <v>42641</v>
      </c>
      <c r="J34" s="39">
        <f>Tabla2[[#This Row],[Fecha Factura]]+120</f>
        <v>42671</v>
      </c>
    </row>
    <row r="64" spans="1:5" x14ac:dyDescent="0.25">
      <c r="A64" s="103" t="s">
        <v>124</v>
      </c>
      <c r="B64" s="103"/>
      <c r="C64" s="103"/>
      <c r="D64" s="103"/>
      <c r="E64" s="103"/>
    </row>
    <row r="66" spans="1:6" x14ac:dyDescent="0.25">
      <c r="A66" s="103" t="s">
        <v>125</v>
      </c>
      <c r="B66" s="103"/>
      <c r="C66" s="103"/>
      <c r="D66" s="103"/>
      <c r="E66" s="103"/>
      <c r="F66" s="103"/>
    </row>
  </sheetData>
  <mergeCells count="4">
    <mergeCell ref="A1:F1"/>
    <mergeCell ref="A2:I3"/>
    <mergeCell ref="A64:E64"/>
    <mergeCell ref="A66:F66"/>
  </mergeCells>
  <conditionalFormatting sqref="D34">
    <cfRule type="cellIs" dxfId="52" priority="2" operator="equal">
      <formula>"RAMIREZ HERBERT"</formula>
    </cfRule>
  </conditionalFormatting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7" workbookViewId="0">
      <selection activeCell="J40" sqref="J40"/>
    </sheetView>
  </sheetViews>
  <sheetFormatPr baseColWidth="10" defaultRowHeight="15" x14ac:dyDescent="0.25"/>
  <cols>
    <col min="6" max="6" width="12" bestFit="1" customWidth="1"/>
    <col min="8" max="8" width="12.42578125" bestFit="1" customWidth="1"/>
  </cols>
  <sheetData>
    <row r="1" spans="1:10" x14ac:dyDescent="0.25">
      <c r="A1" s="94" t="s">
        <v>0</v>
      </c>
      <c r="B1" s="94"/>
      <c r="C1" s="94"/>
      <c r="D1" s="94"/>
      <c r="E1" s="94"/>
      <c r="F1" s="94"/>
    </row>
    <row r="2" spans="1:10" x14ac:dyDescent="0.25">
      <c r="A2" s="102" t="s">
        <v>196</v>
      </c>
      <c r="B2" s="102"/>
      <c r="C2" s="102"/>
      <c r="D2" s="102"/>
      <c r="E2" s="102"/>
      <c r="F2" s="102"/>
      <c r="G2" s="102"/>
      <c r="H2" s="102"/>
      <c r="I2" s="102"/>
      <c r="J2" s="105">
        <v>1</v>
      </c>
    </row>
    <row r="3" spans="1:10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6" spans="1:10" ht="26.25" x14ac:dyDescent="0.25">
      <c r="B6" s="53" t="s">
        <v>126</v>
      </c>
      <c r="C6" s="54">
        <v>42661</v>
      </c>
      <c r="D6" s="41"/>
      <c r="E6" s="42"/>
      <c r="F6" s="16"/>
      <c r="G6" s="16"/>
      <c r="H6" s="40"/>
    </row>
    <row r="7" spans="1:10" x14ac:dyDescent="0.25">
      <c r="B7" s="17"/>
      <c r="C7" s="17"/>
      <c r="D7" s="41"/>
      <c r="E7" s="42"/>
      <c r="F7" s="16"/>
      <c r="G7" s="16"/>
      <c r="H7" s="40"/>
    </row>
    <row r="8" spans="1:10" x14ac:dyDescent="0.25">
      <c r="B8" s="17"/>
      <c r="C8" s="17"/>
      <c r="D8" s="41"/>
      <c r="E8" s="42"/>
      <c r="F8" s="16"/>
      <c r="G8" s="16"/>
      <c r="H8" s="77"/>
    </row>
    <row r="9" spans="1:10" x14ac:dyDescent="0.25">
      <c r="B9" s="17"/>
      <c r="C9" s="17"/>
      <c r="D9" s="41"/>
      <c r="E9" s="42"/>
      <c r="F9" s="16"/>
      <c r="G9" s="16"/>
      <c r="H9" s="40"/>
    </row>
    <row r="10" spans="1:10" ht="25.5" x14ac:dyDescent="0.25">
      <c r="B10" s="43" t="s">
        <v>38</v>
      </c>
      <c r="C10" s="43" t="s">
        <v>39</v>
      </c>
      <c r="D10" s="44" t="s">
        <v>40</v>
      </c>
      <c r="E10" s="45" t="s">
        <v>127</v>
      </c>
      <c r="F10" s="46" t="s">
        <v>42</v>
      </c>
      <c r="G10" s="47" t="s">
        <v>128</v>
      </c>
      <c r="H10" s="45" t="s">
        <v>129</v>
      </c>
    </row>
    <row r="11" spans="1:10" x14ac:dyDescent="0.25">
      <c r="B11" s="17">
        <v>10024</v>
      </c>
      <c r="C11" s="17"/>
      <c r="D11" s="48">
        <v>42465</v>
      </c>
      <c r="E11" s="49">
        <v>42495</v>
      </c>
      <c r="F11" s="50">
        <v>150</v>
      </c>
      <c r="G11" s="51" t="s">
        <v>130</v>
      </c>
      <c r="H11" s="52">
        <f>IF($C$6&gt;=E11,($C$6-E11),"NO VENCIDA")</f>
        <v>166</v>
      </c>
    </row>
    <row r="12" spans="1:10" x14ac:dyDescent="0.25">
      <c r="B12" s="17">
        <v>10014</v>
      </c>
      <c r="C12" s="17"/>
      <c r="D12" s="48">
        <v>42465</v>
      </c>
      <c r="E12" s="49">
        <v>42495</v>
      </c>
      <c r="F12" s="50">
        <v>550</v>
      </c>
      <c r="G12" s="51" t="s">
        <v>131</v>
      </c>
      <c r="H12" s="52">
        <f t="shared" ref="H12:H37" si="0">IF($C$6&gt;=E12,($C$6-E12),"NO VENCIDA")</f>
        <v>166</v>
      </c>
    </row>
    <row r="13" spans="1:10" x14ac:dyDescent="0.25">
      <c r="B13" s="17">
        <v>10034</v>
      </c>
      <c r="C13" s="17"/>
      <c r="D13" s="48">
        <v>42830</v>
      </c>
      <c r="E13" s="49">
        <v>42860</v>
      </c>
      <c r="F13" s="50">
        <v>750</v>
      </c>
      <c r="G13" s="51" t="s">
        <v>130</v>
      </c>
      <c r="H13" s="52" t="str">
        <f t="shared" si="0"/>
        <v>NO VENCIDA</v>
      </c>
    </row>
    <row r="14" spans="1:10" x14ac:dyDescent="0.25">
      <c r="B14" s="17">
        <v>10029</v>
      </c>
      <c r="C14" s="17"/>
      <c r="D14" s="48">
        <v>42830</v>
      </c>
      <c r="E14" s="49">
        <v>42860</v>
      </c>
      <c r="F14" s="50">
        <v>240</v>
      </c>
      <c r="G14" s="51" t="s">
        <v>132</v>
      </c>
      <c r="H14" s="52" t="str">
        <f t="shared" si="0"/>
        <v>NO VENCIDA</v>
      </c>
    </row>
    <row r="15" spans="1:10" x14ac:dyDescent="0.25">
      <c r="B15" s="17">
        <v>10030</v>
      </c>
      <c r="C15" s="17"/>
      <c r="D15" s="48">
        <v>42526</v>
      </c>
      <c r="E15" s="49">
        <v>42556</v>
      </c>
      <c r="F15" s="50">
        <v>61.5</v>
      </c>
      <c r="G15" s="51" t="s">
        <v>132</v>
      </c>
      <c r="H15" s="52">
        <f t="shared" si="0"/>
        <v>105</v>
      </c>
    </row>
    <row r="16" spans="1:10" x14ac:dyDescent="0.25">
      <c r="B16" s="17">
        <v>10018</v>
      </c>
      <c r="C16" s="17"/>
      <c r="D16" s="48">
        <v>42526</v>
      </c>
      <c r="E16" s="49">
        <v>42556</v>
      </c>
      <c r="F16" s="50">
        <v>211.25</v>
      </c>
      <c r="G16" s="51" t="s">
        <v>132</v>
      </c>
      <c r="H16" s="52">
        <f t="shared" si="0"/>
        <v>105</v>
      </c>
    </row>
    <row r="17" spans="2:8" x14ac:dyDescent="0.25">
      <c r="B17" s="17">
        <v>10035</v>
      </c>
      <c r="C17" s="17"/>
      <c r="D17" s="48">
        <v>42891</v>
      </c>
      <c r="E17" s="49">
        <v>42921</v>
      </c>
      <c r="F17" s="50">
        <v>220.13</v>
      </c>
      <c r="G17" s="51" t="s">
        <v>133</v>
      </c>
      <c r="H17" s="52" t="str">
        <f t="shared" si="0"/>
        <v>NO VENCIDA</v>
      </c>
    </row>
    <row r="18" spans="2:8" x14ac:dyDescent="0.25">
      <c r="B18" s="17">
        <v>10010</v>
      </c>
      <c r="C18" s="17"/>
      <c r="D18" s="48">
        <v>42893</v>
      </c>
      <c r="E18" s="49">
        <v>42923</v>
      </c>
      <c r="F18" s="50">
        <v>151.44</v>
      </c>
      <c r="G18" s="51" t="s">
        <v>130</v>
      </c>
      <c r="H18" s="52" t="str">
        <f t="shared" si="0"/>
        <v>NO VENCIDA</v>
      </c>
    </row>
    <row r="19" spans="2:8" x14ac:dyDescent="0.25">
      <c r="B19" s="17">
        <v>10030</v>
      </c>
      <c r="C19" s="17"/>
      <c r="D19" s="48">
        <v>42528</v>
      </c>
      <c r="E19" s="49">
        <v>42558</v>
      </c>
      <c r="F19" s="50">
        <v>198.77</v>
      </c>
      <c r="G19" s="51" t="s">
        <v>131</v>
      </c>
      <c r="H19" s="52">
        <f t="shared" si="0"/>
        <v>103</v>
      </c>
    </row>
    <row r="20" spans="2:8" x14ac:dyDescent="0.25">
      <c r="B20" s="17">
        <v>10012</v>
      </c>
      <c r="C20" s="17"/>
      <c r="D20" s="48">
        <v>42528</v>
      </c>
      <c r="E20" s="49">
        <v>42558</v>
      </c>
      <c r="F20" s="50">
        <v>98.66</v>
      </c>
      <c r="G20" s="51" t="s">
        <v>134</v>
      </c>
      <c r="H20" s="52">
        <f t="shared" si="0"/>
        <v>103</v>
      </c>
    </row>
    <row r="21" spans="2:8" x14ac:dyDescent="0.25">
      <c r="B21" s="17">
        <v>10024</v>
      </c>
      <c r="C21" s="17"/>
      <c r="D21" s="48">
        <v>42528</v>
      </c>
      <c r="E21" s="49">
        <v>42558</v>
      </c>
      <c r="F21" s="50">
        <v>135.63999999999999</v>
      </c>
      <c r="G21" s="51" t="s">
        <v>131</v>
      </c>
      <c r="H21" s="52">
        <f t="shared" si="0"/>
        <v>103</v>
      </c>
    </row>
    <row r="22" spans="2:8" x14ac:dyDescent="0.25">
      <c r="B22" s="17">
        <v>10014</v>
      </c>
      <c r="C22" s="17"/>
      <c r="D22" s="48">
        <v>42528</v>
      </c>
      <c r="E22" s="49">
        <v>42558</v>
      </c>
      <c r="F22" s="50">
        <v>56.5</v>
      </c>
      <c r="G22" s="51" t="s">
        <v>131</v>
      </c>
      <c r="H22" s="52">
        <f t="shared" si="0"/>
        <v>103</v>
      </c>
    </row>
    <row r="23" spans="2:8" x14ac:dyDescent="0.25">
      <c r="B23" s="17">
        <v>10021</v>
      </c>
      <c r="C23" s="17"/>
      <c r="D23" s="48">
        <v>42528</v>
      </c>
      <c r="E23" s="49">
        <v>42558</v>
      </c>
      <c r="F23" s="50">
        <v>414.35</v>
      </c>
      <c r="G23" s="51" t="s">
        <v>131</v>
      </c>
      <c r="H23" s="52">
        <f t="shared" si="0"/>
        <v>103</v>
      </c>
    </row>
    <row r="24" spans="2:8" x14ac:dyDescent="0.25">
      <c r="B24" s="17">
        <v>10022</v>
      </c>
      <c r="C24" s="17"/>
      <c r="D24" s="48">
        <v>42651</v>
      </c>
      <c r="E24" s="49">
        <v>42682</v>
      </c>
      <c r="F24" s="50">
        <v>75.989999999999995</v>
      </c>
      <c r="G24" s="51" t="s">
        <v>131</v>
      </c>
      <c r="H24" s="52" t="str">
        <f t="shared" si="0"/>
        <v>NO VENCIDA</v>
      </c>
    </row>
    <row r="25" spans="2:8" x14ac:dyDescent="0.25">
      <c r="B25" s="17">
        <v>10026</v>
      </c>
      <c r="C25" s="17"/>
      <c r="D25" s="48">
        <v>42529</v>
      </c>
      <c r="E25" s="49">
        <v>42559</v>
      </c>
      <c r="F25" s="50">
        <v>159.88</v>
      </c>
      <c r="G25" s="51" t="s">
        <v>134</v>
      </c>
      <c r="H25" s="52">
        <f t="shared" si="0"/>
        <v>102</v>
      </c>
    </row>
    <row r="26" spans="2:8" x14ac:dyDescent="0.25">
      <c r="B26" s="17">
        <v>10033</v>
      </c>
      <c r="C26" s="17"/>
      <c r="D26" s="48">
        <v>42712</v>
      </c>
      <c r="E26" s="49">
        <v>42743</v>
      </c>
      <c r="F26" s="50">
        <v>190</v>
      </c>
      <c r="G26" s="51" t="s">
        <v>134</v>
      </c>
      <c r="H26" s="52" t="str">
        <f t="shared" si="0"/>
        <v>NO VENCIDA</v>
      </c>
    </row>
    <row r="27" spans="2:8" x14ac:dyDescent="0.25">
      <c r="B27" s="17">
        <v>10029</v>
      </c>
      <c r="C27" s="17"/>
      <c r="D27" s="48">
        <v>42529</v>
      </c>
      <c r="E27" s="49">
        <v>42559</v>
      </c>
      <c r="F27" s="50">
        <v>267.99</v>
      </c>
      <c r="G27" s="51" t="s">
        <v>134</v>
      </c>
      <c r="H27" s="52">
        <f t="shared" si="0"/>
        <v>102</v>
      </c>
    </row>
    <row r="28" spans="2:8" x14ac:dyDescent="0.25">
      <c r="B28" s="17">
        <v>10015</v>
      </c>
      <c r="C28" s="17"/>
      <c r="D28" s="48">
        <v>42712</v>
      </c>
      <c r="E28" s="49">
        <v>42743</v>
      </c>
      <c r="F28" s="50">
        <v>561.11</v>
      </c>
      <c r="G28" s="51" t="s">
        <v>134</v>
      </c>
      <c r="H28" s="52" t="str">
        <f t="shared" si="0"/>
        <v>NO VENCIDA</v>
      </c>
    </row>
    <row r="29" spans="2:8" x14ac:dyDescent="0.25">
      <c r="B29" s="17">
        <v>10036</v>
      </c>
      <c r="C29" s="17"/>
      <c r="D29" s="48">
        <v>42529</v>
      </c>
      <c r="E29" s="49">
        <v>42559</v>
      </c>
      <c r="F29" s="50">
        <v>180.25</v>
      </c>
      <c r="G29" s="51" t="s">
        <v>134</v>
      </c>
      <c r="H29" s="52">
        <f t="shared" si="0"/>
        <v>102</v>
      </c>
    </row>
    <row r="30" spans="2:8" x14ac:dyDescent="0.25">
      <c r="B30" s="17">
        <v>10032</v>
      </c>
      <c r="C30" s="17"/>
      <c r="D30" s="48">
        <v>42529</v>
      </c>
      <c r="E30" s="49">
        <v>42559</v>
      </c>
      <c r="F30" s="50">
        <v>424.6</v>
      </c>
      <c r="G30" s="51" t="s">
        <v>130</v>
      </c>
      <c r="H30" s="52">
        <f t="shared" si="0"/>
        <v>102</v>
      </c>
    </row>
    <row r="31" spans="2:8" x14ac:dyDescent="0.25">
      <c r="B31" s="17">
        <v>10017</v>
      </c>
      <c r="C31" s="17"/>
      <c r="D31" s="48">
        <v>42530</v>
      </c>
      <c r="E31" s="49">
        <v>42560</v>
      </c>
      <c r="F31" s="50">
        <v>119.85</v>
      </c>
      <c r="G31" s="51" t="s">
        <v>130</v>
      </c>
      <c r="H31" s="52">
        <f t="shared" si="0"/>
        <v>101</v>
      </c>
    </row>
    <row r="32" spans="2:8" x14ac:dyDescent="0.25">
      <c r="B32" s="17">
        <v>10026</v>
      </c>
      <c r="C32" s="17"/>
      <c r="D32" s="48">
        <v>42713</v>
      </c>
      <c r="E32" s="49">
        <v>42744</v>
      </c>
      <c r="F32" s="50">
        <v>114.5</v>
      </c>
      <c r="G32" s="51" t="s">
        <v>132</v>
      </c>
      <c r="H32" s="52" t="str">
        <f t="shared" si="0"/>
        <v>NO VENCIDA</v>
      </c>
    </row>
    <row r="33" spans="1:10" x14ac:dyDescent="0.25">
      <c r="B33" s="17">
        <v>10033</v>
      </c>
      <c r="C33" s="17"/>
      <c r="D33" s="48">
        <v>42530</v>
      </c>
      <c r="E33" s="49">
        <v>42560</v>
      </c>
      <c r="F33" s="50">
        <v>323.68</v>
      </c>
      <c r="G33" s="51" t="s">
        <v>134</v>
      </c>
      <c r="H33" s="52">
        <f t="shared" si="0"/>
        <v>101</v>
      </c>
    </row>
    <row r="34" spans="1:10" x14ac:dyDescent="0.25">
      <c r="B34" s="17">
        <v>10029</v>
      </c>
      <c r="C34" s="17"/>
      <c r="D34" s="48">
        <v>42530</v>
      </c>
      <c r="E34" s="49">
        <v>42560</v>
      </c>
      <c r="F34" s="50">
        <v>244.97</v>
      </c>
      <c r="G34" s="51" t="s">
        <v>131</v>
      </c>
      <c r="H34" s="52">
        <f t="shared" si="0"/>
        <v>101</v>
      </c>
    </row>
    <row r="35" spans="1:10" x14ac:dyDescent="0.25">
      <c r="B35" s="17">
        <v>10023</v>
      </c>
      <c r="C35" s="17"/>
      <c r="D35" s="48">
        <v>42530</v>
      </c>
      <c r="E35" s="49">
        <v>42560</v>
      </c>
      <c r="F35" s="50">
        <v>1751.25</v>
      </c>
      <c r="G35" s="51" t="s">
        <v>130</v>
      </c>
      <c r="H35" s="52">
        <f t="shared" si="0"/>
        <v>101</v>
      </c>
    </row>
    <row r="36" spans="1:10" x14ac:dyDescent="0.25">
      <c r="B36" s="17">
        <v>10016</v>
      </c>
      <c r="C36" s="17"/>
      <c r="D36" s="48">
        <v>42713</v>
      </c>
      <c r="E36" s="49">
        <v>42560</v>
      </c>
      <c r="F36" s="50">
        <v>531.66999999999996</v>
      </c>
      <c r="G36" s="51" t="s">
        <v>133</v>
      </c>
      <c r="H36" s="52">
        <f t="shared" si="0"/>
        <v>101</v>
      </c>
    </row>
    <row r="37" spans="1:10" x14ac:dyDescent="0.25">
      <c r="B37" s="17">
        <v>10028</v>
      </c>
      <c r="C37" s="17"/>
      <c r="D37" s="48">
        <v>42530</v>
      </c>
      <c r="E37" s="49">
        <v>42560</v>
      </c>
      <c r="F37" s="50">
        <v>1150.95</v>
      </c>
      <c r="G37" s="51" t="s">
        <v>133</v>
      </c>
      <c r="H37" s="52">
        <f t="shared" si="0"/>
        <v>101</v>
      </c>
    </row>
    <row r="40" spans="1:10" x14ac:dyDescent="0.25">
      <c r="A40" s="102" t="s">
        <v>135</v>
      </c>
      <c r="B40" s="102"/>
      <c r="C40" s="102"/>
      <c r="D40" s="102"/>
      <c r="E40" s="102"/>
      <c r="F40" s="102"/>
      <c r="G40" s="102"/>
      <c r="H40" s="102"/>
      <c r="I40" s="102"/>
      <c r="J40" s="105">
        <v>1</v>
      </c>
    </row>
    <row r="41" spans="1:10" x14ac:dyDescent="0.25">
      <c r="A41" s="102"/>
      <c r="B41" s="102"/>
      <c r="C41" s="102"/>
      <c r="D41" s="102"/>
      <c r="E41" s="102"/>
      <c r="F41" s="102"/>
      <c r="G41" s="102"/>
      <c r="H41" s="102"/>
      <c r="I41" s="102"/>
    </row>
    <row r="43" spans="1:10" x14ac:dyDescent="0.25">
      <c r="A43" s="102" t="s">
        <v>136</v>
      </c>
      <c r="B43" s="102"/>
      <c r="C43" s="102"/>
      <c r="D43" s="102"/>
      <c r="E43" s="102"/>
      <c r="F43" s="102"/>
      <c r="G43" s="102"/>
      <c r="H43" s="102"/>
      <c r="I43" s="102"/>
      <c r="J43" s="105">
        <v>1</v>
      </c>
    </row>
    <row r="44" spans="1:10" x14ac:dyDescent="0.25">
      <c r="A44" s="102"/>
      <c r="B44" s="102"/>
      <c r="C44" s="102"/>
      <c r="D44" s="102"/>
      <c r="E44" s="102"/>
      <c r="F44" s="102"/>
      <c r="G44" s="102"/>
      <c r="H44" s="102"/>
      <c r="I44" s="102"/>
    </row>
  </sheetData>
  <mergeCells count="4">
    <mergeCell ref="A1:F1"/>
    <mergeCell ref="A2:I3"/>
    <mergeCell ref="A40:I41"/>
    <mergeCell ref="A43:I44"/>
  </mergeCells>
  <conditionalFormatting sqref="H11:H37">
    <cfRule type="cellIs" dxfId="1" priority="7" operator="equal">
      <formula>"NO VENCIDA"</formula>
    </cfRule>
  </conditionalFormatting>
  <conditionalFormatting sqref="J2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C459FAF-73C8-46E6-BA00-0F611E94735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H10:H37</xm:sqref>
        </x14:conditionalFormatting>
        <x14:conditionalFormatting xmlns:xm="http://schemas.microsoft.com/office/excel/2006/main">
          <x14:cfRule type="iconSet" priority="1" id="{40D97D63-691A-4ABF-B6B2-9D9C08A5C75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94" t="s">
        <v>0</v>
      </c>
      <c r="B1" s="94"/>
      <c r="C1" s="94"/>
      <c r="D1" s="94"/>
      <c r="E1" s="94"/>
      <c r="F1" s="94"/>
    </row>
    <row r="2" spans="1:10" x14ac:dyDescent="0.25">
      <c r="A2" s="102" t="s">
        <v>171</v>
      </c>
      <c r="B2" s="102"/>
      <c r="C2" s="102"/>
      <c r="D2" s="102"/>
      <c r="E2" s="102"/>
      <c r="F2" s="102"/>
      <c r="G2" s="102"/>
      <c r="H2" s="102"/>
      <c r="I2" s="102"/>
      <c r="J2" s="105">
        <v>1</v>
      </c>
    </row>
    <row r="3" spans="1:10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5" spans="1:10" x14ac:dyDescent="0.25">
      <c r="B5" s="70" t="s">
        <v>137</v>
      </c>
      <c r="C5" s="71" t="s">
        <v>138</v>
      </c>
      <c r="D5" s="72" t="s">
        <v>139</v>
      </c>
      <c r="E5" s="72" t="s">
        <v>140</v>
      </c>
      <c r="F5" s="72" t="s">
        <v>141</v>
      </c>
      <c r="G5" s="71" t="s">
        <v>142</v>
      </c>
      <c r="H5" s="73" t="s">
        <v>143</v>
      </c>
    </row>
    <row r="6" spans="1:10" ht="30" customHeight="1" x14ac:dyDescent="0.25">
      <c r="B6" s="55" t="s">
        <v>144</v>
      </c>
      <c r="C6" s="55" t="s">
        <v>145</v>
      </c>
      <c r="D6" s="56">
        <v>38456</v>
      </c>
      <c r="E6" s="56">
        <v>51900</v>
      </c>
      <c r="F6" s="56">
        <v>55060</v>
      </c>
      <c r="G6" s="57"/>
      <c r="H6" s="55"/>
    </row>
    <row r="7" spans="1:10" ht="30" customHeight="1" x14ac:dyDescent="0.25">
      <c r="B7" s="55" t="s">
        <v>146</v>
      </c>
      <c r="C7" s="55" t="s">
        <v>147</v>
      </c>
      <c r="D7" s="56">
        <v>19106</v>
      </c>
      <c r="E7" s="56">
        <v>33600</v>
      </c>
      <c r="F7" s="56">
        <v>16502</v>
      </c>
      <c r="G7" s="57"/>
      <c r="H7" s="57"/>
    </row>
    <row r="8" spans="1:10" ht="30" customHeight="1" x14ac:dyDescent="0.25">
      <c r="B8" s="55" t="s">
        <v>148</v>
      </c>
      <c r="C8" s="55" t="s">
        <v>149</v>
      </c>
      <c r="D8" s="56">
        <v>-1784</v>
      </c>
      <c r="E8" s="56">
        <v>15200</v>
      </c>
      <c r="F8" s="56">
        <v>1380</v>
      </c>
      <c r="G8" s="57"/>
      <c r="H8" s="57"/>
    </row>
    <row r="9" spans="1:10" ht="30" customHeight="1" x14ac:dyDescent="0.25">
      <c r="B9" s="55" t="s">
        <v>150</v>
      </c>
      <c r="C9" s="55" t="s">
        <v>151</v>
      </c>
      <c r="D9" s="56">
        <v>2918</v>
      </c>
      <c r="E9" s="56">
        <v>18500</v>
      </c>
      <c r="F9" s="56">
        <v>27815</v>
      </c>
      <c r="G9" s="57"/>
      <c r="H9" s="57"/>
    </row>
    <row r="10" spans="1:10" ht="30" customHeight="1" x14ac:dyDescent="0.25">
      <c r="B10" s="55" t="s">
        <v>152</v>
      </c>
      <c r="C10" s="55" t="s">
        <v>153</v>
      </c>
      <c r="D10" s="56">
        <v>14750</v>
      </c>
      <c r="E10" s="56">
        <v>15600</v>
      </c>
      <c r="F10" s="56">
        <v>-1446</v>
      </c>
      <c r="G10" s="57"/>
      <c r="H10" s="57"/>
    </row>
    <row r="11" spans="1:10" ht="30" customHeight="1" x14ac:dyDescent="0.25">
      <c r="B11" s="55" t="s">
        <v>154</v>
      </c>
      <c r="C11" s="55" t="s">
        <v>155</v>
      </c>
      <c r="D11" s="56">
        <v>11363</v>
      </c>
      <c r="E11" s="56">
        <v>10200</v>
      </c>
      <c r="F11" s="56">
        <v>26906</v>
      </c>
      <c r="G11" s="57"/>
      <c r="H11" s="57"/>
    </row>
    <row r="12" spans="1:10" ht="30" customHeight="1" x14ac:dyDescent="0.25">
      <c r="B12" s="55" t="s">
        <v>156</v>
      </c>
      <c r="C12" s="55" t="s">
        <v>149</v>
      </c>
      <c r="D12" s="56">
        <v>4846</v>
      </c>
      <c r="E12" s="56">
        <v>13300</v>
      </c>
      <c r="F12" s="56">
        <v>19794</v>
      </c>
      <c r="G12" s="57"/>
      <c r="H12" s="57"/>
    </row>
    <row r="13" spans="1:10" ht="30" customHeight="1" x14ac:dyDescent="0.25">
      <c r="B13" s="55" t="s">
        <v>157</v>
      </c>
      <c r="C13" s="55" t="s">
        <v>158</v>
      </c>
      <c r="D13" s="56">
        <v>21047</v>
      </c>
      <c r="E13" s="56">
        <v>13500</v>
      </c>
      <c r="F13" s="56">
        <v>9561</v>
      </c>
      <c r="G13" s="57"/>
      <c r="H13" s="57"/>
    </row>
    <row r="14" spans="1:10" ht="30" customHeight="1" x14ac:dyDescent="0.25">
      <c r="B14" s="55" t="s">
        <v>159</v>
      </c>
      <c r="C14" s="55" t="s">
        <v>160</v>
      </c>
      <c r="D14" s="56">
        <v>22273</v>
      </c>
      <c r="E14" s="56">
        <v>9400</v>
      </c>
      <c r="F14" s="56">
        <v>22628</v>
      </c>
      <c r="G14" s="57"/>
      <c r="H14" s="57"/>
    </row>
    <row r="15" spans="1:10" ht="30" customHeight="1" x14ac:dyDescent="0.25">
      <c r="B15" s="55" t="s">
        <v>161</v>
      </c>
      <c r="C15" s="55" t="s">
        <v>162</v>
      </c>
      <c r="D15" s="56">
        <v>32534</v>
      </c>
      <c r="E15" s="56">
        <v>15900</v>
      </c>
      <c r="F15" s="56">
        <v>9882</v>
      </c>
      <c r="G15" s="57"/>
      <c r="H15" s="57"/>
    </row>
    <row r="16" spans="1:10" ht="30" customHeight="1" x14ac:dyDescent="0.25">
      <c r="B16" s="55" t="s">
        <v>163</v>
      </c>
      <c r="C16" s="55" t="s">
        <v>147</v>
      </c>
      <c r="D16" s="56">
        <v>20416</v>
      </c>
      <c r="E16" s="56">
        <v>11300</v>
      </c>
      <c r="F16" s="56">
        <v>15480</v>
      </c>
      <c r="G16" s="57"/>
      <c r="H16" s="57"/>
    </row>
    <row r="17" spans="2:8" ht="30" customHeight="1" x14ac:dyDescent="0.25">
      <c r="B17" s="55" t="s">
        <v>164</v>
      </c>
      <c r="C17" s="55" t="s">
        <v>160</v>
      </c>
      <c r="D17" s="56">
        <v>6995</v>
      </c>
      <c r="E17" s="56">
        <v>10500</v>
      </c>
      <c r="F17" s="56">
        <v>19732</v>
      </c>
      <c r="G17" s="57"/>
      <c r="H17" s="57"/>
    </row>
    <row r="18" spans="2:8" ht="30" customHeight="1" x14ac:dyDescent="0.25">
      <c r="B18" s="55" t="s">
        <v>165</v>
      </c>
      <c r="C18" s="55" t="s">
        <v>166</v>
      </c>
      <c r="D18" s="56">
        <v>14479</v>
      </c>
      <c r="E18" s="56">
        <v>237</v>
      </c>
      <c r="F18" s="56">
        <v>99</v>
      </c>
      <c r="G18" s="57"/>
      <c r="H18" s="57"/>
    </row>
    <row r="19" spans="2:8" ht="30" customHeight="1" x14ac:dyDescent="0.25">
      <c r="B19" s="55" t="s">
        <v>167</v>
      </c>
      <c r="C19" s="55" t="s">
        <v>168</v>
      </c>
      <c r="D19" s="56">
        <v>-3017</v>
      </c>
      <c r="E19" s="56">
        <v>177</v>
      </c>
      <c r="F19" s="56">
        <v>-2263</v>
      </c>
      <c r="G19" s="57"/>
      <c r="H19" s="57"/>
    </row>
    <row r="20" spans="2:8" ht="30" customHeight="1" x14ac:dyDescent="0.25">
      <c r="B20" s="74" t="s">
        <v>169</v>
      </c>
      <c r="C20" s="74" t="s">
        <v>170</v>
      </c>
      <c r="D20" s="75">
        <v>2650</v>
      </c>
      <c r="E20" s="75">
        <v>7400</v>
      </c>
      <c r="F20" s="75">
        <v>-3257</v>
      </c>
      <c r="G20" s="57"/>
      <c r="H20" s="76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3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  <x14:sparklineGroup manualMax="0" manualMin="0"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4"/>
  <sheetViews>
    <sheetView tabSelected="1" workbookViewId="0">
      <selection activeCell="M11" sqref="M11"/>
    </sheetView>
  </sheetViews>
  <sheetFormatPr baseColWidth="10" defaultRowHeight="15" x14ac:dyDescent="0.25"/>
  <cols>
    <col min="2" max="2" width="17.5703125" customWidth="1"/>
    <col min="3" max="3" width="15.7109375" bestFit="1" customWidth="1"/>
    <col min="4" max="4" width="16" customWidth="1"/>
    <col min="5" max="5" width="12.28515625" customWidth="1"/>
    <col min="6" max="6" width="14.28515625" bestFit="1" customWidth="1"/>
    <col min="7" max="7" width="12.140625" customWidth="1"/>
    <col min="8" max="8" width="13.7109375" bestFit="1" customWidth="1"/>
    <col min="9" max="9" width="14" customWidth="1"/>
    <col min="10" max="10" width="12" customWidth="1"/>
  </cols>
  <sheetData>
    <row r="1" spans="1:11" x14ac:dyDescent="0.25">
      <c r="A1" s="94" t="s">
        <v>0</v>
      </c>
      <c r="B1" s="94"/>
      <c r="C1" s="94"/>
      <c r="D1" s="94"/>
      <c r="E1" s="94"/>
      <c r="F1" s="94"/>
    </row>
    <row r="2" spans="1:11" x14ac:dyDescent="0.25">
      <c r="A2" s="102" t="s">
        <v>195</v>
      </c>
      <c r="B2" s="102"/>
      <c r="C2" s="102"/>
      <c r="D2" s="102"/>
      <c r="E2" s="102"/>
      <c r="F2" s="102"/>
      <c r="G2" s="102"/>
      <c r="H2" s="102"/>
      <c r="I2" s="102"/>
      <c r="K2" s="105">
        <v>1</v>
      </c>
    </row>
    <row r="3" spans="1:1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18" spans="2:10" x14ac:dyDescent="0.25">
      <c r="B18" s="78" t="s">
        <v>172</v>
      </c>
      <c r="C18" s="79" t="s">
        <v>173</v>
      </c>
      <c r="D18" s="79" t="s">
        <v>174</v>
      </c>
      <c r="E18" s="79" t="s">
        <v>175</v>
      </c>
      <c r="F18" s="79" t="s">
        <v>176</v>
      </c>
      <c r="G18" s="79" t="s">
        <v>177</v>
      </c>
      <c r="H18" s="79" t="s">
        <v>178</v>
      </c>
      <c r="I18" s="79" t="s">
        <v>179</v>
      </c>
      <c r="J18" s="80" t="s">
        <v>128</v>
      </c>
    </row>
    <row r="19" spans="2:10" hidden="1" x14ac:dyDescent="0.25">
      <c r="B19" s="11">
        <v>2</v>
      </c>
      <c r="C19" s="58">
        <v>37987</v>
      </c>
      <c r="D19" s="7" t="s">
        <v>180</v>
      </c>
      <c r="E19" s="7" t="s">
        <v>178</v>
      </c>
      <c r="F19" s="7" t="s">
        <v>181</v>
      </c>
      <c r="G19" s="7">
        <v>199</v>
      </c>
      <c r="H19" s="59">
        <v>1945424</v>
      </c>
      <c r="I19" s="58">
        <v>38096</v>
      </c>
      <c r="J19" s="10" t="s">
        <v>131</v>
      </c>
    </row>
    <row r="20" spans="2:10" hidden="1" x14ac:dyDescent="0.25">
      <c r="B20" s="11">
        <v>3</v>
      </c>
      <c r="C20" s="58">
        <v>37987</v>
      </c>
      <c r="D20" s="7" t="s">
        <v>182</v>
      </c>
      <c r="E20" s="7" t="s">
        <v>183</v>
      </c>
      <c r="F20" s="7" t="s">
        <v>181</v>
      </c>
      <c r="G20" s="7">
        <v>82</v>
      </c>
      <c r="H20" s="59">
        <v>712416</v>
      </c>
      <c r="I20" s="58">
        <v>38299</v>
      </c>
      <c r="J20" s="10" t="s">
        <v>184</v>
      </c>
    </row>
    <row r="21" spans="2:10" x14ac:dyDescent="0.25">
      <c r="B21" s="11">
        <v>4</v>
      </c>
      <c r="C21" s="58">
        <v>37988</v>
      </c>
      <c r="D21" s="7" t="s">
        <v>185</v>
      </c>
      <c r="E21" s="7" t="s">
        <v>183</v>
      </c>
      <c r="F21" s="7" t="s">
        <v>181</v>
      </c>
      <c r="G21" s="7">
        <v>285</v>
      </c>
      <c r="H21" s="59">
        <v>1815450</v>
      </c>
      <c r="I21" s="58">
        <v>38104</v>
      </c>
      <c r="J21" s="10" t="s">
        <v>186</v>
      </c>
    </row>
    <row r="22" spans="2:10" hidden="1" x14ac:dyDescent="0.25">
      <c r="B22" s="11">
        <v>6</v>
      </c>
      <c r="C22" s="58">
        <v>37989</v>
      </c>
      <c r="D22" s="7" t="s">
        <v>187</v>
      </c>
      <c r="E22" s="7" t="s">
        <v>183</v>
      </c>
      <c r="F22" s="7" t="s">
        <v>181</v>
      </c>
      <c r="G22" s="7">
        <v>131</v>
      </c>
      <c r="H22" s="59">
        <v>953156</v>
      </c>
      <c r="I22" s="58">
        <v>38235</v>
      </c>
      <c r="J22" s="10" t="s">
        <v>131</v>
      </c>
    </row>
    <row r="23" spans="2:10" hidden="1" x14ac:dyDescent="0.25">
      <c r="B23" s="11">
        <v>8</v>
      </c>
      <c r="C23" s="58">
        <v>37989</v>
      </c>
      <c r="D23" s="7" t="s">
        <v>182</v>
      </c>
      <c r="E23" s="7" t="s">
        <v>178</v>
      </c>
      <c r="F23" s="7" t="s">
        <v>181</v>
      </c>
      <c r="G23" s="7">
        <v>235</v>
      </c>
      <c r="H23" s="59">
        <v>2158475</v>
      </c>
      <c r="I23" s="58">
        <v>38291</v>
      </c>
      <c r="J23" s="10" t="s">
        <v>186</v>
      </c>
    </row>
    <row r="24" spans="2:10" hidden="1" x14ac:dyDescent="0.25">
      <c r="B24" s="11">
        <v>11</v>
      </c>
      <c r="C24" s="58">
        <v>37990</v>
      </c>
      <c r="D24" s="7" t="s">
        <v>182</v>
      </c>
      <c r="E24" s="7" t="s">
        <v>183</v>
      </c>
      <c r="F24" s="7" t="s">
        <v>181</v>
      </c>
      <c r="G24" s="7">
        <v>124</v>
      </c>
      <c r="H24" s="59">
        <v>627068</v>
      </c>
      <c r="I24" s="58">
        <v>38288</v>
      </c>
      <c r="J24" s="10" t="s">
        <v>131</v>
      </c>
    </row>
    <row r="25" spans="2:10" hidden="1" x14ac:dyDescent="0.25">
      <c r="B25" s="11">
        <v>12</v>
      </c>
      <c r="C25" s="58">
        <v>37990</v>
      </c>
      <c r="D25" s="7" t="s">
        <v>187</v>
      </c>
      <c r="E25" s="7" t="s">
        <v>178</v>
      </c>
      <c r="F25" s="7" t="s">
        <v>181</v>
      </c>
      <c r="G25" s="7">
        <v>187</v>
      </c>
      <c r="H25" s="59">
        <v>999328</v>
      </c>
      <c r="I25" s="58">
        <v>38082</v>
      </c>
      <c r="J25" s="10" t="s">
        <v>130</v>
      </c>
    </row>
    <row r="26" spans="2:10" hidden="1" x14ac:dyDescent="0.25">
      <c r="B26" s="11">
        <v>15</v>
      </c>
      <c r="C26" s="58">
        <v>37990</v>
      </c>
      <c r="D26" s="7" t="s">
        <v>187</v>
      </c>
      <c r="E26" s="7" t="s">
        <v>183</v>
      </c>
      <c r="F26" s="7" t="s">
        <v>181</v>
      </c>
      <c r="G26" s="7">
        <v>176</v>
      </c>
      <c r="H26" s="59">
        <v>820336</v>
      </c>
      <c r="I26" s="58">
        <v>38320</v>
      </c>
      <c r="J26" s="10" t="s">
        <v>131</v>
      </c>
    </row>
    <row r="27" spans="2:10" hidden="1" x14ac:dyDescent="0.25">
      <c r="B27" s="11">
        <v>16</v>
      </c>
      <c r="C27" s="58">
        <v>37991</v>
      </c>
      <c r="D27" s="7" t="s">
        <v>188</v>
      </c>
      <c r="E27" s="7" t="s">
        <v>183</v>
      </c>
      <c r="F27" s="7" t="s">
        <v>181</v>
      </c>
      <c r="G27" s="7">
        <v>179</v>
      </c>
      <c r="H27" s="59">
        <v>937960</v>
      </c>
      <c r="I27" s="58">
        <v>38312</v>
      </c>
      <c r="J27" s="10" t="s">
        <v>130</v>
      </c>
    </row>
    <row r="28" spans="2:10" hidden="1" x14ac:dyDescent="0.25">
      <c r="B28" s="11">
        <v>19</v>
      </c>
      <c r="C28" s="58">
        <v>37993</v>
      </c>
      <c r="D28" s="7" t="s">
        <v>189</v>
      </c>
      <c r="E28" s="7" t="s">
        <v>183</v>
      </c>
      <c r="F28" s="7" t="s">
        <v>181</v>
      </c>
      <c r="G28" s="7">
        <v>55</v>
      </c>
      <c r="H28" s="59">
        <v>472615</v>
      </c>
      <c r="I28" s="58">
        <v>38086</v>
      </c>
      <c r="J28" s="10" t="s">
        <v>132</v>
      </c>
    </row>
    <row r="29" spans="2:10" hidden="1" x14ac:dyDescent="0.25">
      <c r="B29" s="11">
        <v>23</v>
      </c>
      <c r="C29" s="58">
        <v>37996</v>
      </c>
      <c r="D29" s="7" t="s">
        <v>188</v>
      </c>
      <c r="E29" s="7" t="s">
        <v>183</v>
      </c>
      <c r="F29" s="7" t="s">
        <v>181</v>
      </c>
      <c r="G29" s="7">
        <v>183</v>
      </c>
      <c r="H29" s="59">
        <v>1438929</v>
      </c>
      <c r="I29" s="58">
        <v>38098</v>
      </c>
      <c r="J29" s="10" t="s">
        <v>132</v>
      </c>
    </row>
    <row r="30" spans="2:10" hidden="1" x14ac:dyDescent="0.25">
      <c r="B30" s="11">
        <v>1</v>
      </c>
      <c r="C30" s="58">
        <v>37987</v>
      </c>
      <c r="D30" s="7" t="s">
        <v>185</v>
      </c>
      <c r="E30" s="7" t="s">
        <v>183</v>
      </c>
      <c r="F30" s="7" t="s">
        <v>190</v>
      </c>
      <c r="G30" s="7">
        <v>291</v>
      </c>
      <c r="H30" s="59">
        <v>2133903</v>
      </c>
      <c r="I30" s="58">
        <v>38157</v>
      </c>
      <c r="J30" s="10" t="s">
        <v>130</v>
      </c>
    </row>
    <row r="31" spans="2:10" x14ac:dyDescent="0.25">
      <c r="B31" s="11">
        <v>9</v>
      </c>
      <c r="C31" s="58">
        <v>37990</v>
      </c>
      <c r="D31" s="7" t="s">
        <v>189</v>
      </c>
      <c r="E31" s="7" t="s">
        <v>183</v>
      </c>
      <c r="F31" s="7" t="s">
        <v>190</v>
      </c>
      <c r="G31" s="7">
        <v>108</v>
      </c>
      <c r="H31" s="59">
        <v>1024380</v>
      </c>
      <c r="I31" s="58">
        <v>38349</v>
      </c>
      <c r="J31" s="10" t="s">
        <v>186</v>
      </c>
    </row>
    <row r="32" spans="2:10" hidden="1" x14ac:dyDescent="0.25">
      <c r="B32" s="11">
        <v>10</v>
      </c>
      <c r="C32" s="58">
        <v>37990</v>
      </c>
      <c r="D32" s="7" t="s">
        <v>185</v>
      </c>
      <c r="E32" s="7" t="s">
        <v>178</v>
      </c>
      <c r="F32" s="7" t="s">
        <v>190</v>
      </c>
      <c r="G32" s="7">
        <v>299</v>
      </c>
      <c r="H32" s="59">
        <v>2042768</v>
      </c>
      <c r="I32" s="58">
        <v>38266</v>
      </c>
      <c r="J32" s="10" t="s">
        <v>184</v>
      </c>
    </row>
    <row r="33" spans="2:10" hidden="1" x14ac:dyDescent="0.25">
      <c r="B33" s="11">
        <v>22</v>
      </c>
      <c r="C33" s="58">
        <v>37995</v>
      </c>
      <c r="D33" s="7" t="s">
        <v>182</v>
      </c>
      <c r="E33" s="7" t="s">
        <v>183</v>
      </c>
      <c r="F33" s="7" t="s">
        <v>190</v>
      </c>
      <c r="G33" s="7">
        <v>116</v>
      </c>
      <c r="H33" s="59">
        <v>727552</v>
      </c>
      <c r="I33" s="58">
        <v>38091</v>
      </c>
      <c r="J33" s="10" t="s">
        <v>131</v>
      </c>
    </row>
    <row r="34" spans="2:10" hidden="1" x14ac:dyDescent="0.25">
      <c r="B34" s="11">
        <v>13</v>
      </c>
      <c r="C34" s="58">
        <v>37990</v>
      </c>
      <c r="D34" s="7" t="s">
        <v>185</v>
      </c>
      <c r="E34" s="7" t="s">
        <v>178</v>
      </c>
      <c r="F34" s="7" t="s">
        <v>191</v>
      </c>
      <c r="G34" s="7">
        <v>300</v>
      </c>
      <c r="H34" s="59">
        <v>2937300</v>
      </c>
      <c r="I34" s="58">
        <v>38295</v>
      </c>
      <c r="J34" s="10" t="s">
        <v>186</v>
      </c>
    </row>
    <row r="35" spans="2:10" hidden="1" x14ac:dyDescent="0.25">
      <c r="B35" s="11">
        <v>18</v>
      </c>
      <c r="C35" s="58">
        <v>37992</v>
      </c>
      <c r="D35" s="7" t="s">
        <v>192</v>
      </c>
      <c r="E35" s="7" t="s">
        <v>178</v>
      </c>
      <c r="F35" s="7" t="s">
        <v>191</v>
      </c>
      <c r="G35" s="7">
        <v>283</v>
      </c>
      <c r="H35" s="59">
        <v>1679605</v>
      </c>
      <c r="I35" s="58">
        <v>38144</v>
      </c>
      <c r="J35" s="10" t="s">
        <v>130</v>
      </c>
    </row>
    <row r="36" spans="2:10" hidden="1" x14ac:dyDescent="0.25">
      <c r="B36" s="11">
        <v>20</v>
      </c>
      <c r="C36" s="58">
        <v>37994</v>
      </c>
      <c r="D36" s="7" t="s">
        <v>182</v>
      </c>
      <c r="E36" s="7" t="s">
        <v>183</v>
      </c>
      <c r="F36" s="7" t="s">
        <v>191</v>
      </c>
      <c r="G36" s="7">
        <v>148</v>
      </c>
      <c r="H36" s="59">
        <v>1169496</v>
      </c>
      <c r="I36" s="58">
        <v>38218</v>
      </c>
      <c r="J36" s="10" t="s">
        <v>193</v>
      </c>
    </row>
    <row r="37" spans="2:10" hidden="1" x14ac:dyDescent="0.25">
      <c r="B37" s="11">
        <v>21</v>
      </c>
      <c r="C37" s="58">
        <v>37995</v>
      </c>
      <c r="D37" s="7" t="s">
        <v>187</v>
      </c>
      <c r="E37" s="7" t="s">
        <v>178</v>
      </c>
      <c r="F37" s="7" t="s">
        <v>191</v>
      </c>
      <c r="G37" s="7">
        <v>228</v>
      </c>
      <c r="H37" s="59">
        <v>2020992</v>
      </c>
      <c r="I37" s="58">
        <v>38150</v>
      </c>
      <c r="J37" s="10" t="s">
        <v>130</v>
      </c>
    </row>
    <row r="38" spans="2:10" x14ac:dyDescent="0.25">
      <c r="B38" s="11">
        <v>25</v>
      </c>
      <c r="C38" s="58">
        <v>37996</v>
      </c>
      <c r="D38" s="7" t="s">
        <v>182</v>
      </c>
      <c r="E38" s="7" t="s">
        <v>183</v>
      </c>
      <c r="F38" s="7" t="s">
        <v>191</v>
      </c>
      <c r="G38" s="7">
        <v>124</v>
      </c>
      <c r="H38" s="59">
        <v>1170684</v>
      </c>
      <c r="I38" s="58">
        <v>38130</v>
      </c>
      <c r="J38" s="10" t="s">
        <v>186</v>
      </c>
    </row>
    <row r="39" spans="2:10" hidden="1" x14ac:dyDescent="0.25">
      <c r="B39" s="11">
        <v>28</v>
      </c>
      <c r="C39" s="58">
        <v>37998</v>
      </c>
      <c r="D39" s="7" t="s">
        <v>188</v>
      </c>
      <c r="E39" s="7" t="s">
        <v>183</v>
      </c>
      <c r="F39" s="7" t="s">
        <v>191</v>
      </c>
      <c r="G39" s="7">
        <v>187</v>
      </c>
      <c r="H39" s="59">
        <v>1660560</v>
      </c>
      <c r="I39" s="58">
        <v>38154</v>
      </c>
      <c r="J39" s="10" t="s">
        <v>184</v>
      </c>
    </row>
    <row r="40" spans="2:10" hidden="1" x14ac:dyDescent="0.25">
      <c r="B40" s="11">
        <v>5</v>
      </c>
      <c r="C40" s="58">
        <v>37988</v>
      </c>
      <c r="D40" s="7" t="s">
        <v>192</v>
      </c>
      <c r="E40" s="7" t="s">
        <v>178</v>
      </c>
      <c r="F40" s="7" t="s">
        <v>194</v>
      </c>
      <c r="G40" s="7">
        <v>152</v>
      </c>
      <c r="H40" s="59">
        <v>1138024</v>
      </c>
      <c r="I40" s="58">
        <v>38178</v>
      </c>
      <c r="J40" s="10" t="s">
        <v>193</v>
      </c>
    </row>
    <row r="41" spans="2:10" hidden="1" x14ac:dyDescent="0.25">
      <c r="B41" s="11">
        <v>7</v>
      </c>
      <c r="C41" s="58">
        <v>37989</v>
      </c>
      <c r="D41" s="7" t="s">
        <v>185</v>
      </c>
      <c r="E41" s="7" t="s">
        <v>183</v>
      </c>
      <c r="F41" s="7" t="s">
        <v>194</v>
      </c>
      <c r="G41" s="7">
        <v>69</v>
      </c>
      <c r="H41" s="59">
        <v>406686</v>
      </c>
      <c r="I41" s="58">
        <v>38145</v>
      </c>
      <c r="J41" s="10" t="s">
        <v>131</v>
      </c>
    </row>
    <row r="42" spans="2:10" hidden="1" x14ac:dyDescent="0.25">
      <c r="B42" s="11">
        <v>14</v>
      </c>
      <c r="C42" s="58">
        <v>37990</v>
      </c>
      <c r="D42" s="7" t="s">
        <v>180</v>
      </c>
      <c r="E42" s="7" t="s">
        <v>178</v>
      </c>
      <c r="F42" s="7" t="s">
        <v>194</v>
      </c>
      <c r="G42" s="7">
        <v>68</v>
      </c>
      <c r="H42" s="59">
        <v>664700</v>
      </c>
      <c r="I42" s="58">
        <v>38261</v>
      </c>
      <c r="J42" s="10" t="s">
        <v>130</v>
      </c>
    </row>
    <row r="43" spans="2:10" hidden="1" x14ac:dyDescent="0.25">
      <c r="B43" s="11">
        <v>17</v>
      </c>
      <c r="C43" s="58">
        <v>37991</v>
      </c>
      <c r="D43" s="7" t="s">
        <v>188</v>
      </c>
      <c r="E43" s="7" t="s">
        <v>183</v>
      </c>
      <c r="F43" s="7" t="s">
        <v>194</v>
      </c>
      <c r="G43" s="7">
        <v>58</v>
      </c>
      <c r="H43" s="59">
        <v>358846</v>
      </c>
      <c r="I43" s="58">
        <v>38268</v>
      </c>
      <c r="J43" s="10" t="s">
        <v>132</v>
      </c>
    </row>
    <row r="44" spans="2:10" hidden="1" x14ac:dyDescent="0.25">
      <c r="B44" s="11">
        <v>24</v>
      </c>
      <c r="C44" s="58">
        <v>37996</v>
      </c>
      <c r="D44" s="7" t="s">
        <v>182</v>
      </c>
      <c r="E44" s="7" t="s">
        <v>183</v>
      </c>
      <c r="F44" s="7" t="s">
        <v>194</v>
      </c>
      <c r="G44" s="7">
        <v>79</v>
      </c>
      <c r="H44" s="59">
        <v>427390</v>
      </c>
      <c r="I44" s="58">
        <v>38322</v>
      </c>
      <c r="J44" s="10" t="s">
        <v>184</v>
      </c>
    </row>
    <row r="45" spans="2:10" x14ac:dyDescent="0.25">
      <c r="B45" s="11">
        <v>26</v>
      </c>
      <c r="C45" s="58">
        <v>37996</v>
      </c>
      <c r="D45" s="7" t="s">
        <v>180</v>
      </c>
      <c r="E45" s="7" t="s">
        <v>183</v>
      </c>
      <c r="F45" s="7" t="s">
        <v>194</v>
      </c>
      <c r="G45" s="7">
        <v>70</v>
      </c>
      <c r="H45" s="59">
        <v>549780</v>
      </c>
      <c r="I45" s="58">
        <v>38160</v>
      </c>
      <c r="J45" s="10" t="s">
        <v>186</v>
      </c>
    </row>
    <row r="46" spans="2:10" hidden="1" x14ac:dyDescent="0.25">
      <c r="B46" s="11">
        <v>27</v>
      </c>
      <c r="C46" s="58">
        <v>37997</v>
      </c>
      <c r="D46" s="7" t="s">
        <v>180</v>
      </c>
      <c r="E46" s="7" t="s">
        <v>183</v>
      </c>
      <c r="F46" s="7" t="s">
        <v>194</v>
      </c>
      <c r="G46" s="7">
        <v>70</v>
      </c>
      <c r="H46" s="59">
        <v>659330</v>
      </c>
      <c r="I46" s="58">
        <v>38344</v>
      </c>
      <c r="J46" s="10" t="s">
        <v>131</v>
      </c>
    </row>
    <row r="47" spans="2:10" hidden="1" x14ac:dyDescent="0.25">
      <c r="B47" s="11">
        <v>29</v>
      </c>
      <c r="C47" s="58">
        <v>37998</v>
      </c>
      <c r="D47" s="7" t="s">
        <v>188</v>
      </c>
      <c r="E47" s="7" t="s">
        <v>183</v>
      </c>
      <c r="F47" s="7" t="s">
        <v>194</v>
      </c>
      <c r="G47" s="7">
        <v>91</v>
      </c>
      <c r="H47" s="59">
        <v>753571</v>
      </c>
      <c r="I47" s="58">
        <v>38175</v>
      </c>
      <c r="J47" s="10" t="s">
        <v>132</v>
      </c>
    </row>
    <row r="48" spans="2:10" hidden="1" x14ac:dyDescent="0.25">
      <c r="B48" s="81">
        <v>30</v>
      </c>
      <c r="C48" s="82">
        <v>37998</v>
      </c>
      <c r="D48" s="83" t="s">
        <v>180</v>
      </c>
      <c r="E48" s="83" t="s">
        <v>183</v>
      </c>
      <c r="F48" s="83" t="s">
        <v>194</v>
      </c>
      <c r="G48" s="83">
        <v>201</v>
      </c>
      <c r="H48" s="84">
        <v>939072</v>
      </c>
      <c r="I48" s="82">
        <v>38203</v>
      </c>
      <c r="J48" s="85" t="s">
        <v>130</v>
      </c>
    </row>
    <row r="49" spans="2:10" x14ac:dyDescent="0.25">
      <c r="B49" s="81" t="s">
        <v>205</v>
      </c>
      <c r="C49" s="83"/>
      <c r="D49" s="83"/>
      <c r="E49" s="83"/>
      <c r="F49" s="83"/>
      <c r="G49" s="83"/>
      <c r="H49" s="84">
        <f>SUBTOTAL(109,Tablaventas[Venta])</f>
        <v>4560294</v>
      </c>
      <c r="I49" s="83"/>
      <c r="J49" s="85">
        <f>SUBTOTAL(103,Tablaventas[Vendedor])</f>
        <v>4</v>
      </c>
    </row>
    <row r="54" spans="2:10" x14ac:dyDescent="0.25">
      <c r="B54" s="86" t="s">
        <v>206</v>
      </c>
      <c r="C54" t="s">
        <v>208</v>
      </c>
    </row>
    <row r="55" spans="2:10" x14ac:dyDescent="0.25">
      <c r="B55" s="4" t="s">
        <v>183</v>
      </c>
      <c r="C55" s="62">
        <v>19759180</v>
      </c>
    </row>
    <row r="56" spans="2:10" x14ac:dyDescent="0.25">
      <c r="B56" s="4" t="s">
        <v>178</v>
      </c>
      <c r="C56" s="62">
        <v>15586616</v>
      </c>
    </row>
    <row r="57" spans="2:10" x14ac:dyDescent="0.25">
      <c r="B57" s="4" t="s">
        <v>207</v>
      </c>
      <c r="C57" s="62">
        <v>35345796</v>
      </c>
    </row>
    <row r="58" spans="2:10" x14ac:dyDescent="0.25">
      <c r="B58" s="87" t="s">
        <v>175</v>
      </c>
      <c r="C58" t="s">
        <v>209</v>
      </c>
    </row>
    <row r="59" spans="2:10" x14ac:dyDescent="0.25">
      <c r="B59" s="19" t="s">
        <v>183</v>
      </c>
      <c r="C59" s="19">
        <v>19759180</v>
      </c>
    </row>
    <row r="60" spans="2:10" x14ac:dyDescent="0.25">
      <c r="B60" s="19" t="s">
        <v>178</v>
      </c>
      <c r="C60" s="19">
        <v>15586616</v>
      </c>
    </row>
    <row r="61" spans="2:10" x14ac:dyDescent="0.25">
      <c r="B61" s="19" t="s">
        <v>207</v>
      </c>
      <c r="C61" s="19">
        <v>35345796</v>
      </c>
    </row>
    <row r="63" spans="2:10" x14ac:dyDescent="0.25">
      <c r="B63" s="86" t="s">
        <v>206</v>
      </c>
      <c r="C63" s="62" t="s">
        <v>208</v>
      </c>
      <c r="E63" t="s">
        <v>206</v>
      </c>
      <c r="F63" t="s">
        <v>208</v>
      </c>
    </row>
    <row r="64" spans="2:10" x14ac:dyDescent="0.25">
      <c r="B64" s="4" t="s">
        <v>130</v>
      </c>
      <c r="C64" s="62">
        <v>9375560</v>
      </c>
      <c r="E64" t="s">
        <v>130</v>
      </c>
      <c r="F64" s="19">
        <v>9375560</v>
      </c>
    </row>
    <row r="65" spans="2:6" x14ac:dyDescent="0.25">
      <c r="B65" s="4" t="s">
        <v>186</v>
      </c>
      <c r="C65" s="62">
        <v>9656069</v>
      </c>
      <c r="E65" t="s">
        <v>186</v>
      </c>
      <c r="F65" s="19">
        <v>9656069</v>
      </c>
    </row>
    <row r="66" spans="2:6" x14ac:dyDescent="0.25">
      <c r="B66" s="4" t="s">
        <v>184</v>
      </c>
      <c r="C66" s="62">
        <v>4843134</v>
      </c>
      <c r="E66" t="s">
        <v>184</v>
      </c>
      <c r="F66" s="19">
        <v>4843134</v>
      </c>
    </row>
    <row r="67" spans="2:6" x14ac:dyDescent="0.25">
      <c r="B67" s="4" t="s">
        <v>132</v>
      </c>
      <c r="C67" s="62">
        <v>3023961</v>
      </c>
      <c r="E67" t="s">
        <v>132</v>
      </c>
      <c r="F67" s="19">
        <v>3023961</v>
      </c>
    </row>
    <row r="68" spans="2:6" x14ac:dyDescent="0.25">
      <c r="B68" s="4" t="s">
        <v>193</v>
      </c>
      <c r="C68" s="62">
        <v>2307520</v>
      </c>
      <c r="E68" t="s">
        <v>193</v>
      </c>
      <c r="F68" s="19">
        <v>2307520</v>
      </c>
    </row>
    <row r="69" spans="2:6" x14ac:dyDescent="0.25">
      <c r="B69" s="4" t="s">
        <v>131</v>
      </c>
      <c r="C69" s="62">
        <v>6139552</v>
      </c>
      <c r="E69" t="s">
        <v>131</v>
      </c>
      <c r="F69" s="19">
        <v>6139552</v>
      </c>
    </row>
    <row r="70" spans="2:6" x14ac:dyDescent="0.25">
      <c r="B70" s="4" t="s">
        <v>207</v>
      </c>
      <c r="C70" s="62">
        <v>35345796</v>
      </c>
    </row>
    <row r="73" spans="2:6" x14ac:dyDescent="0.25">
      <c r="B73" s="86" t="s">
        <v>206</v>
      </c>
      <c r="C73" t="s">
        <v>208</v>
      </c>
    </row>
    <row r="74" spans="2:6" x14ac:dyDescent="0.25">
      <c r="B74" s="4" t="s">
        <v>181</v>
      </c>
      <c r="C74" s="62">
        <v>12881157</v>
      </c>
    </row>
    <row r="75" spans="2:6" x14ac:dyDescent="0.25">
      <c r="B75" s="4" t="s">
        <v>190</v>
      </c>
      <c r="C75" s="62">
        <v>5928603</v>
      </c>
    </row>
    <row r="76" spans="2:6" x14ac:dyDescent="0.25">
      <c r="B76" s="4" t="s">
        <v>191</v>
      </c>
      <c r="C76" s="62">
        <v>10638637</v>
      </c>
    </row>
    <row r="77" spans="2:6" x14ac:dyDescent="0.25">
      <c r="B77" s="4" t="s">
        <v>194</v>
      </c>
      <c r="C77" s="62">
        <v>5897399</v>
      </c>
    </row>
    <row r="78" spans="2:6" x14ac:dyDescent="0.25">
      <c r="B78" s="4" t="s">
        <v>207</v>
      </c>
      <c r="C78" s="62">
        <v>35345796</v>
      </c>
    </row>
    <row r="80" spans="2:6" x14ac:dyDescent="0.25">
      <c r="B80" t="s">
        <v>206</v>
      </c>
      <c r="C80" t="s">
        <v>208</v>
      </c>
    </row>
    <row r="81" spans="2:3" x14ac:dyDescent="0.25">
      <c r="B81" t="s">
        <v>181</v>
      </c>
      <c r="C81" s="19">
        <v>12881157</v>
      </c>
    </row>
    <row r="82" spans="2:3" x14ac:dyDescent="0.25">
      <c r="B82" t="s">
        <v>190</v>
      </c>
      <c r="C82" s="19">
        <v>5928603</v>
      </c>
    </row>
    <row r="83" spans="2:3" x14ac:dyDescent="0.25">
      <c r="B83" t="s">
        <v>191</v>
      </c>
      <c r="C83" s="19">
        <v>10638637</v>
      </c>
    </row>
    <row r="84" spans="2:3" x14ac:dyDescent="0.25">
      <c r="B84" t="s">
        <v>194</v>
      </c>
      <c r="C84" s="19">
        <v>5897399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4"/>
  <legacyDrawing r:id="rId5"/>
  <tableParts count="1">
    <tablePart r:id="rId6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ADD76BB-1B06-47FE-B10F-25E3BC8775BA}">
          <xm:f>'Ejercicio 5'!$B$80:$C$85</xm:f>
        </x15:webExtension>
      </x15:webExtensions>
    </ex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Ejericicio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2021-05-21T02:36:42Z</dcterms:modified>
</cp:coreProperties>
</file>