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4539EEC6-52D9-47BC-9C66-EED349437F6B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6" r:id="rId6"/>
  </sheets>
  <definedNames>
    <definedName name="_xlnm._FilterDatabase" localSheetId="0" hidden="1">'Ejericicio 1'!$A$8:$M$56</definedName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1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G65" i="1"/>
  <c r="G64" i="1"/>
  <c r="G63" i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C21" i="6"/>
  <c r="D21" i="6"/>
  <c r="E21" i="6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E66" i="1"/>
  <c r="I57" i="1"/>
  <c r="K63" i="1"/>
  <c r="E64" i="1"/>
  <c r="K60" i="1"/>
  <c r="E62" i="1" l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3" authorId="0" shapeId="0" xr:uid="{AB3AC3E9-6AB9-487B-82F2-B7B2BC11B69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dejo las funciones para que las cheques :)</t>
        </r>
      </text>
    </comment>
    <comment ref="L68" authorId="0" shapeId="0" xr:uid="{346A8F59-9933-440F-877A-F953BD0FEC2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fue que el subtotal esta en el costo de envio no en precio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F5D09140-66F2-48B1-B28D-22B70EE963E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todo!!!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480E6811-CE3C-482F-8B75-D806C799B85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No entendi pero te dejo la formula a lado</t>
        </r>
      </text>
    </comment>
    <comment ref="J40" authorId="0" shapeId="0" xr:uid="{ECE6ACFF-19E5-42E6-9FD7-847678B4CC8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todo!!!</t>
        </r>
      </text>
    </comment>
    <comment ref="J43" authorId="0" shapeId="0" xr:uid="{DD8EB08D-341D-4A0D-A0DA-1D677EE757B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todo!!!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4D0EE284-80C0-4067-BE04-D48F81E0E173}">
      <text>
        <r>
          <rPr>
            <b/>
            <sz val="9"/>
            <color indexed="81"/>
            <rFont val="Tahoma"/>
            <family val="2"/>
          </rPr>
          <t>JABE: EXCELENTE!!!!</t>
        </r>
      </text>
    </comment>
  </commentList>
</comments>
</file>

<file path=xl/sharedStrings.xml><?xml version="1.0" encoding="utf-8"?>
<sst xmlns="http://schemas.openxmlformats.org/spreadsheetml/2006/main" count="504" uniqueCount="213">
  <si>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</si>
  <si>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</si>
  <si>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</si>
  <si>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</si>
  <si>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</si>
  <si>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</si>
  <si>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</si>
  <si>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</si>
  <si>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</si>
  <si>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</si>
  <si>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</si>
  <si>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</si>
  <si>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</si>
  <si>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</si>
  <si>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</si>
  <si>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</si>
  <si>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</si>
  <si>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</si>
  <si>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</si>
  <si>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</si>
  <si>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</si>
  <si>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</si>
  <si>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</si>
  <si>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</si>
  <si>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</si>
  <si>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</si>
  <si>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</si>
  <si>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</si>
  <si>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</si>
  <si>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</si>
  <si>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</si>
  <si>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</si>
  <si>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</si>
  <si>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</si>
  <si>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</si>
  <si>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</si>
  <si>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</si>
  <si>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</si>
  <si>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</si>
  <si>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</si>
  <si>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</si>
  <si>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</si>
  <si>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</si>
  <si>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</si>
  <si>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</si>
  <si>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</si>
  <si>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</si>
  <si>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</si>
  <si>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</si>
  <si>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</si>
  <si>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</si>
  <si>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</si>
  <si>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</si>
  <si>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</si>
  <si>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</si>
  <si>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</si>
  <si>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</si>
  <si>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</si>
  <si>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</si>
  <si>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</si>
  <si>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</si>
  <si>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</si>
  <si>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</si>
  <si>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</si>
  <si>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</si>
  <si>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</si>
  <si>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</si>
  <si>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</si>
  <si>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</si>
  <si>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</si>
  <si>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</si>
  <si>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</si>
  <si>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</si>
  <si>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</si>
  <si>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</si>
  <si>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</si>
  <si>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</si>
  <si>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</si>
  <si>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</si>
  <si>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</si>
  <si>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</si>
  <si>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</si>
  <si>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</si>
  <si>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</si>
  <si>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</si>
  <si>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</si>
  <si>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</si>
  <si>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</si>
  <si>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</si>
  <si>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</si>
  <si>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</si>
  <si>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</si>
  <si>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</si>
  <si>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</si>
  <si>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</si>
  <si>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</si>
  <si>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</si>
  <si>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</si>
  <si>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</si>
  <si>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</si>
  <si>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</si>
  <si>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</si>
  <si>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</si>
  <si>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</si>
  <si>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</si>
  <si>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</si>
  <si>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</si>
  <si>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</si>
  <si>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</si>
  <si>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</si>
  <si>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</si>
  <si>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</si>
  <si>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</si>
  <si>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</si>
  <si>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</si>
  <si>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</si>
  <si>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</si>
  <si>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</si>
  <si>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</si>
  <si>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</si>
  <si>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</si>
  <si>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</si>
  <si>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</si>
  <si>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</si>
  <si>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</si>
  <si>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</si>
  <si>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</si>
  <si>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</si>
  <si>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</si>
  <si>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</si>
  <si>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</si>
  <si>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</si>
  <si>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</si>
  <si>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</si>
  <si>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</si>
  <si>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</si>
  <si>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</si>
  <si>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</si>
  <si>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</si>
  <si>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</si>
  <si>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</si>
  <si>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</si>
  <si>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</si>
  <si>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</si>
  <si>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</si>
  <si>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</si>
  <si>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</si>
  <si>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</si>
  <si>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</si>
  <si>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</si>
  <si>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</si>
  <si>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</si>
  <si>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</si>
  <si>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</si>
  <si>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</si>
  <si>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</si>
  <si>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</si>
  <si>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</si>
  <si>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</si>
  <si>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</si>
  <si>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</si>
  <si>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</si>
  <si>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</si>
  <si>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</si>
  <si>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</si>
  <si>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</si>
  <si>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</si>
  <si>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</si>
  <si>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</si>
  <si>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</si>
  <si>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</si>
  <si>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</si>
  <si>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</si>
  <si>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</si>
  <si>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</si>
  <si>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</si>
  <si>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</si>
  <si>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</si>
  <si>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</si>
  <si>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</si>
  <si>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</si>
  <si>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</si>
  <si>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</si>
  <si>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</si>
  <si>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</si>
  <si>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</si>
  <si>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</si>
  <si>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</si>
  <si>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</si>
  <si>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</si>
  <si>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</si>
  <si>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</si>
  <si>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</si>
  <si>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</si>
  <si>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</si>
  <si>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</si>
  <si>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</si>
  <si>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</si>
  <si>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</si>
  <si>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</si>
  <si>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</si>
  <si>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</si>
  <si>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</si>
  <si>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</si>
  <si>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</si>
  <si>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 xml:space="preserve">CONCEPTO </t>
  </si>
  <si>
    <t xml:space="preserve">TOTAL ORDENES </t>
  </si>
  <si>
    <t>Total</t>
  </si>
  <si>
    <t>c</t>
  </si>
  <si>
    <t>Etiquetas de fila</t>
  </si>
  <si>
    <t>Suma de Venta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</si>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</sst>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  <numFmt numFmtId="167" formatCode="0.000"/>
    <numFmt numFmtId="168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12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44" fontId="0" fillId="0" borderId="0" xfId="0" applyNumberFormat="1"/>
    <xf numFmtId="0" fontId="1" fillId="0" borderId="0" xfId="0" applyNumberFormat="1" applyFont="1" applyBorder="1"/>
    <xf numFmtId="164" fontId="1" fillId="0" borderId="0" xfId="0" applyNumberFormat="1" applyFont="1" applyBorder="1"/>
    <xf numFmtId="167" fontId="0" fillId="0" borderId="2" xfId="0" applyNumberFormat="1" applyBorder="1"/>
    <xf numFmtId="14" fontId="6" fillId="5" borderId="22" xfId="1" applyNumberFormat="1" applyFont="1" applyFill="1" applyBorder="1" applyAlignment="1">
      <alignment horizontal="center" vertical="center" wrapText="1"/>
    </xf>
    <xf numFmtId="0" fontId="6" fillId="5" borderId="22" xfId="4" applyNumberFormat="1" applyFont="1" applyFill="1" applyBorder="1" applyAlignment="1">
      <alignment horizontal="center" vertical="center"/>
    </xf>
    <xf numFmtId="164" fontId="6" fillId="5" borderId="22" xfId="1" applyNumberFormat="1" applyFont="1" applyFill="1" applyBorder="1" applyAlignment="1">
      <alignment horizontal="center" vertical="center"/>
    </xf>
    <xf numFmtId="0" fontId="6" fillId="5" borderId="22" xfId="1" applyNumberFormat="1" applyFont="1" applyFill="1" applyBorder="1" applyAlignment="1">
      <alignment horizontal="center" vertical="center" wrapText="1"/>
    </xf>
    <xf numFmtId="0" fontId="6" fillId="5" borderId="23" xfId="1" applyNumberFormat="1" applyFont="1" applyFill="1" applyBorder="1" applyAlignment="1">
      <alignment horizontal="center" vertical="center" wrapText="1"/>
    </xf>
    <xf numFmtId="168" fontId="9" fillId="6" borderId="13" xfId="4" applyNumberFormat="1" applyFont="1" applyFill="1" applyBorder="1" applyAlignment="1">
      <alignment horizontal="center" wrapText="1"/>
    </xf>
    <xf numFmtId="168" fontId="9" fillId="7" borderId="14" xfId="4" applyNumberFormat="1" applyFont="1" applyFill="1" applyBorder="1" applyAlignment="1">
      <alignment horizontal="center" wrapText="1"/>
    </xf>
    <xf numFmtId="168" fontId="9" fillId="6" borderId="14" xfId="4" applyNumberFormat="1" applyFont="1" applyFill="1" applyBorder="1" applyAlignment="1">
      <alignment horizontal="center" wrapText="1"/>
    </xf>
    <xf numFmtId="0" fontId="18" fillId="0" borderId="0" xfId="0" applyFont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19" fillId="0" borderId="11" xfId="0" applyFont="1" applyBorder="1"/>
    <xf numFmtId="14" fontId="19" fillId="0" borderId="2" xfId="0" applyNumberFormat="1" applyFont="1" applyBorder="1"/>
    <xf numFmtId="0" fontId="19" fillId="0" borderId="2" xfId="0" applyFont="1" applyBorder="1"/>
    <xf numFmtId="166" fontId="19" fillId="0" borderId="2" xfId="0" applyNumberFormat="1" applyFont="1" applyBorder="1"/>
    <xf numFmtId="0" fontId="19" fillId="0" borderId="9" xfId="0" applyFont="1" applyBorder="1"/>
    <xf numFmtId="0" fontId="20" fillId="2" borderId="8" xfId="3" applyFont="1" applyBorder="1"/>
    <xf numFmtId="0" fontId="20" fillId="2" borderId="24" xfId="3" applyFont="1" applyBorder="1"/>
    <xf numFmtId="0" fontId="20" fillId="2" borderId="7" xfId="3" applyFont="1" applyBorder="1"/>
    <xf numFmtId="0" fontId="17" fillId="0" borderId="0" xfId="0" applyFont="1"/>
    <xf numFmtId="0" fontId="0" fillId="10" borderId="0" xfId="0" applyFill="1"/>
    <xf numFmtId="0" fontId="0" fillId="0" borderId="0" xfId="0" pivotButton="1"/>
    <xf numFmtId="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53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dd/mm/yyyy;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104775</xdr:rowOff>
    </xdr:from>
    <xdr:to>
      <xdr:col>15</xdr:col>
      <xdr:colOff>609600</xdr:colOff>
      <xdr:row>8</xdr:row>
      <xdr:rowOff>66675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4375" y="104775"/>
          <a:ext cx="11325225" cy="14859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6146" name="AutoShape 2" descr="Logotipos de transporte: vectores, gráficos, imágenes vectoriales |  Depositphotos®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190501</xdr:colOff>
      <xdr:row>1</xdr:row>
      <xdr:rowOff>9525</xdr:rowOff>
    </xdr:from>
    <xdr:to>
      <xdr:col>2</xdr:col>
      <xdr:colOff>257176</xdr:colOff>
      <xdr:row>7</xdr:row>
      <xdr:rowOff>133350</xdr:rowOff>
    </xdr:to>
    <xdr:pic>
      <xdr:nvPicPr>
        <xdr:cNvPr id="7" name="Imagen 6" descr="Envío rápido logo | Vector Premium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200025"/>
          <a:ext cx="12382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19051</xdr:colOff>
      <xdr:row>1</xdr:row>
      <xdr:rowOff>66675</xdr:rowOff>
    </xdr:from>
    <xdr:ext cx="5553074" cy="47625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829051" y="257175"/>
          <a:ext cx="5553074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MX" sz="2500" b="1">
              <a:latin typeface="Arial" panose="020B0604020202020204" pitchFamily="34" charset="0"/>
              <a:cs typeface="Arial" panose="020B0604020202020204" pitchFamily="34" charset="0"/>
            </a:rPr>
            <a:t>TABLERO</a:t>
          </a:r>
          <a:r>
            <a:rPr lang="es-MX" sz="2500" b="1" baseline="0">
              <a:latin typeface="Arial" panose="020B0604020202020204" pitchFamily="34" charset="0"/>
              <a:cs typeface="Arial" panose="020B0604020202020204" pitchFamily="34" charset="0"/>
            </a:rPr>
            <a:t> DE CONTROL </a:t>
          </a:r>
          <a:endParaRPr lang="es-MX" sz="25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209550</xdr:colOff>
      <xdr:row>4</xdr:row>
      <xdr:rowOff>0</xdr:rowOff>
    </xdr:from>
    <xdr:ext cx="1955279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152775" y="762000"/>
          <a:ext cx="19552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TOTAL VENTA DE OPERACION </a:t>
          </a:r>
        </a:p>
      </xdr:txBody>
    </xdr:sp>
    <xdr:clientData/>
  </xdr:oneCellAnchor>
  <xdr:oneCellAnchor>
    <xdr:from>
      <xdr:col>6</xdr:col>
      <xdr:colOff>704850</xdr:colOff>
      <xdr:row>4</xdr:row>
      <xdr:rowOff>19050</xdr:rowOff>
    </xdr:from>
    <xdr:ext cx="1695657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6915150" y="781050"/>
          <a:ext cx="1695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TOTAL VENTA VENDEDOR</a:t>
          </a:r>
        </a:p>
      </xdr:txBody>
    </xdr:sp>
    <xdr:clientData/>
  </xdr:oneCellAnchor>
  <xdr:oneCellAnchor>
    <xdr:from>
      <xdr:col>10</xdr:col>
      <xdr:colOff>361950</xdr:colOff>
      <xdr:row>4</xdr:row>
      <xdr:rowOff>19050</xdr:rowOff>
    </xdr:from>
    <xdr:ext cx="1897564" cy="436786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9620250" y="781050"/>
          <a:ext cx="189756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TOTAL  GENERAL</a:t>
          </a:r>
        </a:p>
        <a:p>
          <a:r>
            <a:rPr lang="es-MX" sz="1100" b="1"/>
            <a:t> </a:t>
          </a:r>
        </a:p>
      </xdr:txBody>
    </xdr:sp>
    <xdr:clientData/>
  </xdr:oneCellAnchor>
  <xdr:oneCellAnchor>
    <xdr:from>
      <xdr:col>3</xdr:col>
      <xdr:colOff>571499</xdr:colOff>
      <xdr:row>5</xdr:row>
      <xdr:rowOff>123825</xdr:rowOff>
    </xdr:from>
    <xdr:ext cx="1609725" cy="264560"/>
    <xdr:sp macro="" textlink="$C$21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4000499" y="1076325"/>
          <a:ext cx="1609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0C3ED8-E2C8-49A8-A24D-1DC2F50058C2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$19,759,180.00 </a:t>
          </a:fld>
          <a:endParaRPr lang="es-MX" sz="1100" b="1"/>
        </a:p>
      </xdr:txBody>
    </xdr:sp>
    <xdr:clientData/>
  </xdr:oneCellAnchor>
  <xdr:oneCellAnchor>
    <xdr:from>
      <xdr:col>7</xdr:col>
      <xdr:colOff>276225</xdr:colOff>
      <xdr:row>5</xdr:row>
      <xdr:rowOff>133350</xdr:rowOff>
    </xdr:from>
    <xdr:ext cx="1400175" cy="264560"/>
    <xdr:sp macro="" textlink="$D$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7248525" y="1085850"/>
          <a:ext cx="1400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50E34E-B1A7-4D67-8C24-F0FBB09EF2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$15,586,616.00 </a:t>
          </a:fld>
          <a:endParaRPr lang="es-MX" sz="1100" b="1"/>
        </a:p>
      </xdr:txBody>
    </xdr:sp>
    <xdr:clientData/>
  </xdr:oneCellAnchor>
  <xdr:oneCellAnchor>
    <xdr:from>
      <xdr:col>10</xdr:col>
      <xdr:colOff>381001</xdr:colOff>
      <xdr:row>5</xdr:row>
      <xdr:rowOff>142875</xdr:rowOff>
    </xdr:from>
    <xdr:ext cx="1483330" cy="264560"/>
    <xdr:sp macro="" textlink="$E$21">
      <xdr:nvSpPr>
        <xdr:cNvPr id="20" name="CuadroText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9639301" y="1095375"/>
          <a:ext cx="14833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6D512D7-8C5C-4513-9AC0-4BC1D23E92D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$35,345,796.00 </a:t>
          </a:fld>
          <a:endParaRPr lang="es-MX" sz="1100" b="1"/>
        </a:p>
      </xdr:txBody>
    </xdr:sp>
    <xdr:clientData/>
  </xdr:oneCellAnchor>
  <xdr:twoCellAnchor editAs="oneCell">
    <xdr:from>
      <xdr:col>3</xdr:col>
      <xdr:colOff>933450</xdr:colOff>
      <xdr:row>8</xdr:row>
      <xdr:rowOff>314325</xdr:rowOff>
    </xdr:from>
    <xdr:to>
      <xdr:col>7</xdr:col>
      <xdr:colOff>657225</xdr:colOff>
      <xdr:row>8</xdr:row>
      <xdr:rowOff>1295400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Operación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1838325"/>
              <a:ext cx="31623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619124</xdr:colOff>
      <xdr:row>8</xdr:row>
      <xdr:rowOff>295275</xdr:rowOff>
    </xdr:from>
    <xdr:to>
      <xdr:col>3</xdr:col>
      <xdr:colOff>438150</xdr:colOff>
      <xdr:row>8</xdr:row>
      <xdr:rowOff>1276350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Vendedor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4" y="1819275"/>
              <a:ext cx="3248026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704850</xdr:colOff>
      <xdr:row>8</xdr:row>
      <xdr:rowOff>1371600</xdr:rowOff>
    </xdr:from>
    <xdr:to>
      <xdr:col>2</xdr:col>
      <xdr:colOff>600075</xdr:colOff>
      <xdr:row>8</xdr:row>
      <xdr:rowOff>2276475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Estado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" y="28956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th Guevara Galindo" refreshedDate="44333.791761689812" createdVersion="6" refreshedVersion="6" minRefreshableVersion="3" recordCount="30" xr:uid="{00000000-000A-0000-FFFF-FFFF1D000000}">
  <cacheSource type="worksheet">
    <worksheetSource name="Ventas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d v="2004-04-19T00:00:00"/>
    <x v="0"/>
  </r>
  <r>
    <n v="3"/>
    <d v="2004-01-01T00:00:00"/>
    <s v="Oficina"/>
    <x v="1"/>
    <x v="0"/>
    <n v="82"/>
    <x v="1"/>
    <d v="2004-11-08T00:00:00"/>
    <x v="1"/>
  </r>
  <r>
    <n v="4"/>
    <d v="2004-01-02T00:00:00"/>
    <s v="Estacionamiento"/>
    <x v="1"/>
    <x v="0"/>
    <n v="285"/>
    <x v="2"/>
    <d v="2004-04-27T00:00:00"/>
    <x v="2"/>
  </r>
  <r>
    <n v="6"/>
    <d v="2004-01-03T00:00:00"/>
    <s v="Industrial"/>
    <x v="1"/>
    <x v="0"/>
    <n v="131"/>
    <x v="3"/>
    <d v="2004-09-05T00:00:00"/>
    <x v="0"/>
  </r>
  <r>
    <n v="8"/>
    <d v="2004-01-03T00:00:00"/>
    <s v="Oficina"/>
    <x v="0"/>
    <x v="0"/>
    <n v="235"/>
    <x v="4"/>
    <d v="2004-10-31T00:00:00"/>
    <x v="2"/>
  </r>
  <r>
    <n v="11"/>
    <d v="2004-01-04T00:00:00"/>
    <s v="Oficina"/>
    <x v="1"/>
    <x v="0"/>
    <n v="124"/>
    <x v="5"/>
    <d v="2004-10-28T00:00:00"/>
    <x v="0"/>
  </r>
  <r>
    <n v="12"/>
    <d v="2004-01-04T00:00:00"/>
    <s v="Industrial"/>
    <x v="0"/>
    <x v="0"/>
    <n v="187"/>
    <x v="6"/>
    <d v="2004-04-05T00:00:00"/>
    <x v="3"/>
  </r>
  <r>
    <n v="15"/>
    <d v="2004-01-04T00:00:00"/>
    <s v="Industrial"/>
    <x v="1"/>
    <x v="0"/>
    <n v="176"/>
    <x v="7"/>
    <d v="2004-11-29T00:00:00"/>
    <x v="0"/>
  </r>
  <r>
    <n v="16"/>
    <d v="2004-01-05T00:00:00"/>
    <s v="Casa"/>
    <x v="1"/>
    <x v="0"/>
    <n v="179"/>
    <x v="8"/>
    <d v="2004-11-21T00:00:00"/>
    <x v="3"/>
  </r>
  <r>
    <n v="19"/>
    <d v="2004-01-07T00:00:00"/>
    <s v="Piso"/>
    <x v="1"/>
    <x v="0"/>
    <n v="55"/>
    <x v="9"/>
    <d v="2004-04-09T00:00:00"/>
    <x v="4"/>
  </r>
  <r>
    <n v="23"/>
    <d v="2004-01-10T00:00:00"/>
    <s v="Casa"/>
    <x v="1"/>
    <x v="0"/>
    <n v="183"/>
    <x v="10"/>
    <d v="2004-04-21T00:00:00"/>
    <x v="4"/>
  </r>
  <r>
    <n v="1"/>
    <d v="2004-01-01T00:00:00"/>
    <s v="Estacionamiento"/>
    <x v="1"/>
    <x v="1"/>
    <n v="291"/>
    <x v="11"/>
    <d v="2004-06-19T00:00:00"/>
    <x v="3"/>
  </r>
  <r>
    <n v="9"/>
    <d v="2004-01-04T00:00:00"/>
    <s v="Piso"/>
    <x v="1"/>
    <x v="1"/>
    <n v="108"/>
    <x v="12"/>
    <d v="2004-12-28T00:00:00"/>
    <x v="2"/>
  </r>
  <r>
    <n v="10"/>
    <d v="2004-01-04T00:00:00"/>
    <s v="Estacionamiento"/>
    <x v="0"/>
    <x v="1"/>
    <n v="299"/>
    <x v="13"/>
    <d v="2004-10-06T00:00:00"/>
    <x v="1"/>
  </r>
  <r>
    <n v="22"/>
    <d v="2004-01-09T00:00:00"/>
    <s v="Oficina"/>
    <x v="1"/>
    <x v="1"/>
    <n v="116"/>
    <x v="14"/>
    <d v="2004-04-14T00:00:00"/>
    <x v="0"/>
  </r>
  <r>
    <n v="13"/>
    <d v="2004-01-04T00:00:00"/>
    <s v="Estacionamiento"/>
    <x v="0"/>
    <x v="2"/>
    <n v="300"/>
    <x v="15"/>
    <d v="2004-11-04T00:00:00"/>
    <x v="2"/>
  </r>
  <r>
    <n v="18"/>
    <d v="2004-01-06T00:00:00"/>
    <s v="Suelo"/>
    <x v="0"/>
    <x v="2"/>
    <n v="283"/>
    <x v="16"/>
    <d v="2004-06-06T00:00:00"/>
    <x v="3"/>
  </r>
  <r>
    <n v="20"/>
    <d v="2004-01-08T00:00:00"/>
    <s v="Oficina"/>
    <x v="1"/>
    <x v="2"/>
    <n v="148"/>
    <x v="17"/>
    <d v="2004-08-19T00:00:00"/>
    <x v="5"/>
  </r>
  <r>
    <n v="21"/>
    <d v="2004-01-09T00:00:00"/>
    <s v="Industrial"/>
    <x v="0"/>
    <x v="2"/>
    <n v="228"/>
    <x v="18"/>
    <d v="2004-06-12T00:00:00"/>
    <x v="3"/>
  </r>
  <r>
    <n v="25"/>
    <d v="2004-01-10T00:00:00"/>
    <s v="Oficina"/>
    <x v="1"/>
    <x v="2"/>
    <n v="124"/>
    <x v="19"/>
    <d v="2004-05-23T00:00:00"/>
    <x v="2"/>
  </r>
  <r>
    <n v="28"/>
    <d v="2004-01-12T00:00:00"/>
    <s v="Casa"/>
    <x v="1"/>
    <x v="2"/>
    <n v="187"/>
    <x v="20"/>
    <d v="2004-06-16T00:00:00"/>
    <x v="1"/>
  </r>
  <r>
    <n v="5"/>
    <d v="2004-01-02T00:00:00"/>
    <s v="Suelo"/>
    <x v="0"/>
    <x v="3"/>
    <n v="152"/>
    <x v="21"/>
    <d v="2004-07-10T00:00:00"/>
    <x v="5"/>
  </r>
  <r>
    <n v="7"/>
    <d v="2004-01-03T00:00:00"/>
    <s v="Estacionamiento"/>
    <x v="1"/>
    <x v="3"/>
    <n v="69"/>
    <x v="22"/>
    <d v="2004-06-07T00:00:00"/>
    <x v="0"/>
  </r>
  <r>
    <n v="14"/>
    <d v="2004-01-04T00:00:00"/>
    <s v="Local"/>
    <x v="0"/>
    <x v="3"/>
    <n v="68"/>
    <x v="23"/>
    <d v="2004-10-01T00:00:00"/>
    <x v="3"/>
  </r>
  <r>
    <n v="17"/>
    <d v="2004-01-05T00:00:00"/>
    <s v="Casa"/>
    <x v="1"/>
    <x v="3"/>
    <n v="58"/>
    <x v="24"/>
    <d v="2004-10-08T00:00:00"/>
    <x v="4"/>
  </r>
  <r>
    <n v="24"/>
    <d v="2004-01-10T00:00:00"/>
    <s v="Oficina"/>
    <x v="1"/>
    <x v="3"/>
    <n v="79"/>
    <x v="25"/>
    <d v="2004-12-01T00:00:00"/>
    <x v="1"/>
  </r>
  <r>
    <n v="26"/>
    <d v="2004-01-10T00:00:00"/>
    <s v="Local"/>
    <x v="1"/>
    <x v="3"/>
    <n v="70"/>
    <x v="26"/>
    <d v="2004-06-22T00:00:00"/>
    <x v="2"/>
  </r>
  <r>
    <n v="27"/>
    <d v="2004-01-11T00:00:00"/>
    <s v="Local"/>
    <x v="1"/>
    <x v="3"/>
    <n v="70"/>
    <x v="27"/>
    <d v="2004-12-23T00:00:00"/>
    <x v="0"/>
  </r>
  <r>
    <n v="29"/>
    <d v="2004-01-12T00:00:00"/>
    <s v="Casa"/>
    <x v="1"/>
    <x v="3"/>
    <n v="91"/>
    <x v="28"/>
    <d v="2004-07-07T00:00:00"/>
    <x v="4"/>
  </r>
  <r>
    <n v="30"/>
    <d v="2004-01-12T00:00:00"/>
    <s v="Local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0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2:E20" firstHeaderRow="1" firstDataRow="2" firstDataCol="1"/>
  <pivotFields count="9"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66" showAll="0">
      <items count="31">
        <item h="1" x="24"/>
        <item h="1" x="22"/>
        <item h="1" x="25"/>
        <item h="1" x="9"/>
        <item h="1" x="26"/>
        <item h="1" x="5"/>
        <item h="1" x="27"/>
        <item h="1" x="23"/>
        <item h="1" x="1"/>
        <item h="1" x="14"/>
        <item h="1" x="28"/>
        <item h="1" x="7"/>
        <item h="1" x="8"/>
        <item h="1" x="29"/>
        <item h="1" x="3"/>
        <item h="1" x="6"/>
        <item h="1" x="12"/>
        <item h="1" x="21"/>
        <item h="1" x="17"/>
        <item h="1" x="19"/>
        <item h="1" x="10"/>
        <item h="1" x="20"/>
        <item h="1" x="16"/>
        <item h="1" x="2"/>
        <item x="0"/>
        <item h="1" x="18"/>
        <item h="1" x="13"/>
        <item h="1" x="11"/>
        <item h="1" x="4"/>
        <item h="1" x="15"/>
        <item t="default"/>
      </items>
    </pivotField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Venta" fld="6" baseField="0" baseItem="0"/>
  </dataFields>
  <formats count="3">
    <format dxfId="6">
      <pivotArea grandCol="1" outline="0" collapsedLevelsAreSubtotals="1" fieldPosition="0"/>
    </format>
    <format dxfId="5">
      <pivotArea field="3" grandRow="1" outline="0" collapsedLevelsAreSubtotals="1" axis="axisCol" fieldPosition="0">
        <references count="1">
          <reference field="3" count="1" selected="0">
            <x v="1"/>
          </reference>
        </references>
      </pivotArea>
    </format>
    <format dxfId="4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1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4:G32" firstHeaderRow="1" firstDataRow="2" firstDataCol="1"/>
  <pivotFields count="9">
    <pivotField showAll="0"/>
    <pivotField numFmtId="14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6" name="TablaDinámica10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2000000}" sourceName="Vendedor">
  <pivotTables>
    <pivotTable tabId="6" name="TablaDinámica10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3000000}" sourceName="Estado">
  <pivotTables>
    <pivotTable tabId="6" name="TablaDinámica13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rowHeight="241300"/>
  <slicer name="Vendedor" xr10:uid="{00000000-0014-0000-FFFF-FFFF02000000}" cache="SegmentaciónDeDatos_Vendedor" caption="Vendedor" columnCount="3" rowHeight="241300"/>
  <slicer name="Estado" xr10:uid="{00000000-0014-0000-FFFF-FFFF03000000}" cache="SegmentaciónDeDatos_Estado" caption="Estado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52" tableBorderDxfId="51">
  <autoFilter ref="A8:I56" xr:uid="{00000000-0009-0000-0100-000001000000}"/>
  <tableColumns count="9">
    <tableColumn id="1" xr3:uid="{00000000-0010-0000-0000-000001000000}" name="ID" totalsRowLabel="Total" dataDxfId="50" totalsRowDxfId="49"/>
    <tableColumn id="2" xr3:uid="{00000000-0010-0000-0000-000002000000}" name="FechaDeOrden" dataDxfId="48" totalsRowDxfId="47"/>
    <tableColumn id="3" xr3:uid="{00000000-0010-0000-0000-000003000000}" name="Empleado" dataDxfId="46" totalsRowDxfId="45"/>
    <tableColumn id="4" xr3:uid="{00000000-0010-0000-0000-000004000000}" name="Status" dataDxfId="44" totalsRowDxfId="43"/>
    <tableColumn id="5" xr3:uid="{00000000-0010-0000-0000-000005000000}" name="Compañía" dataDxfId="42" totalsRowDxfId="41"/>
    <tableColumn id="6" xr3:uid="{00000000-0010-0000-0000-000006000000}" name="Fecha de envío" dataDxfId="40" totalsRowDxfId="39"/>
    <tableColumn id="7" xr3:uid="{00000000-0010-0000-0000-000007000000}" name="Cantidad" dataDxfId="38" totalsRowDxfId="37"/>
    <tableColumn id="8" xr3:uid="{00000000-0010-0000-0000-000008000000}" name="Precio" dataDxfId="36" totalsRowDxfId="35" dataCellStyle="Moneda"/>
    <tableColumn id="9" xr3:uid="{00000000-0010-0000-0000-000009000000}" name="Costo de envío" totalsRowFunction="sum" dataDxfId="34" totalsRowDxfId="3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31" tableBorderDxfId="30" headerRowCellStyle="Moneda">
  <autoFilter ref="A7:J34" xr:uid="{00000000-0009-0000-0100-000002000000}"/>
  <tableColumns count="10">
    <tableColumn id="1" xr3:uid="{00000000-0010-0000-0100-000001000000}" name="Cuenta No." dataDxfId="29" dataCellStyle="Normal 2"/>
    <tableColumn id="2" xr3:uid="{00000000-0010-0000-0100-000002000000}" name="Factura No." dataDxfId="28" dataCellStyle="Normal 2"/>
    <tableColumn id="3" xr3:uid="{00000000-0010-0000-0100-000003000000}" name="Fecha Factura" dataDxfId="27" dataCellStyle="Normal 2"/>
    <tableColumn id="4" xr3:uid="{00000000-0010-0000-0100-000004000000}" name="NOMBRE" dataDxfId="26" dataCellStyle="Normal 2"/>
    <tableColumn id="5" xr3:uid="{00000000-0010-0000-0100-000005000000}" name="Monto" dataDxfId="25" dataCellStyle="Moneda"/>
    <tableColumn id="6" xr3:uid="{00000000-0010-0000-0100-000006000000}" name="DIRECCIÓN" dataDxfId="24" dataCellStyle="Normal 2"/>
    <tableColumn id="7" xr3:uid="{00000000-0010-0000-0100-000007000000}" name="CIUDAD, ESTADO, CP" dataDxfId="23" dataCellStyle="Normal 2"/>
    <tableColumn id="8" xr3:uid="{00000000-0010-0000-0100-000008000000}" name="60 días" dataDxfId="22" dataCellStyle="Normal 2">
      <calculatedColumnFormula>+Tabla2[[#This Row],[Fecha Factura]]+60</calculatedColumnFormula>
    </tableColumn>
    <tableColumn id="9" xr3:uid="{00000000-0010-0000-0100-000009000000}" name="90 días" dataDxfId="21" dataCellStyle="Normal 2">
      <calculatedColumnFormula>+Tabla2[[#This Row],[Fecha Factura]]+90</calculatedColumnFormula>
    </tableColumn>
    <tableColumn id="10" xr3:uid="{00000000-0010-0000-0100-00000A000000}" name="120 días" dataDxfId="20" dataCellStyle="Normal 2">
      <calculatedColumnFormula>+Tabla2[[#This Row],[Fecha Factura]]+120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entas" displayName="Ventas" ref="B5:J35" totalsRowShown="0" headerRowDxfId="19" headerRowBorderDxfId="18" tableBorderDxfId="17" totalsRowBorderDxfId="16" headerRowCellStyle="40% - Énfasis6">
  <autoFilter ref="B5:J35" xr:uid="{00000000-0009-0000-0100-000003000000}"/>
  <tableColumns count="9">
    <tableColumn id="1" xr3:uid="{00000000-0010-0000-0200-000001000000}" name="Referencia" dataDxfId="15"/>
    <tableColumn id="2" xr3:uid="{00000000-0010-0000-0200-000002000000}" name="Fecha Alta" dataDxfId="14"/>
    <tableColumn id="3" xr3:uid="{00000000-0010-0000-0200-000003000000}" name="Giro comercial" dataDxfId="13"/>
    <tableColumn id="4" xr3:uid="{00000000-0010-0000-0200-000004000000}" name="Operación" dataDxfId="12"/>
    <tableColumn id="5" xr3:uid="{00000000-0010-0000-0200-000005000000}" name="Estado" dataDxfId="11"/>
    <tableColumn id="6" xr3:uid="{00000000-0010-0000-0200-000006000000}" name="Superficie" dataDxfId="10"/>
    <tableColumn id="7" xr3:uid="{00000000-0010-0000-0200-000007000000}" name="Venta" dataDxfId="9"/>
    <tableColumn id="8" xr3:uid="{00000000-0010-0000-0200-000008000000}" name="Fecha Venta" dataDxfId="8"/>
    <tableColumn id="9" xr3:uid="{00000000-0010-0000-0200-000009000000}" name="Vendedo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opLeftCell="A40" zoomScale="85" zoomScaleNormal="85" workbookViewId="0">
      <selection activeCell="F61" sqref="F61"/>
    </sheetView>
  </sheetViews>
  <sheetFormatPr baseColWidth="10" defaultRowHeight="15" x14ac:dyDescent="0.25"/>
  <cols>
    <col min="1" max="1" width="5" customWidth="1"/>
    <col min="2" max="2" width="15.42578125" customWidth="1"/>
    <col min="3" max="3" width="18.28515625" bestFit="1" customWidth="1"/>
    <col min="4" max="4" width="12" customWidth="1"/>
    <col min="5" max="5" width="13.7109375" bestFit="1" customWidth="1"/>
    <col min="6" max="6" width="15.5703125" customWidth="1"/>
    <col min="7" max="7" width="10.42578125" customWidth="1"/>
    <col min="8" max="8" width="10.5703125" bestFit="1" customWidth="1"/>
    <col min="9" max="9" width="15.28515625" customWidth="1"/>
    <col min="11" max="11" width="11.85546875" bestFit="1" customWidth="1"/>
  </cols>
  <sheetData>
    <row r="1" spans="1:9" x14ac:dyDescent="0.25">
      <c r="A1" s="103" t="s">
        <v>0</v>
      </c>
      <c r="B1" s="103"/>
      <c r="C1" s="103"/>
      <c r="D1" s="103"/>
      <c r="E1" s="103"/>
      <c r="F1" s="103"/>
    </row>
    <row r="2" spans="1:9" x14ac:dyDescent="0.25">
      <c r="A2" s="104" t="s">
        <v>198</v>
      </c>
      <c r="B2" s="104"/>
      <c r="C2" s="104"/>
      <c r="D2" s="104"/>
      <c r="E2" s="104"/>
      <c r="F2" s="104"/>
      <c r="G2" s="104"/>
      <c r="H2" s="104"/>
      <c r="I2" s="104"/>
    </row>
    <row r="3" spans="1:9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105" t="s">
        <v>36</v>
      </c>
      <c r="B5" s="106"/>
      <c r="C5" s="106"/>
      <c r="D5" s="106"/>
      <c r="E5" s="106"/>
      <c r="F5" s="106"/>
      <c r="G5" s="106"/>
      <c r="H5" s="106"/>
      <c r="I5" s="107"/>
    </row>
    <row r="6" spans="1:9" x14ac:dyDescent="0.25">
      <c r="A6" s="108"/>
      <c r="B6" s="109"/>
      <c r="C6" s="109"/>
      <c r="D6" s="109"/>
      <c r="E6" s="109"/>
      <c r="F6" s="109"/>
      <c r="G6" s="109"/>
      <c r="H6" s="109"/>
      <c r="I6" s="110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11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11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11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11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11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11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11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11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11" x14ac:dyDescent="0.25">
      <c r="A57" s="12" t="s">
        <v>207</v>
      </c>
      <c r="B57" s="12"/>
      <c r="C57" s="12"/>
      <c r="D57" s="12"/>
      <c r="E57" s="12"/>
      <c r="F57" s="12"/>
      <c r="G57" s="12"/>
      <c r="H57" s="68"/>
      <c r="I57" s="69">
        <f>SUBTOTAL(109,Tabla1[Costo de envío])</f>
        <v>3469</v>
      </c>
    </row>
    <row r="58" spans="1:11" x14ac:dyDescent="0.25">
      <c r="A58" s="12"/>
      <c r="B58" s="13"/>
      <c r="C58" s="12"/>
      <c r="D58" s="12"/>
      <c r="E58" s="12"/>
      <c r="F58" s="13"/>
      <c r="G58" s="12"/>
      <c r="H58" s="14"/>
      <c r="I58" s="14"/>
    </row>
    <row r="59" spans="1:11" x14ac:dyDescent="0.25">
      <c r="J59" t="s">
        <v>205</v>
      </c>
      <c r="K59" t="s">
        <v>206</v>
      </c>
    </row>
    <row r="60" spans="1:11" x14ac:dyDescent="0.25">
      <c r="A60" s="102" t="s">
        <v>37</v>
      </c>
      <c r="B60" s="102"/>
      <c r="C60" s="102"/>
      <c r="D60" s="102"/>
      <c r="E60" s="102"/>
      <c r="F60" s="5"/>
      <c r="G60" s="5"/>
      <c r="H60" s="5"/>
      <c r="I60" s="5"/>
      <c r="J60" t="s">
        <v>11</v>
      </c>
      <c r="K60">
        <f ca="1">SUMIF(D8:D56,J60,G9:G56)</f>
        <v>189</v>
      </c>
    </row>
    <row r="61" spans="1:11" x14ac:dyDescent="0.25">
      <c r="A61" s="100" t="s">
        <v>199</v>
      </c>
      <c r="B61" s="100"/>
      <c r="C61" s="100"/>
      <c r="D61" s="100"/>
      <c r="E61" s="66">
        <f>MAX(I8:I56)</f>
        <v>322</v>
      </c>
      <c r="F61">
        <v>10</v>
      </c>
    </row>
    <row r="62" spans="1:11" x14ac:dyDescent="0.25">
      <c r="A62" s="100" t="s">
        <v>200</v>
      </c>
      <c r="B62" s="100"/>
      <c r="C62" s="100"/>
      <c r="D62" s="100"/>
      <c r="E62" s="66">
        <f>MIN(H9:H56)</f>
        <v>529</v>
      </c>
      <c r="F62">
        <v>10</v>
      </c>
      <c r="J62" t="s">
        <v>205</v>
      </c>
      <c r="K62" t="s">
        <v>206</v>
      </c>
    </row>
    <row r="63" spans="1:11" x14ac:dyDescent="0.25">
      <c r="A63" s="97" t="s">
        <v>201</v>
      </c>
      <c r="B63" s="98"/>
      <c r="C63" s="98"/>
      <c r="D63" s="99"/>
      <c r="E63" s="7">
        <v>189</v>
      </c>
      <c r="F63">
        <v>0</v>
      </c>
      <c r="G63">
        <f>COUNTIF(Tabla1[Status],"nuevo")</f>
        <v>16</v>
      </c>
      <c r="J63" t="s">
        <v>14</v>
      </c>
      <c r="K63">
        <f ca="1">SUMIF(D8:D56,J63,G9:G56)</f>
        <v>320</v>
      </c>
    </row>
    <row r="64" spans="1:11" x14ac:dyDescent="0.25">
      <c r="A64" s="100" t="s">
        <v>202</v>
      </c>
      <c r="B64" s="100"/>
      <c r="C64" s="100"/>
      <c r="D64" s="100"/>
      <c r="E64" s="66">
        <f>SUM(I9:I56)</f>
        <v>3469</v>
      </c>
      <c r="F64">
        <v>0</v>
      </c>
      <c r="G64">
        <f>SUMIF(Tabla1[Compañía],"Compañía AA",Tabla1[Costo de envío])</f>
        <v>400</v>
      </c>
    </row>
    <row r="65" spans="1:12" x14ac:dyDescent="0.25">
      <c r="A65" s="100" t="s">
        <v>203</v>
      </c>
      <c r="B65" s="100"/>
      <c r="C65" s="100"/>
      <c r="D65" s="100"/>
      <c r="E65" s="7">
        <v>320</v>
      </c>
      <c r="F65">
        <v>0</v>
      </c>
      <c r="G65">
        <f>COUNTIF(Tabla1[Status],"Cerrado")</f>
        <v>31</v>
      </c>
    </row>
    <row r="66" spans="1:12" x14ac:dyDescent="0.25">
      <c r="A66" s="101" t="s">
        <v>204</v>
      </c>
      <c r="B66" s="101"/>
      <c r="C66" s="101"/>
      <c r="D66" s="101"/>
      <c r="E66" s="70">
        <f>AVERAGE(Tabla1[Costo de envío])</f>
        <v>72.270833333333329</v>
      </c>
      <c r="F66">
        <v>10</v>
      </c>
    </row>
    <row r="67" spans="1:12" x14ac:dyDescent="0.25">
      <c r="A67" s="11"/>
      <c r="B67" s="11"/>
      <c r="C67" s="11"/>
      <c r="D67" s="11"/>
      <c r="E67" s="12"/>
    </row>
    <row r="68" spans="1:12" x14ac:dyDescent="0.25">
      <c r="A68" s="5" t="s">
        <v>123</v>
      </c>
      <c r="B68" s="5"/>
      <c r="C68" s="5"/>
      <c r="D68" s="5"/>
      <c r="E68" s="5"/>
      <c r="K68">
        <v>0</v>
      </c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conditionalFormatting sqref="F61:F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68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K2" sqref="K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1" x14ac:dyDescent="0.25">
      <c r="A1" s="103" t="s">
        <v>0</v>
      </c>
      <c r="B1" s="103"/>
      <c r="C1" s="103"/>
      <c r="D1" s="103"/>
      <c r="E1" s="103"/>
      <c r="F1" s="103"/>
    </row>
    <row r="2" spans="1:11" x14ac:dyDescent="0.25">
      <c r="A2" s="111" t="s">
        <v>197</v>
      </c>
      <c r="B2" s="111"/>
      <c r="C2" s="111"/>
      <c r="D2" s="111"/>
      <c r="E2" s="111"/>
      <c r="F2" s="111"/>
      <c r="G2" s="111"/>
      <c r="H2" s="111"/>
      <c r="I2" s="111"/>
      <c r="K2">
        <v>10</v>
      </c>
    </row>
    <row r="3" spans="1:11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5" spans="1:11" x14ac:dyDescent="0.25">
      <c r="A5" s="15"/>
      <c r="B5" s="16"/>
      <c r="C5" s="17"/>
      <c r="D5" s="18"/>
      <c r="E5" s="19"/>
      <c r="F5" s="19"/>
      <c r="G5" s="19"/>
    </row>
    <row r="6" spans="1:11" x14ac:dyDescent="0.25">
      <c r="A6" s="15"/>
      <c r="B6" s="16"/>
      <c r="C6" s="17"/>
      <c r="D6" s="18"/>
      <c r="E6" s="19"/>
      <c r="F6" s="19"/>
      <c r="G6" s="19"/>
      <c r="I6" s="19"/>
      <c r="J6" s="19"/>
    </row>
    <row r="7" spans="1:11" x14ac:dyDescent="0.25">
      <c r="A7" s="71" t="s">
        <v>38</v>
      </c>
      <c r="B7" s="72" t="s">
        <v>39</v>
      </c>
      <c r="C7" s="71" t="s">
        <v>40</v>
      </c>
      <c r="D7" s="72" t="s">
        <v>41</v>
      </c>
      <c r="E7" s="73" t="s">
        <v>42</v>
      </c>
      <c r="F7" s="72" t="s">
        <v>43</v>
      </c>
      <c r="G7" s="72" t="s">
        <v>44</v>
      </c>
      <c r="H7" s="71" t="s">
        <v>45</v>
      </c>
      <c r="I7" s="74" t="s">
        <v>46</v>
      </c>
      <c r="J7" s="75" t="s">
        <v>47</v>
      </c>
    </row>
    <row r="8" spans="1:11" x14ac:dyDescent="0.25">
      <c r="A8" s="31">
        <v>10024</v>
      </c>
      <c r="B8" s="32">
        <v>11772</v>
      </c>
      <c r="C8" s="20">
        <v>42465</v>
      </c>
      <c r="D8" s="33" t="s">
        <v>48</v>
      </c>
      <c r="E8" s="21">
        <v>150</v>
      </c>
      <c r="F8" s="33" t="s">
        <v>49</v>
      </c>
      <c r="G8" s="33" t="s">
        <v>50</v>
      </c>
      <c r="H8" s="76">
        <f>+Tabla2[[#This Row],[Fecha Factura]]+60</f>
        <v>42525</v>
      </c>
      <c r="I8" s="22">
        <f>+Tabla2[[#This Row],[Fecha Factura]]+90</f>
        <v>42555</v>
      </c>
      <c r="J8" s="34">
        <f>+Tabla2[[#This Row],[Fecha Factura]]+120</f>
        <v>42585</v>
      </c>
    </row>
    <row r="9" spans="1:11" x14ac:dyDescent="0.25">
      <c r="A9" s="35">
        <v>10014</v>
      </c>
      <c r="B9" s="36">
        <v>11773</v>
      </c>
      <c r="C9" s="23">
        <v>42465</v>
      </c>
      <c r="D9" s="37" t="s">
        <v>51</v>
      </c>
      <c r="E9" s="24">
        <v>550</v>
      </c>
      <c r="F9" s="37" t="s">
        <v>52</v>
      </c>
      <c r="G9" s="37" t="s">
        <v>53</v>
      </c>
      <c r="H9" s="77">
        <f>+Tabla2[[#This Row],[Fecha Factura]]+60</f>
        <v>42525</v>
      </c>
      <c r="I9" s="25">
        <f>+Tabla2[[#This Row],[Fecha Factura]]+90</f>
        <v>42555</v>
      </c>
      <c r="J9" s="38">
        <f>+Tabla2[[#This Row],[Fecha Factura]]+120</f>
        <v>42585</v>
      </c>
    </row>
    <row r="10" spans="1:11" x14ac:dyDescent="0.25">
      <c r="A10" s="39">
        <v>10034</v>
      </c>
      <c r="B10" s="40">
        <v>11774</v>
      </c>
      <c r="C10" s="26">
        <v>42465</v>
      </c>
      <c r="D10" s="41" t="s">
        <v>54</v>
      </c>
      <c r="E10" s="27">
        <v>750</v>
      </c>
      <c r="F10" s="41" t="s">
        <v>55</v>
      </c>
      <c r="G10" s="41" t="s">
        <v>56</v>
      </c>
      <c r="H10" s="78">
        <f>+Tabla2[[#This Row],[Fecha Factura]]+60</f>
        <v>42525</v>
      </c>
      <c r="I10" s="28">
        <f>+Tabla2[[#This Row],[Fecha Factura]]+90</f>
        <v>42555</v>
      </c>
      <c r="J10" s="42">
        <f>+Tabla2[[#This Row],[Fecha Factura]]+120</f>
        <v>42585</v>
      </c>
    </row>
    <row r="11" spans="1:11" x14ac:dyDescent="0.25">
      <c r="A11" s="35">
        <v>10029</v>
      </c>
      <c r="B11" s="36">
        <v>11775</v>
      </c>
      <c r="C11" s="23">
        <v>42465</v>
      </c>
      <c r="D11" s="37" t="s">
        <v>57</v>
      </c>
      <c r="E11" s="24">
        <v>240</v>
      </c>
      <c r="F11" s="37" t="s">
        <v>58</v>
      </c>
      <c r="G11" s="37" t="s">
        <v>59</v>
      </c>
      <c r="H11" s="77">
        <f>+Tabla2[[#This Row],[Fecha Factura]]+60</f>
        <v>42525</v>
      </c>
      <c r="I11" s="25">
        <f>+Tabla2[[#This Row],[Fecha Factura]]+90</f>
        <v>42555</v>
      </c>
      <c r="J11" s="38">
        <f>+Tabla2[[#This Row],[Fecha Factura]]+120</f>
        <v>42585</v>
      </c>
    </row>
    <row r="12" spans="1:11" x14ac:dyDescent="0.25">
      <c r="A12" s="39">
        <v>10030</v>
      </c>
      <c r="B12" s="40">
        <v>11776</v>
      </c>
      <c r="C12" s="26">
        <v>42526</v>
      </c>
      <c r="D12" s="41" t="s">
        <v>60</v>
      </c>
      <c r="E12" s="27">
        <v>61.5</v>
      </c>
      <c r="F12" s="41" t="s">
        <v>61</v>
      </c>
      <c r="G12" s="41" t="s">
        <v>62</v>
      </c>
      <c r="H12" s="78">
        <f>+Tabla2[[#This Row],[Fecha Factura]]+60</f>
        <v>42586</v>
      </c>
      <c r="I12" s="28">
        <f>+Tabla2[[#This Row],[Fecha Factura]]+90</f>
        <v>42616</v>
      </c>
      <c r="J12" s="42">
        <f>+Tabla2[[#This Row],[Fecha Factura]]+120</f>
        <v>42646</v>
      </c>
    </row>
    <row r="13" spans="1:11" x14ac:dyDescent="0.25">
      <c r="A13" s="35">
        <v>10018</v>
      </c>
      <c r="B13" s="36">
        <v>11777</v>
      </c>
      <c r="C13" s="23">
        <v>42526</v>
      </c>
      <c r="D13" s="37" t="s">
        <v>63</v>
      </c>
      <c r="E13" s="24">
        <v>211.25</v>
      </c>
      <c r="F13" s="37" t="s">
        <v>64</v>
      </c>
      <c r="G13" s="37" t="s">
        <v>62</v>
      </c>
      <c r="H13" s="77">
        <f>+Tabla2[[#This Row],[Fecha Factura]]+60</f>
        <v>42586</v>
      </c>
      <c r="I13" s="25">
        <f>+Tabla2[[#This Row],[Fecha Factura]]+90</f>
        <v>42616</v>
      </c>
      <c r="J13" s="38">
        <f>+Tabla2[[#This Row],[Fecha Factura]]+120</f>
        <v>42646</v>
      </c>
    </row>
    <row r="14" spans="1:11" x14ac:dyDescent="0.25">
      <c r="A14" s="39">
        <v>10035</v>
      </c>
      <c r="B14" s="40">
        <v>11778</v>
      </c>
      <c r="C14" s="26">
        <v>42526</v>
      </c>
      <c r="D14" s="41" t="s">
        <v>65</v>
      </c>
      <c r="E14" s="27">
        <v>220.13</v>
      </c>
      <c r="F14" s="41" t="s">
        <v>66</v>
      </c>
      <c r="G14" s="41" t="s">
        <v>67</v>
      </c>
      <c r="H14" s="78">
        <f>+Tabla2[[#This Row],[Fecha Factura]]+60</f>
        <v>42586</v>
      </c>
      <c r="I14" s="28">
        <f>+Tabla2[[#This Row],[Fecha Factura]]+90</f>
        <v>42616</v>
      </c>
      <c r="J14" s="42">
        <f>+Tabla2[[#This Row],[Fecha Factura]]+120</f>
        <v>42646</v>
      </c>
    </row>
    <row r="15" spans="1:11" x14ac:dyDescent="0.25">
      <c r="A15" s="35">
        <v>10010</v>
      </c>
      <c r="B15" s="36">
        <v>11779</v>
      </c>
      <c r="C15" s="29">
        <v>42528</v>
      </c>
      <c r="D15" s="37" t="s">
        <v>68</v>
      </c>
      <c r="E15" s="24">
        <v>151.44</v>
      </c>
      <c r="F15" s="37" t="s">
        <v>69</v>
      </c>
      <c r="G15" s="37" t="s">
        <v>70</v>
      </c>
      <c r="H15" s="77">
        <f>+Tabla2[[#This Row],[Fecha Factura]]+60</f>
        <v>42588</v>
      </c>
      <c r="I15" s="25">
        <f>+Tabla2[[#This Row],[Fecha Factura]]+90</f>
        <v>42618</v>
      </c>
      <c r="J15" s="38">
        <f>+Tabla2[[#This Row],[Fecha Factura]]+120</f>
        <v>42648</v>
      </c>
    </row>
    <row r="16" spans="1:11" x14ac:dyDescent="0.25">
      <c r="A16" s="35">
        <v>10012</v>
      </c>
      <c r="B16" s="36">
        <v>11781</v>
      </c>
      <c r="C16" s="29">
        <v>42528</v>
      </c>
      <c r="D16" s="37" t="s">
        <v>71</v>
      </c>
      <c r="E16" s="24">
        <v>98.66</v>
      </c>
      <c r="F16" s="37" t="s">
        <v>72</v>
      </c>
      <c r="G16" s="37" t="s">
        <v>73</v>
      </c>
      <c r="H16" s="77">
        <f>+Tabla2[[#This Row],[Fecha Factura]]+60</f>
        <v>42588</v>
      </c>
      <c r="I16" s="25">
        <f>+Tabla2[[#This Row],[Fecha Factura]]+90</f>
        <v>42618</v>
      </c>
      <c r="J16" s="38">
        <f>+Tabla2[[#This Row],[Fecha Factura]]+120</f>
        <v>42648</v>
      </c>
    </row>
    <row r="17" spans="1:10" x14ac:dyDescent="0.25">
      <c r="A17" s="39">
        <v>10021</v>
      </c>
      <c r="B17" s="40">
        <v>11784</v>
      </c>
      <c r="C17" s="30">
        <v>42528</v>
      </c>
      <c r="D17" s="41" t="s">
        <v>74</v>
      </c>
      <c r="E17" s="27">
        <v>414.35</v>
      </c>
      <c r="F17" s="41" t="s">
        <v>75</v>
      </c>
      <c r="G17" s="41" t="s">
        <v>67</v>
      </c>
      <c r="H17" s="78">
        <f>+Tabla2[[#This Row],[Fecha Factura]]+60</f>
        <v>42588</v>
      </c>
      <c r="I17" s="28">
        <f>+Tabla2[[#This Row],[Fecha Factura]]+90</f>
        <v>42618</v>
      </c>
      <c r="J17" s="42">
        <f>+Tabla2[[#This Row],[Fecha Factura]]+120</f>
        <v>42648</v>
      </c>
    </row>
    <row r="18" spans="1:10" x14ac:dyDescent="0.25">
      <c r="A18" s="35">
        <v>10022</v>
      </c>
      <c r="B18" s="36">
        <v>11785</v>
      </c>
      <c r="C18" s="29">
        <v>42529</v>
      </c>
      <c r="D18" s="37" t="s">
        <v>76</v>
      </c>
      <c r="E18" s="24">
        <v>75.989999999999995</v>
      </c>
      <c r="F18" s="37" t="s">
        <v>77</v>
      </c>
      <c r="G18" s="37" t="s">
        <v>78</v>
      </c>
      <c r="H18" s="77">
        <f>+Tabla2[[#This Row],[Fecha Factura]]+60</f>
        <v>42589</v>
      </c>
      <c r="I18" s="25">
        <f>+Tabla2[[#This Row],[Fecha Factura]]+90</f>
        <v>42619</v>
      </c>
      <c r="J18" s="38">
        <f>+Tabla2[[#This Row],[Fecha Factura]]+120</f>
        <v>42649</v>
      </c>
    </row>
    <row r="19" spans="1:10" x14ac:dyDescent="0.25">
      <c r="A19" s="39">
        <v>10026</v>
      </c>
      <c r="B19" s="40">
        <v>11786</v>
      </c>
      <c r="C19" s="30">
        <v>42529</v>
      </c>
      <c r="D19" s="41" t="s">
        <v>79</v>
      </c>
      <c r="E19" s="27">
        <v>159.88</v>
      </c>
      <c r="F19" s="41" t="s">
        <v>80</v>
      </c>
      <c r="G19" s="41" t="s">
        <v>81</v>
      </c>
      <c r="H19" s="78">
        <f>+Tabla2[[#This Row],[Fecha Factura]]+60</f>
        <v>42589</v>
      </c>
      <c r="I19" s="28">
        <f>+Tabla2[[#This Row],[Fecha Factura]]+90</f>
        <v>42619</v>
      </c>
      <c r="J19" s="42">
        <f>+Tabla2[[#This Row],[Fecha Factura]]+120</f>
        <v>42649</v>
      </c>
    </row>
    <row r="20" spans="1:10" x14ac:dyDescent="0.25">
      <c r="A20" s="35">
        <v>10033</v>
      </c>
      <c r="B20" s="36">
        <v>11787</v>
      </c>
      <c r="C20" s="29">
        <v>42529</v>
      </c>
      <c r="D20" s="37" t="s">
        <v>82</v>
      </c>
      <c r="E20" s="24">
        <v>190</v>
      </c>
      <c r="F20" s="37" t="s">
        <v>83</v>
      </c>
      <c r="G20" s="37" t="s">
        <v>84</v>
      </c>
      <c r="H20" s="77">
        <f>+Tabla2[[#This Row],[Fecha Factura]]+60</f>
        <v>42589</v>
      </c>
      <c r="I20" s="25">
        <f>+Tabla2[[#This Row],[Fecha Factura]]+90</f>
        <v>42619</v>
      </c>
      <c r="J20" s="38">
        <f>+Tabla2[[#This Row],[Fecha Factura]]+120</f>
        <v>42649</v>
      </c>
    </row>
    <row r="21" spans="1:10" x14ac:dyDescent="0.25">
      <c r="A21" s="35">
        <v>10015</v>
      </c>
      <c r="B21" s="36">
        <v>11789</v>
      </c>
      <c r="C21" s="29">
        <v>42529</v>
      </c>
      <c r="D21" s="37" t="s">
        <v>85</v>
      </c>
      <c r="E21" s="24">
        <v>561.11</v>
      </c>
      <c r="F21" s="37" t="s">
        <v>86</v>
      </c>
      <c r="G21" s="37" t="s">
        <v>87</v>
      </c>
      <c r="H21" s="77">
        <f>+Tabla2[[#This Row],[Fecha Factura]]+60</f>
        <v>42589</v>
      </c>
      <c r="I21" s="25">
        <f>+Tabla2[[#This Row],[Fecha Factura]]+90</f>
        <v>42619</v>
      </c>
      <c r="J21" s="38">
        <f>+Tabla2[[#This Row],[Fecha Factura]]+120</f>
        <v>42649</v>
      </c>
    </row>
    <row r="22" spans="1:10" x14ac:dyDescent="0.25">
      <c r="A22" s="39">
        <v>10036</v>
      </c>
      <c r="B22" s="40">
        <v>11790</v>
      </c>
      <c r="C22" s="30">
        <v>42529</v>
      </c>
      <c r="D22" s="41" t="s">
        <v>88</v>
      </c>
      <c r="E22" s="27">
        <v>180.25</v>
      </c>
      <c r="F22" s="41" t="s">
        <v>89</v>
      </c>
      <c r="G22" s="41" t="s">
        <v>90</v>
      </c>
      <c r="H22" s="78">
        <f>+Tabla2[[#This Row],[Fecha Factura]]+60</f>
        <v>42589</v>
      </c>
      <c r="I22" s="28">
        <f>+Tabla2[[#This Row],[Fecha Factura]]+90</f>
        <v>42619</v>
      </c>
      <c r="J22" s="42">
        <f>+Tabla2[[#This Row],[Fecha Factura]]+120</f>
        <v>42649</v>
      </c>
    </row>
    <row r="23" spans="1:10" x14ac:dyDescent="0.25">
      <c r="A23" s="35">
        <v>10032</v>
      </c>
      <c r="B23" s="36">
        <v>11791</v>
      </c>
      <c r="C23" s="29">
        <v>42529</v>
      </c>
      <c r="D23" s="37" t="s">
        <v>91</v>
      </c>
      <c r="E23" s="24">
        <v>424.6</v>
      </c>
      <c r="F23" s="37" t="s">
        <v>92</v>
      </c>
      <c r="G23" s="37" t="s">
        <v>93</v>
      </c>
      <c r="H23" s="77">
        <f>+Tabla2[[#This Row],[Fecha Factura]]+60</f>
        <v>42589</v>
      </c>
      <c r="I23" s="25">
        <f>+Tabla2[[#This Row],[Fecha Factura]]+90</f>
        <v>42619</v>
      </c>
      <c r="J23" s="38">
        <f>+Tabla2[[#This Row],[Fecha Factura]]+120</f>
        <v>42649</v>
      </c>
    </row>
    <row r="24" spans="1:10" x14ac:dyDescent="0.25">
      <c r="A24" s="39">
        <v>10017</v>
      </c>
      <c r="B24" s="40">
        <v>11792</v>
      </c>
      <c r="C24" s="30">
        <v>42530</v>
      </c>
      <c r="D24" s="41" t="s">
        <v>94</v>
      </c>
      <c r="E24" s="27">
        <v>119.85</v>
      </c>
      <c r="F24" s="41" t="s">
        <v>95</v>
      </c>
      <c r="G24" s="41" t="s">
        <v>93</v>
      </c>
      <c r="H24" s="78">
        <f>+Tabla2[[#This Row],[Fecha Factura]]+60</f>
        <v>42590</v>
      </c>
      <c r="I24" s="28">
        <f>+Tabla2[[#This Row],[Fecha Factura]]+90</f>
        <v>42620</v>
      </c>
      <c r="J24" s="42">
        <f>+Tabla2[[#This Row],[Fecha Factura]]+120</f>
        <v>42650</v>
      </c>
    </row>
    <row r="25" spans="1:10" x14ac:dyDescent="0.25">
      <c r="A25" s="39">
        <v>10023</v>
      </c>
      <c r="B25" s="40">
        <v>11796</v>
      </c>
      <c r="C25" s="30">
        <v>42530</v>
      </c>
      <c r="D25" s="41" t="s">
        <v>96</v>
      </c>
      <c r="E25" s="27">
        <v>1751.25</v>
      </c>
      <c r="F25" s="41" t="s">
        <v>97</v>
      </c>
      <c r="G25" s="41" t="s">
        <v>81</v>
      </c>
      <c r="H25" s="78">
        <f>+Tabla2[[#This Row],[Fecha Factura]]+60</f>
        <v>42590</v>
      </c>
      <c r="I25" s="28">
        <f>+Tabla2[[#This Row],[Fecha Factura]]+90</f>
        <v>42620</v>
      </c>
      <c r="J25" s="42">
        <f>+Tabla2[[#This Row],[Fecha Factura]]+120</f>
        <v>42650</v>
      </c>
    </row>
    <row r="26" spans="1:10" x14ac:dyDescent="0.25">
      <c r="A26" s="35">
        <v>10016</v>
      </c>
      <c r="B26" s="36">
        <v>11797</v>
      </c>
      <c r="C26" s="29">
        <v>42530</v>
      </c>
      <c r="D26" s="37" t="s">
        <v>98</v>
      </c>
      <c r="E26" s="24">
        <v>531.66999999999996</v>
      </c>
      <c r="F26" s="37" t="s">
        <v>99</v>
      </c>
      <c r="G26" s="37" t="s">
        <v>100</v>
      </c>
      <c r="H26" s="77">
        <f>+Tabla2[[#This Row],[Fecha Factura]]+60</f>
        <v>42590</v>
      </c>
      <c r="I26" s="25">
        <f>+Tabla2[[#This Row],[Fecha Factura]]+90</f>
        <v>42620</v>
      </c>
      <c r="J26" s="38">
        <f>+Tabla2[[#This Row],[Fecha Factura]]+120</f>
        <v>42650</v>
      </c>
    </row>
    <row r="27" spans="1:10" x14ac:dyDescent="0.25">
      <c r="A27" s="39">
        <v>10028</v>
      </c>
      <c r="B27" s="40">
        <v>11798</v>
      </c>
      <c r="C27" s="30">
        <v>42530</v>
      </c>
      <c r="D27" s="41" t="s">
        <v>101</v>
      </c>
      <c r="E27" s="27">
        <v>1150.95</v>
      </c>
      <c r="F27" s="41" t="s">
        <v>102</v>
      </c>
      <c r="G27" s="41" t="s">
        <v>103</v>
      </c>
      <c r="H27" s="78">
        <f>+Tabla2[[#This Row],[Fecha Factura]]+60</f>
        <v>42590</v>
      </c>
      <c r="I27" s="28">
        <f>+Tabla2[[#This Row],[Fecha Factura]]+90</f>
        <v>42620</v>
      </c>
      <c r="J27" s="42">
        <f>+Tabla2[[#This Row],[Fecha Factura]]+120</f>
        <v>42650</v>
      </c>
    </row>
    <row r="28" spans="1:10" x14ac:dyDescent="0.25">
      <c r="A28" s="39">
        <v>10025</v>
      </c>
      <c r="B28" s="40">
        <v>11802</v>
      </c>
      <c r="C28" s="30">
        <v>42531</v>
      </c>
      <c r="D28" s="41" t="s">
        <v>104</v>
      </c>
      <c r="E28" s="27">
        <v>433.94</v>
      </c>
      <c r="F28" s="41" t="s">
        <v>105</v>
      </c>
      <c r="G28" s="41" t="s">
        <v>106</v>
      </c>
      <c r="H28" s="78">
        <f>+Tabla2[[#This Row],[Fecha Factura]]+60</f>
        <v>42591</v>
      </c>
      <c r="I28" s="28">
        <f>+Tabla2[[#This Row],[Fecha Factura]]+90</f>
        <v>42621</v>
      </c>
      <c r="J28" s="42">
        <f>+Tabla2[[#This Row],[Fecha Factura]]+120</f>
        <v>42651</v>
      </c>
    </row>
    <row r="29" spans="1:10" x14ac:dyDescent="0.25">
      <c r="A29" s="39">
        <v>10011</v>
      </c>
      <c r="B29" s="40">
        <v>11804</v>
      </c>
      <c r="C29" s="30">
        <v>42531</v>
      </c>
      <c r="D29" s="41" t="s">
        <v>107</v>
      </c>
      <c r="E29" s="27">
        <v>415.09</v>
      </c>
      <c r="F29" s="41" t="s">
        <v>108</v>
      </c>
      <c r="G29" s="41" t="s">
        <v>109</v>
      </c>
      <c r="H29" s="78">
        <f>+Tabla2[[#This Row],[Fecha Factura]]+60</f>
        <v>42591</v>
      </c>
      <c r="I29" s="28">
        <f>+Tabla2[[#This Row],[Fecha Factura]]+90</f>
        <v>42621</v>
      </c>
      <c r="J29" s="42">
        <f>+Tabla2[[#This Row],[Fecha Factura]]+120</f>
        <v>42651</v>
      </c>
    </row>
    <row r="30" spans="1:10" x14ac:dyDescent="0.25">
      <c r="A30" s="35">
        <v>10013</v>
      </c>
      <c r="B30" s="36">
        <v>11805</v>
      </c>
      <c r="C30" s="29">
        <v>42531</v>
      </c>
      <c r="D30" s="37" t="s">
        <v>110</v>
      </c>
      <c r="E30" s="24">
        <v>410.75</v>
      </c>
      <c r="F30" s="37" t="s">
        <v>111</v>
      </c>
      <c r="G30" s="37" t="s">
        <v>112</v>
      </c>
      <c r="H30" s="77">
        <f>+Tabla2[[#This Row],[Fecha Factura]]+60</f>
        <v>42591</v>
      </c>
      <c r="I30" s="25">
        <f>+Tabla2[[#This Row],[Fecha Factura]]+90</f>
        <v>42621</v>
      </c>
      <c r="J30" s="38">
        <f>+Tabla2[[#This Row],[Fecha Factura]]+120</f>
        <v>42651</v>
      </c>
    </row>
    <row r="31" spans="1:10" x14ac:dyDescent="0.25">
      <c r="A31" s="39">
        <v>10027</v>
      </c>
      <c r="B31" s="40">
        <v>11806</v>
      </c>
      <c r="C31" s="30">
        <v>42531</v>
      </c>
      <c r="D31" s="41" t="s">
        <v>113</v>
      </c>
      <c r="E31" s="27">
        <v>2568.75</v>
      </c>
      <c r="F31" s="41" t="s">
        <v>114</v>
      </c>
      <c r="G31" s="41" t="s">
        <v>115</v>
      </c>
      <c r="H31" s="78">
        <f>+Tabla2[[#This Row],[Fecha Factura]]+60</f>
        <v>42591</v>
      </c>
      <c r="I31" s="28">
        <f>+Tabla2[[#This Row],[Fecha Factura]]+90</f>
        <v>42621</v>
      </c>
      <c r="J31" s="42">
        <f>+Tabla2[[#This Row],[Fecha Factura]]+120</f>
        <v>42651</v>
      </c>
    </row>
    <row r="32" spans="1:10" x14ac:dyDescent="0.25">
      <c r="A32" s="35">
        <v>10020</v>
      </c>
      <c r="B32" s="36">
        <v>11811</v>
      </c>
      <c r="C32" s="29">
        <v>42532</v>
      </c>
      <c r="D32" s="37" t="s">
        <v>116</v>
      </c>
      <c r="E32" s="24">
        <v>1611.34</v>
      </c>
      <c r="F32" s="37" t="s">
        <v>117</v>
      </c>
      <c r="G32" s="37" t="s">
        <v>87</v>
      </c>
      <c r="H32" s="77">
        <f>+Tabla2[[#This Row],[Fecha Factura]]+60</f>
        <v>42592</v>
      </c>
      <c r="I32" s="25">
        <f>+Tabla2[[#This Row],[Fecha Factura]]+90</f>
        <v>42622</v>
      </c>
      <c r="J32" s="38">
        <f>+Tabla2[[#This Row],[Fecha Factura]]+120</f>
        <v>42652</v>
      </c>
    </row>
    <row r="33" spans="1:10" x14ac:dyDescent="0.25">
      <c r="A33" s="39">
        <v>10019</v>
      </c>
      <c r="B33" s="40">
        <v>11814</v>
      </c>
      <c r="C33" s="30">
        <v>42532</v>
      </c>
      <c r="D33" s="41" t="s">
        <v>120</v>
      </c>
      <c r="E33" s="27">
        <v>765.88</v>
      </c>
      <c r="F33" s="41" t="s">
        <v>118</v>
      </c>
      <c r="G33" s="41" t="s">
        <v>119</v>
      </c>
      <c r="H33" s="78">
        <f>+Tabla2[[#This Row],[Fecha Factura]]+60</f>
        <v>42592</v>
      </c>
      <c r="I33" s="28">
        <f>+Tabla2[[#This Row],[Fecha Factura]]+90</f>
        <v>42622</v>
      </c>
      <c r="J33" s="42">
        <f>+Tabla2[[#This Row],[Fecha Factura]]+120</f>
        <v>42652</v>
      </c>
    </row>
    <row r="34" spans="1:10" x14ac:dyDescent="0.25">
      <c r="A34" s="39">
        <v>10031</v>
      </c>
      <c r="B34" s="40">
        <v>11822</v>
      </c>
      <c r="C34" s="30">
        <v>42551</v>
      </c>
      <c r="D34" s="41" t="s">
        <v>121</v>
      </c>
      <c r="E34" s="27">
        <v>4132.5</v>
      </c>
      <c r="F34" s="41" t="s">
        <v>122</v>
      </c>
      <c r="G34" s="41" t="s">
        <v>67</v>
      </c>
      <c r="H34" s="78">
        <f>+Tabla2[[#This Row],[Fecha Factura]]+60</f>
        <v>42611</v>
      </c>
      <c r="I34" s="28">
        <f>+Tabla2[[#This Row],[Fecha Factura]]+90</f>
        <v>42641</v>
      </c>
      <c r="J34" s="42">
        <f>+Tabla2[[#This Row],[Fecha Factura]]+120</f>
        <v>42671</v>
      </c>
    </row>
    <row r="64" spans="1:6" x14ac:dyDescent="0.25">
      <c r="A64" t="s">
        <v>124</v>
      </c>
      <c r="F64">
        <v>10</v>
      </c>
    </row>
    <row r="66" spans="1:7" x14ac:dyDescent="0.25">
      <c r="A66" t="s">
        <v>125</v>
      </c>
      <c r="G66">
        <v>10</v>
      </c>
    </row>
  </sheetData>
  <mergeCells count="2">
    <mergeCell ref="A1:F1"/>
    <mergeCell ref="A2:I3"/>
  </mergeCells>
  <conditionalFormatting sqref="D7:D34">
    <cfRule type="cellIs" dxfId="32" priority="4" operator="equal">
      <formula>"RAMIREZ HERBERT"</formula>
    </cfRule>
  </conditionalFormatting>
  <conditionalFormatting sqref="K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22" workbookViewId="0">
      <selection activeCell="L27" sqref="L27"/>
    </sheetView>
  </sheetViews>
  <sheetFormatPr baseColWidth="10" defaultRowHeight="15" x14ac:dyDescent="0.25"/>
  <cols>
    <col min="6" max="6" width="12" bestFit="1" customWidth="1"/>
    <col min="9" max="9" width="12.28515625" bestFit="1" customWidth="1"/>
  </cols>
  <sheetData>
    <row r="1" spans="1:10" x14ac:dyDescent="0.25">
      <c r="A1" s="103" t="s">
        <v>0</v>
      </c>
      <c r="B1" s="103"/>
      <c r="C1" s="103"/>
      <c r="D1" s="103"/>
      <c r="E1" s="103"/>
      <c r="F1" s="103"/>
    </row>
    <row r="2" spans="1:10" x14ac:dyDescent="0.25">
      <c r="A2" s="111" t="s">
        <v>196</v>
      </c>
      <c r="B2" s="111"/>
      <c r="C2" s="111"/>
      <c r="D2" s="111"/>
      <c r="E2" s="111"/>
      <c r="F2" s="111"/>
      <c r="G2" s="111"/>
      <c r="H2" s="111"/>
      <c r="I2" s="111"/>
      <c r="J2">
        <v>10</v>
      </c>
    </row>
    <row r="3" spans="1:10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6" spans="1:10" ht="26.25" x14ac:dyDescent="0.25">
      <c r="B6" s="55" t="s">
        <v>126</v>
      </c>
      <c r="C6" s="56">
        <v>42661</v>
      </c>
      <c r="D6" s="44"/>
      <c r="E6" s="45"/>
      <c r="F6" s="15"/>
      <c r="G6" s="15"/>
      <c r="H6" s="43"/>
    </row>
    <row r="7" spans="1:10" x14ac:dyDescent="0.25">
      <c r="B7" s="16"/>
      <c r="C7" s="16"/>
      <c r="D7" s="44"/>
      <c r="E7" s="45"/>
      <c r="F7" s="15"/>
      <c r="G7" s="15"/>
      <c r="H7" s="43"/>
    </row>
    <row r="8" spans="1:10" x14ac:dyDescent="0.25">
      <c r="B8" s="16"/>
      <c r="C8" s="16"/>
      <c r="D8" s="44"/>
      <c r="E8" s="45"/>
      <c r="F8" s="15"/>
      <c r="G8" s="15"/>
      <c r="H8" s="43"/>
    </row>
    <row r="9" spans="1:10" x14ac:dyDescent="0.25">
      <c r="B9" s="16"/>
      <c r="C9" s="16"/>
      <c r="D9" s="44"/>
      <c r="E9" s="45"/>
      <c r="F9" s="15"/>
      <c r="G9" s="15"/>
      <c r="H9" s="43"/>
    </row>
    <row r="10" spans="1:10" ht="25.5" x14ac:dyDescent="0.25">
      <c r="B10" s="46" t="s">
        <v>38</v>
      </c>
      <c r="C10" s="46" t="s">
        <v>39</v>
      </c>
      <c r="D10" s="47" t="s">
        <v>40</v>
      </c>
      <c r="E10" s="48" t="s">
        <v>127</v>
      </c>
      <c r="F10" s="49" t="s">
        <v>42</v>
      </c>
      <c r="G10" s="50" t="s">
        <v>128</v>
      </c>
      <c r="H10" s="48" t="s">
        <v>129</v>
      </c>
    </row>
    <row r="11" spans="1:10" x14ac:dyDescent="0.25">
      <c r="B11" s="16">
        <v>10024</v>
      </c>
      <c r="C11" s="16"/>
      <c r="D11" s="51">
        <v>42465</v>
      </c>
      <c r="E11" s="52">
        <v>42495</v>
      </c>
      <c r="F11" s="53">
        <v>150</v>
      </c>
      <c r="G11" s="54" t="s">
        <v>130</v>
      </c>
      <c r="H11" s="79">
        <f>IF($C$6&gt;=E27,($C$6-E27),"NO VENCIDA")</f>
        <v>102</v>
      </c>
      <c r="I11">
        <f>IF(C$6&gt;D11,C$6-D11,"NO VENCIDA")</f>
        <v>196</v>
      </c>
    </row>
    <row r="12" spans="1:10" x14ac:dyDescent="0.25">
      <c r="B12" s="16">
        <v>10014</v>
      </c>
      <c r="C12" s="16"/>
      <c r="D12" s="51">
        <v>42465</v>
      </c>
      <c r="E12" s="52">
        <v>42495</v>
      </c>
      <c r="F12" s="53">
        <v>550</v>
      </c>
      <c r="G12" s="54" t="s">
        <v>131</v>
      </c>
      <c r="H12" s="79" t="str">
        <f>IF($C$6&gt;=E28,($C$6-E28),"NO VENCIDA")</f>
        <v>NO VENCIDA</v>
      </c>
      <c r="I12">
        <f>IF(C$6&gt;D12,C$6-D12,"NO VENCIDA")</f>
        <v>196</v>
      </c>
    </row>
    <row r="13" spans="1:10" x14ac:dyDescent="0.25">
      <c r="B13" s="16">
        <v>10034</v>
      </c>
      <c r="C13" s="16"/>
      <c r="D13" s="51">
        <v>42830</v>
      </c>
      <c r="E13" s="52">
        <v>42860</v>
      </c>
      <c r="F13" s="53">
        <v>750</v>
      </c>
      <c r="G13" s="54" t="s">
        <v>130</v>
      </c>
      <c r="H13" s="79">
        <f t="shared" ref="H13:H37" si="0">IF($C$6&gt;=E29,($C$6-E29),"NO VENCIDA")</f>
        <v>102</v>
      </c>
      <c r="I13" t="str">
        <f t="shared" ref="I12:I37" si="1">IF(C$6&gt;D13,C$6-D13,"NO VENCIDA")</f>
        <v>NO VENCIDA</v>
      </c>
    </row>
    <row r="14" spans="1:10" x14ac:dyDescent="0.25">
      <c r="B14" s="16">
        <v>10029</v>
      </c>
      <c r="C14" s="16"/>
      <c r="D14" s="51">
        <v>42830</v>
      </c>
      <c r="E14" s="52">
        <v>42860</v>
      </c>
      <c r="F14" s="53">
        <v>240</v>
      </c>
      <c r="G14" s="54" t="s">
        <v>132</v>
      </c>
      <c r="H14" s="79">
        <f t="shared" si="0"/>
        <v>102</v>
      </c>
      <c r="I14" t="str">
        <f t="shared" si="1"/>
        <v>NO VENCIDA</v>
      </c>
    </row>
    <row r="15" spans="1:10" x14ac:dyDescent="0.25">
      <c r="B15" s="16">
        <v>10030</v>
      </c>
      <c r="C15" s="16"/>
      <c r="D15" s="51">
        <v>42526</v>
      </c>
      <c r="E15" s="52">
        <v>42556</v>
      </c>
      <c r="F15" s="53">
        <v>61.5</v>
      </c>
      <c r="G15" s="54" t="s">
        <v>132</v>
      </c>
      <c r="H15" s="79">
        <f t="shared" si="0"/>
        <v>101</v>
      </c>
      <c r="I15">
        <f t="shared" si="1"/>
        <v>135</v>
      </c>
    </row>
    <row r="16" spans="1:10" x14ac:dyDescent="0.25">
      <c r="B16" s="16">
        <v>10018</v>
      </c>
      <c r="C16" s="16"/>
      <c r="D16" s="51">
        <v>42526</v>
      </c>
      <c r="E16" s="52">
        <v>42556</v>
      </c>
      <c r="F16" s="53">
        <v>211.25</v>
      </c>
      <c r="G16" s="54" t="s">
        <v>132</v>
      </c>
      <c r="H16" s="79" t="str">
        <f t="shared" si="0"/>
        <v>NO VENCIDA</v>
      </c>
      <c r="I16">
        <f t="shared" si="1"/>
        <v>135</v>
      </c>
    </row>
    <row r="17" spans="2:9" x14ac:dyDescent="0.25">
      <c r="B17" s="16">
        <v>10035</v>
      </c>
      <c r="C17" s="16"/>
      <c r="D17" s="51">
        <v>42891</v>
      </c>
      <c r="E17" s="52">
        <v>42921</v>
      </c>
      <c r="F17" s="53">
        <v>220.13</v>
      </c>
      <c r="G17" s="54" t="s">
        <v>133</v>
      </c>
      <c r="H17" s="79">
        <f t="shared" si="0"/>
        <v>101</v>
      </c>
      <c r="I17" t="str">
        <f t="shared" si="1"/>
        <v>NO VENCIDA</v>
      </c>
    </row>
    <row r="18" spans="2:9" x14ac:dyDescent="0.25">
      <c r="B18" s="16">
        <v>10010</v>
      </c>
      <c r="C18" s="16"/>
      <c r="D18" s="51">
        <v>42893</v>
      </c>
      <c r="E18" s="52">
        <v>42923</v>
      </c>
      <c r="F18" s="53">
        <v>151.44</v>
      </c>
      <c r="G18" s="54" t="s">
        <v>130</v>
      </c>
      <c r="H18" s="79">
        <f t="shared" si="0"/>
        <v>101</v>
      </c>
      <c r="I18" t="str">
        <f t="shared" si="1"/>
        <v>NO VENCIDA</v>
      </c>
    </row>
    <row r="19" spans="2:9" x14ac:dyDescent="0.25">
      <c r="B19" s="16">
        <v>10030</v>
      </c>
      <c r="C19" s="16"/>
      <c r="D19" s="51">
        <v>42528</v>
      </c>
      <c r="E19" s="52">
        <v>42558</v>
      </c>
      <c r="F19" s="53">
        <v>198.77</v>
      </c>
      <c r="G19" s="54" t="s">
        <v>131</v>
      </c>
      <c r="H19" s="79">
        <f t="shared" si="0"/>
        <v>101</v>
      </c>
      <c r="I19">
        <f t="shared" si="1"/>
        <v>133</v>
      </c>
    </row>
    <row r="20" spans="2:9" x14ac:dyDescent="0.25">
      <c r="B20" s="16">
        <v>10012</v>
      </c>
      <c r="C20" s="16"/>
      <c r="D20" s="51">
        <v>42528</v>
      </c>
      <c r="E20" s="52">
        <v>42558</v>
      </c>
      <c r="F20" s="53">
        <v>98.66</v>
      </c>
      <c r="G20" s="54" t="s">
        <v>134</v>
      </c>
      <c r="H20" s="79">
        <f t="shared" si="0"/>
        <v>101</v>
      </c>
      <c r="I20">
        <f t="shared" si="1"/>
        <v>133</v>
      </c>
    </row>
    <row r="21" spans="2:9" x14ac:dyDescent="0.25">
      <c r="B21" s="16">
        <v>10024</v>
      </c>
      <c r="C21" s="16"/>
      <c r="D21" s="51">
        <v>42528</v>
      </c>
      <c r="E21" s="52">
        <v>42558</v>
      </c>
      <c r="F21" s="53">
        <v>135.63999999999999</v>
      </c>
      <c r="G21" s="54" t="s">
        <v>131</v>
      </c>
      <c r="H21" s="79">
        <f t="shared" si="0"/>
        <v>101</v>
      </c>
      <c r="I21">
        <f t="shared" si="1"/>
        <v>133</v>
      </c>
    </row>
    <row r="22" spans="2:9" x14ac:dyDescent="0.25">
      <c r="B22" s="16">
        <v>10014</v>
      </c>
      <c r="C22" s="16"/>
      <c r="D22" s="51">
        <v>42528</v>
      </c>
      <c r="E22" s="52">
        <v>42558</v>
      </c>
      <c r="F22" s="53">
        <v>56.5</v>
      </c>
      <c r="G22" s="54" t="s">
        <v>131</v>
      </c>
      <c r="H22" s="79">
        <f t="shared" si="0"/>
        <v>42661</v>
      </c>
      <c r="I22">
        <f t="shared" si="1"/>
        <v>133</v>
      </c>
    </row>
    <row r="23" spans="2:9" x14ac:dyDescent="0.25">
      <c r="B23" s="16">
        <v>10021</v>
      </c>
      <c r="C23" s="16"/>
      <c r="D23" s="51">
        <v>42528</v>
      </c>
      <c r="E23" s="52">
        <v>42558</v>
      </c>
      <c r="F23" s="53">
        <v>414.35</v>
      </c>
      <c r="G23" s="54" t="s">
        <v>131</v>
      </c>
      <c r="H23" s="79">
        <f t="shared" si="0"/>
        <v>42661</v>
      </c>
      <c r="I23">
        <f t="shared" si="1"/>
        <v>133</v>
      </c>
    </row>
    <row r="24" spans="2:9" x14ac:dyDescent="0.25">
      <c r="B24" s="16">
        <v>10022</v>
      </c>
      <c r="C24" s="16"/>
      <c r="D24" s="51">
        <v>42651</v>
      </c>
      <c r="E24" s="52">
        <v>42682</v>
      </c>
      <c r="F24" s="53">
        <v>75.989999999999995</v>
      </c>
      <c r="G24" s="54" t="s">
        <v>131</v>
      </c>
      <c r="H24" s="79">
        <f t="shared" si="0"/>
        <v>42661</v>
      </c>
      <c r="I24">
        <f t="shared" si="1"/>
        <v>10</v>
      </c>
    </row>
    <row r="25" spans="2:9" x14ac:dyDescent="0.25">
      <c r="B25" s="16">
        <v>10026</v>
      </c>
      <c r="C25" s="16"/>
      <c r="D25" s="51">
        <v>42529</v>
      </c>
      <c r="E25" s="52">
        <v>42559</v>
      </c>
      <c r="F25" s="53">
        <v>159.88</v>
      </c>
      <c r="G25" s="54" t="s">
        <v>134</v>
      </c>
      <c r="H25" s="79">
        <f t="shared" si="0"/>
        <v>42661</v>
      </c>
      <c r="I25">
        <f t="shared" si="1"/>
        <v>132</v>
      </c>
    </row>
    <row r="26" spans="2:9" x14ac:dyDescent="0.25">
      <c r="B26" s="16">
        <v>10033</v>
      </c>
      <c r="C26" s="16"/>
      <c r="D26" s="51">
        <v>42712</v>
      </c>
      <c r="E26" s="52">
        <v>42743</v>
      </c>
      <c r="F26" s="53">
        <v>190</v>
      </c>
      <c r="G26" s="54" t="s">
        <v>134</v>
      </c>
      <c r="H26" s="79">
        <f t="shared" si="0"/>
        <v>42661</v>
      </c>
      <c r="I26" t="str">
        <f t="shared" si="1"/>
        <v>NO VENCIDA</v>
      </c>
    </row>
    <row r="27" spans="2:9" x14ac:dyDescent="0.25">
      <c r="B27" s="16">
        <v>10029</v>
      </c>
      <c r="C27" s="16"/>
      <c r="D27" s="51">
        <v>42529</v>
      </c>
      <c r="E27" s="52">
        <v>42559</v>
      </c>
      <c r="F27" s="53">
        <v>267.99</v>
      </c>
      <c r="G27" s="54" t="s">
        <v>134</v>
      </c>
      <c r="H27" s="79">
        <f t="shared" si="0"/>
        <v>42661</v>
      </c>
      <c r="I27">
        <f t="shared" si="1"/>
        <v>132</v>
      </c>
    </row>
    <row r="28" spans="2:9" x14ac:dyDescent="0.25">
      <c r="B28" s="16">
        <v>10015</v>
      </c>
      <c r="C28" s="16"/>
      <c r="D28" s="51">
        <v>42712</v>
      </c>
      <c r="E28" s="52">
        <v>42743</v>
      </c>
      <c r="F28" s="53">
        <v>561.11</v>
      </c>
      <c r="G28" s="54" t="s">
        <v>134</v>
      </c>
      <c r="H28" s="79">
        <f t="shared" si="0"/>
        <v>42661</v>
      </c>
      <c r="I28" t="str">
        <f t="shared" si="1"/>
        <v>NO VENCIDA</v>
      </c>
    </row>
    <row r="29" spans="2:9" x14ac:dyDescent="0.25">
      <c r="B29" s="16">
        <v>10036</v>
      </c>
      <c r="C29" s="16"/>
      <c r="D29" s="51">
        <v>42529</v>
      </c>
      <c r="E29" s="52">
        <v>42559</v>
      </c>
      <c r="F29" s="53">
        <v>180.25</v>
      </c>
      <c r="G29" s="54" t="s">
        <v>134</v>
      </c>
      <c r="H29" s="79">
        <f t="shared" si="0"/>
        <v>42661</v>
      </c>
      <c r="I29">
        <f t="shared" si="1"/>
        <v>132</v>
      </c>
    </row>
    <row r="30" spans="2:9" x14ac:dyDescent="0.25">
      <c r="B30" s="16">
        <v>10032</v>
      </c>
      <c r="C30" s="16"/>
      <c r="D30" s="51">
        <v>42529</v>
      </c>
      <c r="E30" s="52">
        <v>42559</v>
      </c>
      <c r="F30" s="53">
        <v>424.6</v>
      </c>
      <c r="G30" s="54" t="s">
        <v>130</v>
      </c>
      <c r="H30" s="79">
        <f t="shared" si="0"/>
        <v>42661</v>
      </c>
      <c r="I30">
        <f t="shared" si="1"/>
        <v>132</v>
      </c>
    </row>
    <row r="31" spans="2:9" x14ac:dyDescent="0.25">
      <c r="B31" s="16">
        <v>10017</v>
      </c>
      <c r="C31" s="16"/>
      <c r="D31" s="51">
        <v>42530</v>
      </c>
      <c r="E31" s="52">
        <v>42560</v>
      </c>
      <c r="F31" s="53">
        <v>119.85</v>
      </c>
      <c r="G31" s="54" t="s">
        <v>130</v>
      </c>
      <c r="H31" s="79">
        <f t="shared" si="0"/>
        <v>42661</v>
      </c>
      <c r="I31">
        <f t="shared" si="1"/>
        <v>131</v>
      </c>
    </row>
    <row r="32" spans="2:9" x14ac:dyDescent="0.25">
      <c r="B32" s="16">
        <v>10026</v>
      </c>
      <c r="C32" s="16"/>
      <c r="D32" s="51">
        <v>42713</v>
      </c>
      <c r="E32" s="52">
        <v>42744</v>
      </c>
      <c r="F32" s="53">
        <v>114.5</v>
      </c>
      <c r="G32" s="54" t="s">
        <v>132</v>
      </c>
      <c r="H32" s="79">
        <f t="shared" si="0"/>
        <v>42661</v>
      </c>
      <c r="I32" t="str">
        <f t="shared" si="1"/>
        <v>NO VENCIDA</v>
      </c>
    </row>
    <row r="33" spans="1:10" x14ac:dyDescent="0.25">
      <c r="B33" s="16">
        <v>10033</v>
      </c>
      <c r="C33" s="16"/>
      <c r="D33" s="51">
        <v>42530</v>
      </c>
      <c r="E33" s="52">
        <v>42560</v>
      </c>
      <c r="F33" s="53">
        <v>323.68</v>
      </c>
      <c r="G33" s="54" t="s">
        <v>134</v>
      </c>
      <c r="H33" s="79">
        <f t="shared" si="0"/>
        <v>42661</v>
      </c>
      <c r="I33">
        <f t="shared" si="1"/>
        <v>131</v>
      </c>
    </row>
    <row r="34" spans="1:10" x14ac:dyDescent="0.25">
      <c r="B34" s="16">
        <v>10029</v>
      </c>
      <c r="C34" s="16"/>
      <c r="D34" s="51">
        <v>42530</v>
      </c>
      <c r="E34" s="52">
        <v>42560</v>
      </c>
      <c r="F34" s="53">
        <v>244.97</v>
      </c>
      <c r="G34" s="54" t="s">
        <v>131</v>
      </c>
      <c r="H34" s="79">
        <f t="shared" si="0"/>
        <v>42661</v>
      </c>
      <c r="I34">
        <f t="shared" si="1"/>
        <v>131</v>
      </c>
    </row>
    <row r="35" spans="1:10" x14ac:dyDescent="0.25">
      <c r="B35" s="16">
        <v>10023</v>
      </c>
      <c r="C35" s="16"/>
      <c r="D35" s="51">
        <v>42530</v>
      </c>
      <c r="E35" s="52">
        <v>42560</v>
      </c>
      <c r="F35" s="53">
        <v>1751.25</v>
      </c>
      <c r="G35" s="54" t="s">
        <v>130</v>
      </c>
      <c r="H35" s="79">
        <f t="shared" si="0"/>
        <v>42661</v>
      </c>
      <c r="I35">
        <f t="shared" si="1"/>
        <v>131</v>
      </c>
    </row>
    <row r="36" spans="1:10" x14ac:dyDescent="0.25">
      <c r="B36" s="16">
        <v>10016</v>
      </c>
      <c r="C36" s="16"/>
      <c r="D36" s="51">
        <v>42713</v>
      </c>
      <c r="E36" s="52">
        <v>42560</v>
      </c>
      <c r="F36" s="53">
        <v>531.66999999999996</v>
      </c>
      <c r="G36" s="54" t="s">
        <v>133</v>
      </c>
      <c r="H36" s="79">
        <f t="shared" si="0"/>
        <v>42661</v>
      </c>
      <c r="I36" t="str">
        <f t="shared" si="1"/>
        <v>NO VENCIDA</v>
      </c>
    </row>
    <row r="37" spans="1:10" x14ac:dyDescent="0.25">
      <c r="B37" s="16">
        <v>10028</v>
      </c>
      <c r="C37" s="16"/>
      <c r="D37" s="51">
        <v>42530</v>
      </c>
      <c r="E37" s="52">
        <v>42560</v>
      </c>
      <c r="F37" s="53">
        <v>1150.95</v>
      </c>
      <c r="G37" s="54" t="s">
        <v>133</v>
      </c>
      <c r="H37" s="79">
        <f t="shared" si="0"/>
        <v>42661</v>
      </c>
      <c r="I37">
        <f t="shared" si="1"/>
        <v>131</v>
      </c>
    </row>
    <row r="40" spans="1:10" x14ac:dyDescent="0.25">
      <c r="A40" s="111" t="s">
        <v>135</v>
      </c>
      <c r="B40" s="111"/>
      <c r="C40" s="111"/>
      <c r="D40" s="111"/>
      <c r="E40" s="111"/>
      <c r="F40" s="111"/>
      <c r="G40" s="111"/>
      <c r="H40" s="111"/>
      <c r="I40" s="111"/>
      <c r="J40">
        <v>10</v>
      </c>
    </row>
    <row r="41" spans="1:10" x14ac:dyDescent="0.25">
      <c r="A41" s="111"/>
      <c r="B41" s="111"/>
      <c r="C41" s="111"/>
      <c r="D41" s="111"/>
      <c r="E41" s="111"/>
      <c r="F41" s="111"/>
      <c r="G41" s="111"/>
      <c r="H41" s="111"/>
      <c r="I41" s="111"/>
    </row>
    <row r="43" spans="1:10" x14ac:dyDescent="0.25">
      <c r="A43" s="111" t="s">
        <v>136</v>
      </c>
      <c r="B43" s="111"/>
      <c r="C43" s="111"/>
      <c r="D43" s="111"/>
      <c r="E43" s="111"/>
      <c r="F43" s="111"/>
      <c r="G43" s="111"/>
      <c r="H43" s="111"/>
      <c r="I43" s="111"/>
      <c r="J43">
        <v>10</v>
      </c>
    </row>
    <row r="44" spans="1:10" x14ac:dyDescent="0.25">
      <c r="A44" s="111"/>
      <c r="B44" s="111"/>
      <c r="C44" s="111"/>
      <c r="D44" s="111"/>
      <c r="E44" s="111"/>
      <c r="F44" s="111"/>
      <c r="G44" s="111"/>
      <c r="H44" s="111"/>
      <c r="I44" s="111"/>
    </row>
  </sheetData>
  <mergeCells count="4">
    <mergeCell ref="A1:F1"/>
    <mergeCell ref="A2:I3"/>
    <mergeCell ref="A40:I41"/>
    <mergeCell ref="A43:I44"/>
  </mergeCells>
  <conditionalFormatting sqref="H10:H37">
    <cfRule type="cellIs" dxfId="2" priority="6" operator="equal">
      <formula>"NO VENCIDA"</formula>
    </cfRule>
  </conditionalFormatting>
  <conditionalFormatting sqref="J40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I11:I37">
    <cfRule type="cellIs" dxfId="0" priority="1" operator="equal">
      <formula>"NO VENCIDA"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5E34D8B-B6D5-48B4-ACB5-715237153A1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F10:F37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1" sqref="J1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103" t="s">
        <v>0</v>
      </c>
      <c r="B1" s="103"/>
      <c r="C1" s="103"/>
      <c r="D1" s="103"/>
      <c r="E1" s="103"/>
      <c r="F1" s="103"/>
      <c r="J1">
        <v>10</v>
      </c>
    </row>
    <row r="2" spans="1:10" x14ac:dyDescent="0.25">
      <c r="A2" s="111" t="s">
        <v>171</v>
      </c>
      <c r="B2" s="111"/>
      <c r="C2" s="111"/>
      <c r="D2" s="111"/>
      <c r="E2" s="111"/>
      <c r="F2" s="111"/>
      <c r="G2" s="111"/>
      <c r="H2" s="111"/>
      <c r="I2" s="111"/>
    </row>
    <row r="3" spans="1:10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5" spans="1:10" ht="38.25" x14ac:dyDescent="0.25">
      <c r="B5" s="57" t="s">
        <v>137</v>
      </c>
      <c r="C5" s="58" t="s">
        <v>138</v>
      </c>
      <c r="D5" s="59" t="s">
        <v>139</v>
      </c>
      <c r="E5" s="59" t="s">
        <v>140</v>
      </c>
      <c r="F5" s="59" t="s">
        <v>141</v>
      </c>
      <c r="G5" s="58" t="s">
        <v>142</v>
      </c>
      <c r="H5" s="60" t="s">
        <v>143</v>
      </c>
    </row>
    <row r="6" spans="1:10" ht="30" customHeight="1" x14ac:dyDescent="0.25">
      <c r="B6" s="61" t="s">
        <v>144</v>
      </c>
      <c r="C6" s="61" t="s">
        <v>145</v>
      </c>
      <c r="D6" s="62">
        <v>38456</v>
      </c>
      <c r="E6" s="62">
        <v>51900</v>
      </c>
      <c r="F6" s="62">
        <v>55060</v>
      </c>
      <c r="G6" s="63" t="s">
        <v>208</v>
      </c>
      <c r="H6" s="61"/>
    </row>
    <row r="7" spans="1:10" ht="30" customHeight="1" x14ac:dyDescent="0.25">
      <c r="B7" s="61" t="s">
        <v>146</v>
      </c>
      <c r="C7" s="61" t="s">
        <v>147</v>
      </c>
      <c r="D7" s="62">
        <v>19106</v>
      </c>
      <c r="E7" s="62">
        <v>33600</v>
      </c>
      <c r="F7" s="62">
        <v>16502</v>
      </c>
      <c r="G7" s="63"/>
      <c r="H7" s="63"/>
    </row>
    <row r="8" spans="1:10" ht="30" customHeight="1" x14ac:dyDescent="0.25">
      <c r="B8" s="61" t="s">
        <v>148</v>
      </c>
      <c r="C8" s="61" t="s">
        <v>149</v>
      </c>
      <c r="D8" s="62">
        <v>-1784</v>
      </c>
      <c r="E8" s="62">
        <v>15200</v>
      </c>
      <c r="F8" s="62">
        <v>1380</v>
      </c>
      <c r="G8" s="63"/>
      <c r="H8" s="63"/>
    </row>
    <row r="9" spans="1:10" ht="30" customHeight="1" x14ac:dyDescent="0.25">
      <c r="B9" s="61" t="s">
        <v>150</v>
      </c>
      <c r="C9" s="61" t="s">
        <v>151</v>
      </c>
      <c r="D9" s="62">
        <v>2918</v>
      </c>
      <c r="E9" s="62">
        <v>18500</v>
      </c>
      <c r="F9" s="62">
        <v>27815</v>
      </c>
      <c r="G9" s="63"/>
      <c r="H9" s="63"/>
    </row>
    <row r="10" spans="1:10" ht="30" customHeight="1" x14ac:dyDescent="0.25">
      <c r="B10" s="61" t="s">
        <v>152</v>
      </c>
      <c r="C10" s="61" t="s">
        <v>153</v>
      </c>
      <c r="D10" s="62">
        <v>14750</v>
      </c>
      <c r="E10" s="62">
        <v>15600</v>
      </c>
      <c r="F10" s="62">
        <v>-1446</v>
      </c>
      <c r="G10" s="63"/>
      <c r="H10" s="63"/>
    </row>
    <row r="11" spans="1:10" ht="30" customHeight="1" x14ac:dyDescent="0.25">
      <c r="B11" s="61" t="s">
        <v>154</v>
      </c>
      <c r="C11" s="61" t="s">
        <v>155</v>
      </c>
      <c r="D11" s="62">
        <v>11363</v>
      </c>
      <c r="E11" s="62">
        <v>10200</v>
      </c>
      <c r="F11" s="62">
        <v>26906</v>
      </c>
      <c r="G11" s="63"/>
      <c r="H11" s="63"/>
    </row>
    <row r="12" spans="1:10" ht="30" customHeight="1" x14ac:dyDescent="0.25">
      <c r="B12" s="61" t="s">
        <v>156</v>
      </c>
      <c r="C12" s="61" t="s">
        <v>149</v>
      </c>
      <c r="D12" s="62">
        <v>4846</v>
      </c>
      <c r="E12" s="62">
        <v>13300</v>
      </c>
      <c r="F12" s="62">
        <v>19794</v>
      </c>
      <c r="G12" s="63"/>
      <c r="H12" s="63"/>
    </row>
    <row r="13" spans="1:10" ht="30" customHeight="1" x14ac:dyDescent="0.25">
      <c r="B13" s="61" t="s">
        <v>157</v>
      </c>
      <c r="C13" s="61" t="s">
        <v>158</v>
      </c>
      <c r="D13" s="62">
        <v>21047</v>
      </c>
      <c r="E13" s="62">
        <v>13500</v>
      </c>
      <c r="F13" s="62">
        <v>9561</v>
      </c>
      <c r="G13" s="63"/>
      <c r="H13" s="63"/>
    </row>
    <row r="14" spans="1:10" ht="30" customHeight="1" x14ac:dyDescent="0.25">
      <c r="B14" s="61" t="s">
        <v>159</v>
      </c>
      <c r="C14" s="61" t="s">
        <v>160</v>
      </c>
      <c r="D14" s="62">
        <v>22273</v>
      </c>
      <c r="E14" s="62">
        <v>9400</v>
      </c>
      <c r="F14" s="62">
        <v>22628</v>
      </c>
      <c r="G14" s="63"/>
      <c r="H14" s="63"/>
    </row>
    <row r="15" spans="1:10" ht="30" customHeight="1" x14ac:dyDescent="0.25">
      <c r="B15" s="61" t="s">
        <v>161</v>
      </c>
      <c r="C15" s="61" t="s">
        <v>162</v>
      </c>
      <c r="D15" s="62">
        <v>32534</v>
      </c>
      <c r="E15" s="62">
        <v>15900</v>
      </c>
      <c r="F15" s="62">
        <v>9882</v>
      </c>
      <c r="G15" s="63"/>
      <c r="H15" s="63"/>
    </row>
    <row r="16" spans="1:10" ht="30" customHeight="1" x14ac:dyDescent="0.25">
      <c r="B16" s="61" t="s">
        <v>163</v>
      </c>
      <c r="C16" s="61" t="s">
        <v>147</v>
      </c>
      <c r="D16" s="62">
        <v>20416</v>
      </c>
      <c r="E16" s="62">
        <v>11300</v>
      </c>
      <c r="F16" s="62">
        <v>15480</v>
      </c>
      <c r="G16" s="63"/>
      <c r="H16" s="63"/>
    </row>
    <row r="17" spans="2:8" ht="30" customHeight="1" x14ac:dyDescent="0.25">
      <c r="B17" s="61" t="s">
        <v>164</v>
      </c>
      <c r="C17" s="61" t="s">
        <v>160</v>
      </c>
      <c r="D17" s="62">
        <v>6995</v>
      </c>
      <c r="E17" s="62">
        <v>10500</v>
      </c>
      <c r="F17" s="62">
        <v>19732</v>
      </c>
      <c r="G17" s="63"/>
      <c r="H17" s="63"/>
    </row>
    <row r="18" spans="2:8" ht="30" customHeight="1" x14ac:dyDescent="0.25">
      <c r="B18" s="61" t="s">
        <v>165</v>
      </c>
      <c r="C18" s="61" t="s">
        <v>166</v>
      </c>
      <c r="D18" s="62">
        <v>14479</v>
      </c>
      <c r="E18" s="62">
        <v>237</v>
      </c>
      <c r="F18" s="62">
        <v>99</v>
      </c>
      <c r="G18" s="63"/>
      <c r="H18" s="63"/>
    </row>
    <row r="19" spans="2:8" ht="30" customHeight="1" x14ac:dyDescent="0.25">
      <c r="B19" s="61" t="s">
        <v>167</v>
      </c>
      <c r="C19" s="61" t="s">
        <v>168</v>
      </c>
      <c r="D19" s="62">
        <v>-3017</v>
      </c>
      <c r="E19" s="62">
        <v>177</v>
      </c>
      <c r="F19" s="62">
        <v>-2263</v>
      </c>
      <c r="G19" s="63"/>
      <c r="H19" s="63"/>
    </row>
    <row r="20" spans="2:8" ht="30" customHeight="1" x14ac:dyDescent="0.25">
      <c r="B20" s="61" t="s">
        <v>169</v>
      </c>
      <c r="C20" s="61" t="s">
        <v>170</v>
      </c>
      <c r="D20" s="62">
        <v>2650</v>
      </c>
      <c r="E20" s="62">
        <v>7400</v>
      </c>
      <c r="F20" s="62">
        <v>-3257</v>
      </c>
      <c r="G20" s="63"/>
      <c r="H20" s="63"/>
    </row>
  </sheetData>
  <mergeCells count="2">
    <mergeCell ref="A1:F1"/>
    <mergeCell ref="A2:I3"/>
  </mergeCells>
  <conditionalFormatting sqref="J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3000000}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  <x14:sparklineGroup type="column" displayEmptyCellsAs="gap" xr2:uid="{00000000-0003-0000-0300-000002000000}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'Ejercicio 4'!D8:F8</xm:f>
              <xm:sqref>G8</xm:sqref>
            </x14:sparkline>
          </x14:sparklines>
        </x14:sparklineGroup>
        <x14:sparklineGroup type="column" displayEmptyCellsAs="gap" xr2:uid="{00000000-0003-0000-0300-000001000000}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'Ejercicio 4'!D7:F7</xm:f>
              <xm:sqref>G7</xm:sqref>
            </x14:sparkline>
          </x14:sparklines>
        </x14:sparklineGroup>
        <x14:sparklineGroup type="column" displayEmptyCellsAs="gap" xr2:uid="{00000000-0003-0000-0300-000000000000}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'Ejercicio 4'!D6:F6</xm:f>
              <xm:sqref>G6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abSelected="1" workbookViewId="0">
      <selection activeCell="M19" sqref="M19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9" customWidth="1"/>
    <col min="7" max="7" width="12.140625" customWidth="1"/>
    <col min="8" max="8" width="12.7109375" bestFit="1" customWidth="1"/>
    <col min="9" max="9" width="14" customWidth="1"/>
    <col min="10" max="10" width="12" customWidth="1"/>
  </cols>
  <sheetData>
    <row r="1" spans="1:11" x14ac:dyDescent="0.25">
      <c r="A1" s="103" t="s">
        <v>0</v>
      </c>
      <c r="B1" s="103"/>
      <c r="C1" s="103"/>
      <c r="D1" s="103"/>
      <c r="E1" s="103"/>
      <c r="F1" s="103"/>
    </row>
    <row r="2" spans="1:11" x14ac:dyDescent="0.25">
      <c r="A2" s="111" t="s">
        <v>195</v>
      </c>
      <c r="B2" s="111"/>
      <c r="C2" s="111"/>
      <c r="D2" s="111"/>
      <c r="E2" s="111"/>
      <c r="F2" s="111"/>
      <c r="G2" s="111"/>
      <c r="H2" s="111"/>
      <c r="I2" s="111"/>
      <c r="K2">
        <v>10</v>
      </c>
    </row>
    <row r="3" spans="1:11" x14ac:dyDescent="0.25">
      <c r="A3" s="111"/>
      <c r="B3" s="111"/>
      <c r="C3" s="111"/>
      <c r="D3" s="111"/>
      <c r="E3" s="111"/>
      <c r="F3" s="111"/>
      <c r="G3" s="111"/>
      <c r="H3" s="111"/>
      <c r="I3" s="111"/>
    </row>
    <row r="5" spans="1:11" x14ac:dyDescent="0.25">
      <c r="B5" s="90" t="s">
        <v>172</v>
      </c>
      <c r="C5" s="91" t="s">
        <v>173</v>
      </c>
      <c r="D5" s="91" t="s">
        <v>174</v>
      </c>
      <c r="E5" s="91" t="s">
        <v>175</v>
      </c>
      <c r="F5" s="91" t="s">
        <v>176</v>
      </c>
      <c r="G5" s="91" t="s">
        <v>177</v>
      </c>
      <c r="H5" s="91" t="s">
        <v>178</v>
      </c>
      <c r="I5" s="91" t="s">
        <v>179</v>
      </c>
      <c r="J5" s="92" t="s">
        <v>128</v>
      </c>
      <c r="K5" s="93"/>
    </row>
    <row r="6" spans="1:11" x14ac:dyDescent="0.25">
      <c r="B6" s="85">
        <v>2</v>
      </c>
      <c r="C6" s="86">
        <v>37987</v>
      </c>
      <c r="D6" s="87" t="s">
        <v>180</v>
      </c>
      <c r="E6" s="87" t="s">
        <v>178</v>
      </c>
      <c r="F6" s="87" t="s">
        <v>181</v>
      </c>
      <c r="G6" s="87">
        <v>199</v>
      </c>
      <c r="H6" s="88">
        <v>1945424</v>
      </c>
      <c r="I6" s="86">
        <v>38096</v>
      </c>
      <c r="J6" s="89" t="s">
        <v>131</v>
      </c>
    </row>
    <row r="7" spans="1:11" x14ac:dyDescent="0.25">
      <c r="B7" s="10">
        <v>3</v>
      </c>
      <c r="C7" s="64">
        <v>37987</v>
      </c>
      <c r="D7" s="7" t="s">
        <v>182</v>
      </c>
      <c r="E7" s="7" t="s">
        <v>183</v>
      </c>
      <c r="F7" s="7" t="s">
        <v>181</v>
      </c>
      <c r="G7" s="7">
        <v>82</v>
      </c>
      <c r="H7" s="65">
        <v>712416</v>
      </c>
      <c r="I7" s="64">
        <v>38299</v>
      </c>
      <c r="J7" s="9" t="s">
        <v>184</v>
      </c>
    </row>
    <row r="8" spans="1:11" x14ac:dyDescent="0.25">
      <c r="B8" s="10">
        <v>4</v>
      </c>
      <c r="C8" s="64">
        <v>37988</v>
      </c>
      <c r="D8" s="7" t="s">
        <v>185</v>
      </c>
      <c r="E8" s="7" t="s">
        <v>183</v>
      </c>
      <c r="F8" s="7" t="s">
        <v>181</v>
      </c>
      <c r="G8" s="7">
        <v>285</v>
      </c>
      <c r="H8" s="65">
        <v>1815450</v>
      </c>
      <c r="I8" s="64">
        <v>38104</v>
      </c>
      <c r="J8" s="9" t="s">
        <v>186</v>
      </c>
    </row>
    <row r="9" spans="1:11" x14ac:dyDescent="0.25">
      <c r="B9" s="10">
        <v>6</v>
      </c>
      <c r="C9" s="64">
        <v>37989</v>
      </c>
      <c r="D9" s="7" t="s">
        <v>187</v>
      </c>
      <c r="E9" s="7" t="s">
        <v>183</v>
      </c>
      <c r="F9" s="7" t="s">
        <v>181</v>
      </c>
      <c r="G9" s="7">
        <v>131</v>
      </c>
      <c r="H9" s="65">
        <v>953156</v>
      </c>
      <c r="I9" s="64">
        <v>38235</v>
      </c>
      <c r="J9" s="9" t="s">
        <v>131</v>
      </c>
    </row>
    <row r="10" spans="1:11" x14ac:dyDescent="0.25">
      <c r="B10" s="10">
        <v>8</v>
      </c>
      <c r="C10" s="64">
        <v>37989</v>
      </c>
      <c r="D10" s="7" t="s">
        <v>182</v>
      </c>
      <c r="E10" s="7" t="s">
        <v>178</v>
      </c>
      <c r="F10" s="7" t="s">
        <v>181</v>
      </c>
      <c r="G10" s="7">
        <v>235</v>
      </c>
      <c r="H10" s="65">
        <v>2158475</v>
      </c>
      <c r="I10" s="64">
        <v>38291</v>
      </c>
      <c r="J10" s="9" t="s">
        <v>186</v>
      </c>
    </row>
    <row r="11" spans="1:11" x14ac:dyDescent="0.25">
      <c r="B11" s="10">
        <v>11</v>
      </c>
      <c r="C11" s="64">
        <v>37990</v>
      </c>
      <c r="D11" s="7" t="s">
        <v>182</v>
      </c>
      <c r="E11" s="7" t="s">
        <v>183</v>
      </c>
      <c r="F11" s="7" t="s">
        <v>181</v>
      </c>
      <c r="G11" s="7">
        <v>124</v>
      </c>
      <c r="H11" s="65">
        <v>627068</v>
      </c>
      <c r="I11" s="64">
        <v>38288</v>
      </c>
      <c r="J11" s="9" t="s">
        <v>131</v>
      </c>
    </row>
    <row r="12" spans="1:11" x14ac:dyDescent="0.25">
      <c r="B12" s="10">
        <v>12</v>
      </c>
      <c r="C12" s="64">
        <v>37990</v>
      </c>
      <c r="D12" s="7" t="s">
        <v>187</v>
      </c>
      <c r="E12" s="7" t="s">
        <v>178</v>
      </c>
      <c r="F12" s="7" t="s">
        <v>181</v>
      </c>
      <c r="G12" s="7">
        <v>187</v>
      </c>
      <c r="H12" s="65">
        <v>999328</v>
      </c>
      <c r="I12" s="64">
        <v>38082</v>
      </c>
      <c r="J12" s="9" t="s">
        <v>130</v>
      </c>
    </row>
    <row r="13" spans="1:11" x14ac:dyDescent="0.25">
      <c r="B13" s="10">
        <v>15</v>
      </c>
      <c r="C13" s="64">
        <v>37990</v>
      </c>
      <c r="D13" s="7" t="s">
        <v>187</v>
      </c>
      <c r="E13" s="7" t="s">
        <v>183</v>
      </c>
      <c r="F13" s="7" t="s">
        <v>181</v>
      </c>
      <c r="G13" s="7">
        <v>176</v>
      </c>
      <c r="H13" s="65">
        <v>820336</v>
      </c>
      <c r="I13" s="64">
        <v>38320</v>
      </c>
      <c r="J13" s="9" t="s">
        <v>131</v>
      </c>
    </row>
    <row r="14" spans="1:11" x14ac:dyDescent="0.25">
      <c r="B14" s="10">
        <v>16</v>
      </c>
      <c r="C14" s="64">
        <v>37991</v>
      </c>
      <c r="D14" s="7" t="s">
        <v>188</v>
      </c>
      <c r="E14" s="7" t="s">
        <v>183</v>
      </c>
      <c r="F14" s="7" t="s">
        <v>181</v>
      </c>
      <c r="G14" s="7">
        <v>179</v>
      </c>
      <c r="H14" s="65">
        <v>937960</v>
      </c>
      <c r="I14" s="64">
        <v>38312</v>
      </c>
      <c r="J14" s="9" t="s">
        <v>130</v>
      </c>
    </row>
    <row r="15" spans="1:11" x14ac:dyDescent="0.25">
      <c r="B15" s="10">
        <v>19</v>
      </c>
      <c r="C15" s="64">
        <v>37993</v>
      </c>
      <c r="D15" s="7" t="s">
        <v>189</v>
      </c>
      <c r="E15" s="7" t="s">
        <v>183</v>
      </c>
      <c r="F15" s="7" t="s">
        <v>181</v>
      </c>
      <c r="G15" s="7">
        <v>55</v>
      </c>
      <c r="H15" s="65">
        <v>472615</v>
      </c>
      <c r="I15" s="64">
        <v>38086</v>
      </c>
      <c r="J15" s="9" t="s">
        <v>132</v>
      </c>
    </row>
    <row r="16" spans="1:11" x14ac:dyDescent="0.25">
      <c r="B16" s="10">
        <v>23</v>
      </c>
      <c r="C16" s="64">
        <v>37996</v>
      </c>
      <c r="D16" s="7" t="s">
        <v>188</v>
      </c>
      <c r="E16" s="7" t="s">
        <v>183</v>
      </c>
      <c r="F16" s="7" t="s">
        <v>181</v>
      </c>
      <c r="G16" s="7">
        <v>183</v>
      </c>
      <c r="H16" s="65">
        <v>1438929</v>
      </c>
      <c r="I16" s="64">
        <v>38098</v>
      </c>
      <c r="J16" s="9" t="s">
        <v>132</v>
      </c>
    </row>
    <row r="17" spans="2:10" x14ac:dyDescent="0.25">
      <c r="B17" s="10">
        <v>1</v>
      </c>
      <c r="C17" s="64">
        <v>37987</v>
      </c>
      <c r="D17" s="7" t="s">
        <v>185</v>
      </c>
      <c r="E17" s="7" t="s">
        <v>183</v>
      </c>
      <c r="F17" s="7" t="s">
        <v>190</v>
      </c>
      <c r="G17" s="7">
        <v>291</v>
      </c>
      <c r="H17" s="65">
        <v>2133903</v>
      </c>
      <c r="I17" s="64">
        <v>38157</v>
      </c>
      <c r="J17" s="9" t="s">
        <v>130</v>
      </c>
    </row>
    <row r="18" spans="2:10" x14ac:dyDescent="0.25">
      <c r="B18" s="10">
        <v>9</v>
      </c>
      <c r="C18" s="64">
        <v>37990</v>
      </c>
      <c r="D18" s="7" t="s">
        <v>189</v>
      </c>
      <c r="E18" s="7" t="s">
        <v>183</v>
      </c>
      <c r="F18" s="7" t="s">
        <v>190</v>
      </c>
      <c r="G18" s="7">
        <v>108</v>
      </c>
      <c r="H18" s="65">
        <v>1024380</v>
      </c>
      <c r="I18" s="64">
        <v>38349</v>
      </c>
      <c r="J18" s="9" t="s">
        <v>186</v>
      </c>
    </row>
    <row r="19" spans="2:10" x14ac:dyDescent="0.25">
      <c r="B19" s="10">
        <v>10</v>
      </c>
      <c r="C19" s="64">
        <v>37990</v>
      </c>
      <c r="D19" s="7" t="s">
        <v>185</v>
      </c>
      <c r="E19" s="7" t="s">
        <v>178</v>
      </c>
      <c r="F19" s="7" t="s">
        <v>190</v>
      </c>
      <c r="G19" s="7">
        <v>299</v>
      </c>
      <c r="H19" s="65">
        <v>2042768</v>
      </c>
      <c r="I19" s="64">
        <v>38266</v>
      </c>
      <c r="J19" s="9" t="s">
        <v>184</v>
      </c>
    </row>
    <row r="20" spans="2:10" x14ac:dyDescent="0.25">
      <c r="B20" s="10">
        <v>22</v>
      </c>
      <c r="C20" s="64">
        <v>37995</v>
      </c>
      <c r="D20" s="7" t="s">
        <v>182</v>
      </c>
      <c r="E20" s="7" t="s">
        <v>183</v>
      </c>
      <c r="F20" s="7" t="s">
        <v>190</v>
      </c>
      <c r="G20" s="7">
        <v>116</v>
      </c>
      <c r="H20" s="65">
        <v>727552</v>
      </c>
      <c r="I20" s="64">
        <v>38091</v>
      </c>
      <c r="J20" s="9" t="s">
        <v>131</v>
      </c>
    </row>
    <row r="21" spans="2:10" x14ac:dyDescent="0.25">
      <c r="B21" s="10">
        <v>13</v>
      </c>
      <c r="C21" s="64">
        <v>37990</v>
      </c>
      <c r="D21" s="7" t="s">
        <v>185</v>
      </c>
      <c r="E21" s="7" t="s">
        <v>178</v>
      </c>
      <c r="F21" s="7" t="s">
        <v>191</v>
      </c>
      <c r="G21" s="7">
        <v>300</v>
      </c>
      <c r="H21" s="65">
        <v>2937300</v>
      </c>
      <c r="I21" s="64">
        <v>38295</v>
      </c>
      <c r="J21" s="9" t="s">
        <v>186</v>
      </c>
    </row>
    <row r="22" spans="2:10" x14ac:dyDescent="0.25">
      <c r="B22" s="10">
        <v>18</v>
      </c>
      <c r="C22" s="64">
        <v>37992</v>
      </c>
      <c r="D22" s="7" t="s">
        <v>192</v>
      </c>
      <c r="E22" s="7" t="s">
        <v>178</v>
      </c>
      <c r="F22" s="7" t="s">
        <v>191</v>
      </c>
      <c r="G22" s="7">
        <v>283</v>
      </c>
      <c r="H22" s="65">
        <v>1679605</v>
      </c>
      <c r="I22" s="64">
        <v>38144</v>
      </c>
      <c r="J22" s="9" t="s">
        <v>130</v>
      </c>
    </row>
    <row r="23" spans="2:10" x14ac:dyDescent="0.25">
      <c r="B23" s="10">
        <v>20</v>
      </c>
      <c r="C23" s="64">
        <v>37994</v>
      </c>
      <c r="D23" s="7" t="s">
        <v>182</v>
      </c>
      <c r="E23" s="7" t="s">
        <v>183</v>
      </c>
      <c r="F23" s="7" t="s">
        <v>191</v>
      </c>
      <c r="G23" s="7">
        <v>148</v>
      </c>
      <c r="H23" s="65">
        <v>1169496</v>
      </c>
      <c r="I23" s="64">
        <v>38218</v>
      </c>
      <c r="J23" s="9" t="s">
        <v>193</v>
      </c>
    </row>
    <row r="24" spans="2:10" x14ac:dyDescent="0.25">
      <c r="B24" s="10">
        <v>21</v>
      </c>
      <c r="C24" s="64">
        <v>37995</v>
      </c>
      <c r="D24" s="7" t="s">
        <v>187</v>
      </c>
      <c r="E24" s="7" t="s">
        <v>178</v>
      </c>
      <c r="F24" s="7" t="s">
        <v>191</v>
      </c>
      <c r="G24" s="7">
        <v>228</v>
      </c>
      <c r="H24" s="65">
        <v>2020992</v>
      </c>
      <c r="I24" s="64">
        <v>38150</v>
      </c>
      <c r="J24" s="9" t="s">
        <v>130</v>
      </c>
    </row>
    <row r="25" spans="2:10" x14ac:dyDescent="0.25">
      <c r="B25" s="10">
        <v>25</v>
      </c>
      <c r="C25" s="64">
        <v>37996</v>
      </c>
      <c r="D25" s="7" t="s">
        <v>182</v>
      </c>
      <c r="E25" s="7" t="s">
        <v>183</v>
      </c>
      <c r="F25" s="7" t="s">
        <v>191</v>
      </c>
      <c r="G25" s="7">
        <v>124</v>
      </c>
      <c r="H25" s="65">
        <v>1170684</v>
      </c>
      <c r="I25" s="64">
        <v>38130</v>
      </c>
      <c r="J25" s="9" t="s">
        <v>186</v>
      </c>
    </row>
    <row r="26" spans="2:10" x14ac:dyDescent="0.25">
      <c r="B26" s="10">
        <v>28</v>
      </c>
      <c r="C26" s="64">
        <v>37998</v>
      </c>
      <c r="D26" s="7" t="s">
        <v>188</v>
      </c>
      <c r="E26" s="7" t="s">
        <v>183</v>
      </c>
      <c r="F26" s="7" t="s">
        <v>191</v>
      </c>
      <c r="G26" s="7">
        <v>187</v>
      </c>
      <c r="H26" s="65">
        <v>1660560</v>
      </c>
      <c r="I26" s="64">
        <v>38154</v>
      </c>
      <c r="J26" s="9" t="s">
        <v>184</v>
      </c>
    </row>
    <row r="27" spans="2:10" x14ac:dyDescent="0.25">
      <c r="B27" s="10">
        <v>5</v>
      </c>
      <c r="C27" s="64">
        <v>37988</v>
      </c>
      <c r="D27" s="7" t="s">
        <v>192</v>
      </c>
      <c r="E27" s="7" t="s">
        <v>178</v>
      </c>
      <c r="F27" s="7" t="s">
        <v>194</v>
      </c>
      <c r="G27" s="7">
        <v>152</v>
      </c>
      <c r="H27" s="65">
        <v>1138024</v>
      </c>
      <c r="I27" s="64">
        <v>38178</v>
      </c>
      <c r="J27" s="9" t="s">
        <v>193</v>
      </c>
    </row>
    <row r="28" spans="2:10" x14ac:dyDescent="0.25">
      <c r="B28" s="10">
        <v>7</v>
      </c>
      <c r="C28" s="64">
        <v>37989</v>
      </c>
      <c r="D28" s="7" t="s">
        <v>185</v>
      </c>
      <c r="E28" s="7" t="s">
        <v>183</v>
      </c>
      <c r="F28" s="7" t="s">
        <v>194</v>
      </c>
      <c r="G28" s="7">
        <v>69</v>
      </c>
      <c r="H28" s="65">
        <v>406686</v>
      </c>
      <c r="I28" s="64">
        <v>38145</v>
      </c>
      <c r="J28" s="9" t="s">
        <v>131</v>
      </c>
    </row>
    <row r="29" spans="2:10" x14ac:dyDescent="0.25">
      <c r="B29" s="10">
        <v>14</v>
      </c>
      <c r="C29" s="64">
        <v>37990</v>
      </c>
      <c r="D29" s="7" t="s">
        <v>180</v>
      </c>
      <c r="E29" s="7" t="s">
        <v>178</v>
      </c>
      <c r="F29" s="7" t="s">
        <v>194</v>
      </c>
      <c r="G29" s="7">
        <v>68</v>
      </c>
      <c r="H29" s="65">
        <v>664700</v>
      </c>
      <c r="I29" s="64">
        <v>38261</v>
      </c>
      <c r="J29" s="9" t="s">
        <v>130</v>
      </c>
    </row>
    <row r="30" spans="2:10" x14ac:dyDescent="0.25">
      <c r="B30" s="10">
        <v>17</v>
      </c>
      <c r="C30" s="64">
        <v>37991</v>
      </c>
      <c r="D30" s="7" t="s">
        <v>188</v>
      </c>
      <c r="E30" s="7" t="s">
        <v>183</v>
      </c>
      <c r="F30" s="7" t="s">
        <v>194</v>
      </c>
      <c r="G30" s="7">
        <v>58</v>
      </c>
      <c r="H30" s="65">
        <v>358846</v>
      </c>
      <c r="I30" s="64">
        <v>38268</v>
      </c>
      <c r="J30" s="9" t="s">
        <v>132</v>
      </c>
    </row>
    <row r="31" spans="2:10" x14ac:dyDescent="0.25">
      <c r="B31" s="10">
        <v>24</v>
      </c>
      <c r="C31" s="64">
        <v>37996</v>
      </c>
      <c r="D31" s="7" t="s">
        <v>182</v>
      </c>
      <c r="E31" s="7" t="s">
        <v>183</v>
      </c>
      <c r="F31" s="7" t="s">
        <v>194</v>
      </c>
      <c r="G31" s="7">
        <v>79</v>
      </c>
      <c r="H31" s="65">
        <v>427390</v>
      </c>
      <c r="I31" s="64">
        <v>38322</v>
      </c>
      <c r="J31" s="9" t="s">
        <v>184</v>
      </c>
    </row>
    <row r="32" spans="2:10" x14ac:dyDescent="0.25">
      <c r="B32" s="10">
        <v>26</v>
      </c>
      <c r="C32" s="64">
        <v>37996</v>
      </c>
      <c r="D32" s="7" t="s">
        <v>180</v>
      </c>
      <c r="E32" s="7" t="s">
        <v>183</v>
      </c>
      <c r="F32" s="7" t="s">
        <v>194</v>
      </c>
      <c r="G32" s="7">
        <v>70</v>
      </c>
      <c r="H32" s="65">
        <v>549780</v>
      </c>
      <c r="I32" s="64">
        <v>38160</v>
      </c>
      <c r="J32" s="9" t="s">
        <v>186</v>
      </c>
    </row>
    <row r="33" spans="2:10" x14ac:dyDescent="0.25">
      <c r="B33" s="10">
        <v>27</v>
      </c>
      <c r="C33" s="64">
        <v>37997</v>
      </c>
      <c r="D33" s="7" t="s">
        <v>180</v>
      </c>
      <c r="E33" s="7" t="s">
        <v>183</v>
      </c>
      <c r="F33" s="7" t="s">
        <v>194</v>
      </c>
      <c r="G33" s="7">
        <v>70</v>
      </c>
      <c r="H33" s="65">
        <v>659330</v>
      </c>
      <c r="I33" s="64">
        <v>38344</v>
      </c>
      <c r="J33" s="9" t="s">
        <v>131</v>
      </c>
    </row>
    <row r="34" spans="2:10" x14ac:dyDescent="0.25">
      <c r="B34" s="10">
        <v>29</v>
      </c>
      <c r="C34" s="64">
        <v>37998</v>
      </c>
      <c r="D34" s="7" t="s">
        <v>188</v>
      </c>
      <c r="E34" s="7" t="s">
        <v>183</v>
      </c>
      <c r="F34" s="7" t="s">
        <v>194</v>
      </c>
      <c r="G34" s="7">
        <v>91</v>
      </c>
      <c r="H34" s="65">
        <v>753571</v>
      </c>
      <c r="I34" s="64">
        <v>38175</v>
      </c>
      <c r="J34" s="9" t="s">
        <v>132</v>
      </c>
    </row>
    <row r="35" spans="2:10" x14ac:dyDescent="0.25">
      <c r="B35" s="80">
        <v>30</v>
      </c>
      <c r="C35" s="81">
        <v>37998</v>
      </c>
      <c r="D35" s="82" t="s">
        <v>180</v>
      </c>
      <c r="E35" s="82" t="s">
        <v>183</v>
      </c>
      <c r="F35" s="82" t="s">
        <v>194</v>
      </c>
      <c r="G35" s="82">
        <v>201</v>
      </c>
      <c r="H35" s="83">
        <v>939072</v>
      </c>
      <c r="I35" s="81">
        <v>38203</v>
      </c>
      <c r="J35" s="84" t="s">
        <v>130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9:G44"/>
  <sheetViews>
    <sheetView topLeftCell="A16" workbookViewId="0">
      <selection activeCell="J9" sqref="J9"/>
    </sheetView>
  </sheetViews>
  <sheetFormatPr baseColWidth="10" defaultRowHeight="15" x14ac:dyDescent="0.25"/>
  <cols>
    <col min="1" max="1" width="11.42578125" style="94"/>
    <col min="2" max="2" width="17.5703125" style="94" customWidth="1"/>
    <col min="3" max="3" width="22.42578125" style="94" customWidth="1"/>
    <col min="4" max="5" width="15.140625" style="94" customWidth="1"/>
    <col min="6" max="6" width="8.7109375" style="94" customWidth="1"/>
    <col min="7" max="7" width="12.5703125" style="94" bestFit="1" customWidth="1"/>
    <col min="8" max="16384" width="11.42578125" style="94"/>
  </cols>
  <sheetData>
    <row r="9" spans="2:6" ht="180.75" customHeight="1" x14ac:dyDescent="0.25"/>
    <row r="12" spans="2:6" x14ac:dyDescent="0.25">
      <c r="B12" s="95" t="s">
        <v>210</v>
      </c>
      <c r="C12" s="95" t="s">
        <v>212</v>
      </c>
      <c r="D12"/>
      <c r="E12"/>
    </row>
    <row r="13" spans="2:6" x14ac:dyDescent="0.25">
      <c r="B13" s="95" t="s">
        <v>209</v>
      </c>
      <c r="C13" t="s">
        <v>183</v>
      </c>
      <c r="D13" t="s">
        <v>178</v>
      </c>
      <c r="E13" t="s">
        <v>211</v>
      </c>
    </row>
    <row r="14" spans="2:6" x14ac:dyDescent="0.25">
      <c r="B14" s="4" t="s">
        <v>130</v>
      </c>
      <c r="C14" s="96">
        <v>4010935</v>
      </c>
      <c r="D14" s="96">
        <v>5364625</v>
      </c>
      <c r="E14" s="67">
        <v>9375560</v>
      </c>
    </row>
    <row r="15" spans="2:6" x14ac:dyDescent="0.25">
      <c r="B15" s="4" t="s">
        <v>186</v>
      </c>
      <c r="C15" s="96">
        <v>4560294</v>
      </c>
      <c r="D15" s="96">
        <v>5095775</v>
      </c>
      <c r="E15" s="67">
        <v>9656069</v>
      </c>
      <c r="F15"/>
    </row>
    <row r="16" spans="2:6" x14ac:dyDescent="0.25">
      <c r="B16" s="4" t="s">
        <v>184</v>
      </c>
      <c r="C16" s="96">
        <v>2800366</v>
      </c>
      <c r="D16" s="96">
        <v>2042768</v>
      </c>
      <c r="E16" s="67">
        <v>4843134</v>
      </c>
    </row>
    <row r="17" spans="2:7" x14ac:dyDescent="0.25">
      <c r="B17" s="4" t="s">
        <v>132</v>
      </c>
      <c r="C17" s="96">
        <v>3023961</v>
      </c>
      <c r="D17" s="96"/>
      <c r="E17" s="67">
        <v>3023961</v>
      </c>
    </row>
    <row r="18" spans="2:7" x14ac:dyDescent="0.25">
      <c r="B18" s="4" t="s">
        <v>193</v>
      </c>
      <c r="C18" s="96">
        <v>1169496</v>
      </c>
      <c r="D18" s="96">
        <v>1138024</v>
      </c>
      <c r="E18" s="67">
        <v>2307520</v>
      </c>
    </row>
    <row r="19" spans="2:7" x14ac:dyDescent="0.25">
      <c r="B19" s="4" t="s">
        <v>131</v>
      </c>
      <c r="C19" s="96">
        <v>4194128</v>
      </c>
      <c r="D19" s="96">
        <v>1945424</v>
      </c>
      <c r="E19" s="67">
        <v>6139552</v>
      </c>
    </row>
    <row r="20" spans="2:7" x14ac:dyDescent="0.25">
      <c r="B20" s="4" t="s">
        <v>211</v>
      </c>
      <c r="C20" s="67">
        <v>19759180</v>
      </c>
      <c r="D20" s="67">
        <v>15586616</v>
      </c>
      <c r="E20" s="67">
        <v>35345796</v>
      </c>
    </row>
    <row r="21" spans="2:7" x14ac:dyDescent="0.25">
      <c r="B21"/>
      <c r="C21" s="18">
        <f>GETPIVOTDATA("Venta",$B$12,"Operación","Alquiler")</f>
        <v>19759180</v>
      </c>
      <c r="D21" s="18">
        <f>GETPIVOTDATA("Venta",$B$12,"Operación","Venta")</f>
        <v>15586616</v>
      </c>
      <c r="E21" s="18">
        <f>GETPIVOTDATA("Venta",$B$12)</f>
        <v>35345796</v>
      </c>
    </row>
    <row r="22" spans="2:7" x14ac:dyDescent="0.25">
      <c r="B22"/>
      <c r="C22"/>
      <c r="D22"/>
      <c r="E22"/>
    </row>
    <row r="23" spans="2:7" x14ac:dyDescent="0.25">
      <c r="B23"/>
      <c r="C23"/>
      <c r="D23"/>
      <c r="E23"/>
    </row>
    <row r="24" spans="2:7" x14ac:dyDescent="0.25">
      <c r="B24" s="95" t="s">
        <v>210</v>
      </c>
      <c r="C24" s="95" t="s">
        <v>212</v>
      </c>
      <c r="D24"/>
      <c r="E24"/>
      <c r="F24"/>
      <c r="G24"/>
    </row>
    <row r="25" spans="2:7" x14ac:dyDescent="0.25">
      <c r="B25" s="95" t="s">
        <v>209</v>
      </c>
      <c r="C25" t="s">
        <v>181</v>
      </c>
      <c r="D25" t="s">
        <v>190</v>
      </c>
      <c r="E25" t="s">
        <v>191</v>
      </c>
      <c r="F25" t="s">
        <v>194</v>
      </c>
      <c r="G25" t="s">
        <v>211</v>
      </c>
    </row>
    <row r="26" spans="2:7" x14ac:dyDescent="0.25">
      <c r="B26" s="4" t="s">
        <v>130</v>
      </c>
      <c r="C26" s="96">
        <v>1937288</v>
      </c>
      <c r="D26" s="96">
        <v>2133903</v>
      </c>
      <c r="E26" s="96">
        <v>3700597</v>
      </c>
      <c r="F26" s="96">
        <v>1603772</v>
      </c>
      <c r="G26" s="96">
        <v>9375560</v>
      </c>
    </row>
    <row r="27" spans="2:7" x14ac:dyDescent="0.25">
      <c r="B27" s="4" t="s">
        <v>186</v>
      </c>
      <c r="C27" s="96">
        <v>3973925</v>
      </c>
      <c r="D27" s="96">
        <v>1024380</v>
      </c>
      <c r="E27" s="96">
        <v>4107984</v>
      </c>
      <c r="F27" s="96">
        <v>549780</v>
      </c>
      <c r="G27" s="96">
        <v>9656069</v>
      </c>
    </row>
    <row r="28" spans="2:7" x14ac:dyDescent="0.25">
      <c r="B28" s="4" t="s">
        <v>184</v>
      </c>
      <c r="C28" s="96">
        <v>712416</v>
      </c>
      <c r="D28" s="96">
        <v>2042768</v>
      </c>
      <c r="E28" s="96">
        <v>1660560</v>
      </c>
      <c r="F28" s="96">
        <v>427390</v>
      </c>
      <c r="G28" s="96">
        <v>4843134</v>
      </c>
    </row>
    <row r="29" spans="2:7" x14ac:dyDescent="0.25">
      <c r="B29" s="4" t="s">
        <v>132</v>
      </c>
      <c r="C29" s="96">
        <v>1911544</v>
      </c>
      <c r="D29" s="96"/>
      <c r="E29" s="96"/>
      <c r="F29" s="96">
        <v>1112417</v>
      </c>
      <c r="G29" s="96">
        <v>3023961</v>
      </c>
    </row>
    <row r="30" spans="2:7" x14ac:dyDescent="0.25">
      <c r="B30" s="4" t="s">
        <v>193</v>
      </c>
      <c r="C30" s="96"/>
      <c r="D30" s="96"/>
      <c r="E30" s="96">
        <v>1169496</v>
      </c>
      <c r="F30" s="96">
        <v>1138024</v>
      </c>
      <c r="G30" s="96">
        <v>2307520</v>
      </c>
    </row>
    <row r="31" spans="2:7" x14ac:dyDescent="0.25">
      <c r="B31" s="4" t="s">
        <v>131</v>
      </c>
      <c r="C31" s="96">
        <v>4345984</v>
      </c>
      <c r="D31" s="96">
        <v>727552</v>
      </c>
      <c r="E31" s="96"/>
      <c r="F31" s="96">
        <v>1066016</v>
      </c>
      <c r="G31" s="96">
        <v>6139552</v>
      </c>
    </row>
    <row r="32" spans="2:7" x14ac:dyDescent="0.25">
      <c r="B32" s="4" t="s">
        <v>211</v>
      </c>
      <c r="C32" s="96">
        <v>12881157</v>
      </c>
      <c r="D32" s="96">
        <v>5928603</v>
      </c>
      <c r="E32" s="96">
        <v>10638637</v>
      </c>
      <c r="F32" s="96">
        <v>5897399</v>
      </c>
      <c r="G32" s="96">
        <v>35345796</v>
      </c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2021-05-21T02:06:47Z</dcterms:modified>
</cp:coreProperties>
</file>