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slicerCaches/slicerCache1.xml" ContentType="application/vnd.ms-excel.slicerCache+xml"/>
  <Override PartName="/xl/slicerCaches/slicerCache2.xml" ContentType="application/vnd.ms-excel.slicerCache+xml"/>
  <Override PartName="/xl/slicerCaches/slicerCache3.xml" ContentType="application/vnd.ms-excel.slicerCache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omments1.xml" ContentType="application/vnd.openxmlformats-officedocument.spreadsheetml.comments+xml"/>
  <Override PartName="/xl/drawings/drawing1.xml" ContentType="application/vnd.openxmlformats-officedocument.drawing+xml"/>
  <Override PartName="/xl/tables/table2.xml" ContentType="application/vnd.openxmlformats-officedocument.spreadsheetml.table+xml"/>
  <Override PartName="/xl/comments2.xml" ContentType="application/vnd.openxmlformats-officedocument.spreadsheetml.comments+xml"/>
  <Override PartName="/xl/drawings/drawing2.xml" ContentType="application/vnd.openxmlformats-officedocument.drawing+xml"/>
  <Override PartName="/xl/comments3.xml" ContentType="application/vnd.openxmlformats-officedocument.spreadsheetml.comments+xml"/>
  <Override PartName="/xl/drawings/drawing3.xml" ContentType="application/vnd.openxmlformats-officedocument.drawing+xml"/>
  <Override PartName="/xl/comments4.xml" ContentType="application/vnd.openxmlformats-officedocument.spreadsheetml.comments+xml"/>
  <Override PartName="/xl/tables/table3.xml" ContentType="application/vnd.openxmlformats-officedocument.spreadsheetml.table+xml"/>
  <Override PartName="/xl/comments5.xml" ContentType="application/vnd.openxmlformats-officedocument.spreadsheetml.comments+xml"/>
  <Override PartName="/xl/pivotTables/pivotTable1.xml" ContentType="application/vnd.openxmlformats-officedocument.spreadsheetml.pivotTable+xml"/>
  <Override PartName="/xl/drawings/drawing4.xml" ContentType="application/vnd.openxmlformats-officedocument.drawing+xml"/>
  <Override PartName="/xl/tables/table4.xml" ContentType="application/vnd.openxmlformats-officedocument.spreadsheetml.table+xml"/>
  <Override PartName="/xl/slicers/slicer1.xml" ContentType="application/vnd.ms-excel.slicer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D:\Escritorio\DOCUMETOS\Curso Excel Sanfer\examenes\"/>
    </mc:Choice>
  </mc:AlternateContent>
  <xr:revisionPtr revIDLastSave="0" documentId="8_{9514AC4F-4EC4-4C46-B9E4-E72D6FF8CD5D}" xr6:coauthVersionLast="46" xr6:coauthVersionMax="46" xr10:uidLastSave="{00000000-0000-0000-0000-000000000000}"/>
  <bookViews>
    <workbookView xWindow="-120" yWindow="-120" windowWidth="20730" windowHeight="11160" activeTab="5" xr2:uid="{00000000-000D-0000-FFFF-FFFF00000000}"/>
  </bookViews>
  <sheets>
    <sheet name="Ejericicio 1" sheetId="1" r:id="rId1"/>
    <sheet name="Ejercicio 2" sheetId="2" r:id="rId2"/>
    <sheet name="Ejercicio 3" sheetId="3" r:id="rId3"/>
    <sheet name="Ejercicio 4" sheetId="4" r:id="rId4"/>
    <sheet name="Ejercicio 5" sheetId="5" r:id="rId5"/>
    <sheet name="DASHBOARD" sheetId="6" r:id="rId6"/>
  </sheets>
  <definedNames>
    <definedName name="SegmentaciónDeDatos_Estado">#N/A</definedName>
    <definedName name="SegmentaciónDeDatos_Operación">#N/A</definedName>
    <definedName name="SegmentaciónDeDatos_Vendedor">#N/A</definedName>
  </definedNames>
  <calcPr calcId="181029"/>
  <pivotCaches>
    <pivotCache cacheId="0" r:id="rId7"/>
  </pivotCaches>
  <extLst>
    <ext xmlns:x14="http://schemas.microsoft.com/office/spreadsheetml/2009/9/main" uri="{BBE1A952-AA13-448e-AADC-164F8A28A991}">
      <x14:slicerCaches>
        <x14:slicerCache r:id="rId8"/>
        <x14:slicerCache r:id="rId9"/>
        <x14:slicerCache r:id="rId10"/>
      </x14:slicerCaches>
    </ext>
    <ext xmlns:x14="http://schemas.microsoft.com/office/spreadsheetml/2009/9/main" uri="{79F54976-1DA5-4618-B147-4CDE4B953A38}">
      <x14:workbookPr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6" i="5" l="1"/>
  <c r="J36" i="5"/>
  <c r="D32" i="6"/>
  <c r="C32" i="6"/>
  <c r="B32" i="6"/>
  <c r="A17" i="6"/>
  <c r="K12" i="6" l="1"/>
  <c r="H37" i="3"/>
  <c r="H36" i="3"/>
  <c r="H35" i="3"/>
  <c r="H34" i="3"/>
  <c r="H33" i="3"/>
  <c r="H32" i="3"/>
  <c r="H31" i="3"/>
  <c r="H30" i="3"/>
  <c r="H29" i="3"/>
  <c r="H28" i="3"/>
  <c r="H27" i="3"/>
  <c r="H26" i="3"/>
  <c r="H25" i="3"/>
  <c r="H24" i="3"/>
  <c r="H23" i="3"/>
  <c r="H22" i="3"/>
  <c r="H21" i="3"/>
  <c r="H20" i="3"/>
  <c r="H19" i="3"/>
  <c r="H18" i="3"/>
  <c r="H17" i="3"/>
  <c r="H16" i="3"/>
  <c r="H15" i="3"/>
  <c r="H14" i="3"/>
  <c r="H13" i="3"/>
  <c r="H12" i="3"/>
  <c r="H11" i="3"/>
  <c r="J8" i="2" l="1"/>
  <c r="J9" i="2"/>
  <c r="J10" i="2"/>
  <c r="J11" i="2"/>
  <c r="J12" i="2"/>
  <c r="J13" i="2"/>
  <c r="J14" i="2"/>
  <c r="J15" i="2"/>
  <c r="J16" i="2"/>
  <c r="J17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I8" i="2"/>
  <c r="I9" i="2"/>
  <c r="I10" i="2"/>
  <c r="I11" i="2"/>
  <c r="I12" i="2"/>
  <c r="I13" i="2"/>
  <c r="I14" i="2"/>
  <c r="I15" i="2"/>
  <c r="I16" i="2"/>
  <c r="I17" i="2"/>
  <c r="I18" i="2"/>
  <c r="I19" i="2"/>
  <c r="I20" i="2"/>
  <c r="I21" i="2"/>
  <c r="I22" i="2"/>
  <c r="I23" i="2"/>
  <c r="I24" i="2"/>
  <c r="I25" i="2"/>
  <c r="I26" i="2"/>
  <c r="I27" i="2"/>
  <c r="I28" i="2"/>
  <c r="I29" i="2"/>
  <c r="I30" i="2"/>
  <c r="I31" i="2"/>
  <c r="I32" i="2"/>
  <c r="I33" i="2"/>
  <c r="I34" i="2"/>
  <c r="H8" i="2"/>
  <c r="H9" i="2"/>
  <c r="H10" i="2"/>
  <c r="H11" i="2"/>
  <c r="H12" i="2"/>
  <c r="H13" i="2"/>
  <c r="H14" i="2"/>
  <c r="H15" i="2"/>
  <c r="H16" i="2"/>
  <c r="H17" i="2"/>
  <c r="H18" i="2"/>
  <c r="H19" i="2"/>
  <c r="H20" i="2"/>
  <c r="H21" i="2"/>
  <c r="H22" i="2"/>
  <c r="H23" i="2"/>
  <c r="H24" i="2"/>
  <c r="H25" i="2"/>
  <c r="H26" i="2"/>
  <c r="H27" i="2"/>
  <c r="H28" i="2"/>
  <c r="H29" i="2"/>
  <c r="H30" i="2"/>
  <c r="H31" i="2"/>
  <c r="H32" i="2"/>
  <c r="H33" i="2"/>
  <c r="H34" i="2"/>
  <c r="H57" i="1"/>
  <c r="E66" i="1"/>
  <c r="E65" i="1"/>
  <c r="E64" i="1"/>
  <c r="E63" i="1"/>
  <c r="E62" i="1"/>
  <c r="E61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A2" authorId="0" shapeId="0" xr:uid="{999DC45E-AA38-4781-B2A8-27A7A0C25527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PERFECTO</t>
        </r>
      </text>
    </comment>
    <comment ref="A68" authorId="0" shapeId="0" xr:uid="{0AED9DF0-829C-4668-8454-15CE523B3BF4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 CONTROL DE LAS TABLAS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C17681FB-4B29-43F5-AB0E-60024F5A0ADA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 MANEJO DE LAS FORMULAS Y DEL CONTROL DE REGISTROS.
BUEN MANEJO DEL FORMATO CONDICIONAL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3" authorId="0" shapeId="0" xr:uid="{112904C5-6F23-4FEC-83AE-72507A57DD7B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 EL USO DE LA FUNCIÓN SI</t>
        </r>
      </text>
    </comment>
    <comment ref="J40" authorId="0" shapeId="0" xr:uid="{02C98739-C17F-45FC-B140-E18CCD6278A3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Buen mananejo del formato condicional igual que en el ejercicio anterior</t>
        </r>
      </text>
    </comment>
    <comment ref="J43" authorId="0" shapeId="0" xr:uid="{A5C4DFBF-77C9-4996-94A1-20AA792B27BD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Muy bien excelente manejo en el uso de iconos y barras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3EFEFC75-C1EC-4DCC-9A7F-E292F29EE976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Excelente banejaste bien los minigraficos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JABL</author>
  </authors>
  <commentList>
    <comment ref="J2" authorId="0" shapeId="0" xr:uid="{FAB13EFB-9E10-4B9B-9E3F-0A4B6FD8D54C}">
      <text>
        <r>
          <rPr>
            <b/>
            <sz val="9"/>
            <color indexed="81"/>
            <rFont val="Tahoma"/>
            <charset val="1"/>
          </rPr>
          <t>JABL:</t>
        </r>
        <r>
          <rPr>
            <sz val="9"/>
            <color indexed="81"/>
            <rFont val="Tahoma"/>
            <charset val="1"/>
          </rPr>
          <t xml:space="preserve">
Muy bien me gusto el diseño y valoro el que incluyeras un grafico y que usaras cuadro de texto se nota el dominio del tema.</t>
        </r>
      </text>
    </comment>
  </commentList>
</comments>
</file>

<file path=xl/sharedStrings.xml><?xml version="1.0" encoding="utf-8"?>
<sst xmlns="http://schemas.openxmlformats.org/spreadsheetml/2006/main" count="489" uniqueCount="212">
  <si>
    <t>Examen final Curso MS Excel Intermedio</t>
  </si>
  <si>
    <t>ID</t>
  </si>
  <si>
    <t>FechaDeOrden</t>
  </si>
  <si>
    <t>Empleado</t>
  </si>
  <si>
    <t>Status</t>
  </si>
  <si>
    <t>Compañía</t>
  </si>
  <si>
    <t>Fecha de envío</t>
  </si>
  <si>
    <t>Cantidad</t>
  </si>
  <si>
    <t>Precio</t>
  </si>
  <si>
    <t>Costo de envío</t>
  </si>
  <si>
    <t>Jesús Escolar</t>
  </si>
  <si>
    <t>Nuevo</t>
  </si>
  <si>
    <t>Compañía C</t>
  </si>
  <si>
    <t>Compañía D</t>
  </si>
  <si>
    <t>Cerrado</t>
  </si>
  <si>
    <t>Compañía F</t>
  </si>
  <si>
    <t>María González</t>
  </si>
  <si>
    <t>Compañía CC</t>
  </si>
  <si>
    <t>Francisco Chaves</t>
  </si>
  <si>
    <t>Compañía Z</t>
  </si>
  <si>
    <t>Compañía Y</t>
  </si>
  <si>
    <t>María Jesús Cuesta</t>
  </si>
  <si>
    <t>Compañía H</t>
  </si>
  <si>
    <t>Juan Carlos Rivas</t>
  </si>
  <si>
    <t>Humberto Acevedo</t>
  </si>
  <si>
    <t>Compañía I</t>
  </si>
  <si>
    <t>Compañía BB</t>
  </si>
  <si>
    <t>Compañía A</t>
  </si>
  <si>
    <t>Compañía K</t>
  </si>
  <si>
    <t>Compañía J</t>
  </si>
  <si>
    <t>Compañía G</t>
  </si>
  <si>
    <t>Pilar Pinilla Gallego</t>
  </si>
  <si>
    <t>Luis Bonifaz</t>
  </si>
  <si>
    <t>Compañía L</t>
  </si>
  <si>
    <t>Compañía AA</t>
  </si>
  <si>
    <t>Enviado</t>
  </si>
  <si>
    <t>Lista de Pedidos</t>
  </si>
  <si>
    <t>Ejericicio 1</t>
  </si>
  <si>
    <t>Cuenta No.</t>
  </si>
  <si>
    <t>Factura No.</t>
  </si>
  <si>
    <t>Fecha Factura</t>
  </si>
  <si>
    <t>NOMBRE</t>
  </si>
  <si>
    <t>Monto</t>
  </si>
  <si>
    <t>DIRECCIÓN</t>
  </si>
  <si>
    <t>CIUDAD, ESTADO, CP</t>
  </si>
  <si>
    <t>60 días</t>
  </si>
  <si>
    <t>90 días</t>
  </si>
  <si>
    <t>120 días</t>
  </si>
  <si>
    <t>LEONARD CRAFT</t>
  </si>
  <si>
    <t>179-09 144 RD 28</t>
  </si>
  <si>
    <t>JAMAICA, NY 11434</t>
  </si>
  <si>
    <t>DRISKELL ANDREWS</t>
  </si>
  <si>
    <t>1834 73rd St</t>
  </si>
  <si>
    <t>BROOKLYN, NY 11203</t>
  </si>
  <si>
    <t>SAMUEL CALLOWAY</t>
  </si>
  <si>
    <t>22 GARDENIA LANE</t>
  </si>
  <si>
    <t>STATEN ISLAND, NY 10314</t>
  </si>
  <si>
    <t>OSCAR PELLICHER</t>
  </si>
  <si>
    <t>1886 7th Ave Apt 22</t>
  </si>
  <si>
    <t>NEW YORK, NY 10026</t>
  </si>
  <si>
    <t>PEDRO CHECO</t>
  </si>
  <si>
    <t>427 W 17TH ST 4C</t>
  </si>
  <si>
    <t>NEW YORK, NY 10011</t>
  </si>
  <si>
    <t>JAMIE RODRIGUEZ</t>
  </si>
  <si>
    <t>110 W 14TH</t>
  </si>
  <si>
    <t>SONYA TAYLOR</t>
  </si>
  <si>
    <t>621 WATER ST APT 108</t>
  </si>
  <si>
    <t>NEW YORK, NY 10002</t>
  </si>
  <si>
    <t>ALIF LOCKERY</t>
  </si>
  <si>
    <t>270 COUNTRY CLUB LANE</t>
  </si>
  <si>
    <t>SCOTCH PLAINS, NJ 07076</t>
  </si>
  <si>
    <t>BARRY HAYDEN</t>
  </si>
  <si>
    <t>756 St Johns Pl 1Fl</t>
  </si>
  <si>
    <t>BROOKLYN, NY 11216</t>
  </si>
  <si>
    <t>JONATHAN IKENGA</t>
  </si>
  <si>
    <t>45-51 AVE D</t>
  </si>
  <si>
    <t>JOSEPH CRUZ</t>
  </si>
  <si>
    <t>54 BOERUM ST APT 13J</t>
  </si>
  <si>
    <t>BROOKLYN, NY 11206</t>
  </si>
  <si>
    <t>MARY SNOWDEN</t>
  </si>
  <si>
    <t>40-14 12th St Apt 5B</t>
  </si>
  <si>
    <t>L.I.C., NY 11101</t>
  </si>
  <si>
    <t>RYAN O CONNELL</t>
  </si>
  <si>
    <t>220 W 14TH APT 7B</t>
  </si>
  <si>
    <t>NEW YORK, NY 10008</t>
  </si>
  <si>
    <t>GERMAN ALVEREZ</t>
  </si>
  <si>
    <t>2031 Bedford Ave Apt 3l</t>
  </si>
  <si>
    <t>BROOKLYN, NY 11226</t>
  </si>
  <si>
    <t>TOMEL WATERS</t>
  </si>
  <si>
    <t>139 E 33th St Apt 5J</t>
  </si>
  <si>
    <t xml:space="preserve">NEW YORK, NY 10016 </t>
  </si>
  <si>
    <t>REBEKAH BRATCHER</t>
  </si>
  <si>
    <t>733 DEKALB AVE APT A1</t>
  </si>
  <si>
    <t>BROOKLYN, NY 11215</t>
  </si>
  <si>
    <t>JAMES WILTSHIRE</t>
  </si>
  <si>
    <t>755 ST JOHNS PL 1FL</t>
  </si>
  <si>
    <t>KNEUBUHL ADRIAN,P</t>
  </si>
  <si>
    <t>48-11 VERNON BLVD</t>
  </si>
  <si>
    <t>HAROLD HATTER</t>
  </si>
  <si>
    <t>1980 UNIONPORT RD C51</t>
  </si>
  <si>
    <t>BRONX, NY 10462</t>
  </si>
  <si>
    <t>NEIL RANSAHAI</t>
  </si>
  <si>
    <t>175-20 WXFRD TCE 9A</t>
  </si>
  <si>
    <t>JAMAICA, NY 11432</t>
  </si>
  <si>
    <t>LINDSEY PURCELL</t>
  </si>
  <si>
    <t>1150 5TH AVE APT 1C</t>
  </si>
  <si>
    <t>NEW YORK, NY 10128</t>
  </si>
  <si>
    <t xml:space="preserve">ANTHONY TRIMARCHI </t>
  </si>
  <si>
    <t>9 WANDER CIRCLE</t>
  </si>
  <si>
    <t>GLENMONT, NY 12077</t>
  </si>
  <si>
    <t>DAVID SHAHDA</t>
  </si>
  <si>
    <t>66 CLAY ST</t>
  </si>
  <si>
    <t>BROOKLYN, NY 11222</t>
  </si>
  <si>
    <t>MATTHEW LEONE</t>
  </si>
  <si>
    <t xml:space="preserve">247 W10TH ST APT 2A </t>
  </si>
  <si>
    <t>NEW YORK, NY 10014</t>
  </si>
  <si>
    <t>JOHNSON ROGER</t>
  </si>
  <si>
    <t>2031 BEDFORD AVE 3L</t>
  </si>
  <si>
    <t>200 BRADHURST AVE 30</t>
  </si>
  <si>
    <t>NEW YORK, NY 10039</t>
  </si>
  <si>
    <t>JEFFREY FIELDS</t>
  </si>
  <si>
    <t>RAMIREZ HERBERT</t>
  </si>
  <si>
    <t>49 RUTGERS ST APT 10G</t>
  </si>
  <si>
    <t>Ejercicio 2.- Convierte en una tabla Azul, Estilo tabla medio 13 la lista de pedidos y agrega la fila de subtotales debajo del precio</t>
  </si>
  <si>
    <t>Ejercicio 2 - Elimina todos los registros duplicados en la columna Nombre</t>
  </si>
  <si>
    <t>Ejercicio 3 - Has que todos los registros que pertenecen a RAMIREZ HERBERT se pinten en amarillo</t>
  </si>
  <si>
    <t>Fecha Actual</t>
  </si>
  <si>
    <t>Fecha Vencim.</t>
  </si>
  <si>
    <t>Vendedor</t>
  </si>
  <si>
    <t># de Días</t>
  </si>
  <si>
    <t>Carmen</t>
  </si>
  <si>
    <t>Pedro</t>
  </si>
  <si>
    <t>Luisa</t>
  </si>
  <si>
    <t>Maria</t>
  </si>
  <si>
    <t>Juan</t>
  </si>
  <si>
    <t>Ejercicio 2 - Pinta de forma automatica todas la celdas que tengan la palabra no vencidas con un relleno en color verde</t>
  </si>
  <si>
    <t>Ejercicio 3 - Utilizando un conjunto de iconos coloca valoraciones de estrellas a los registros de la columna monto para destacar los montos bajos, medios y altos.</t>
  </si>
  <si>
    <t>Nombre</t>
  </si>
  <si>
    <t>Industria</t>
  </si>
  <si>
    <t>Valor de mercado 2014 (mdd)</t>
  </si>
  <si>
    <t>Valor de mercado 2015 (mdd)2</t>
  </si>
  <si>
    <t>Valor de mercado 2016 (mdd)</t>
  </si>
  <si>
    <t>Minigráficos</t>
  </si>
  <si>
    <t>Logo</t>
  </si>
  <si>
    <t>América Móvil</t>
  </si>
  <si>
    <t>Telecomunicaciones</t>
  </si>
  <si>
    <t>Femsa</t>
  </si>
  <si>
    <t>Bebidas</t>
  </si>
  <si>
    <t>Grupo Financiero Banorte</t>
  </si>
  <si>
    <t>Banca</t>
  </si>
  <si>
    <t>Grupo Financiero México</t>
  </si>
  <si>
    <t>Minería</t>
  </si>
  <si>
    <t>Grupo Televisa</t>
  </si>
  <si>
    <t>Medios de comunicación</t>
  </si>
  <si>
    <t>Cemex</t>
  </si>
  <si>
    <t>Materiales para construcción</t>
  </si>
  <si>
    <t>Grupo Inbursa</t>
  </si>
  <si>
    <t>Grupo Bimbo</t>
  </si>
  <si>
    <t>Alimentos procesados</t>
  </si>
  <si>
    <t>Grupo Alfa</t>
  </si>
  <si>
    <t>Conglomerados</t>
  </si>
  <si>
    <t>El puerto de Liverpool</t>
  </si>
  <si>
    <t>Tiendas departamentales</t>
  </si>
  <si>
    <t>Arca Continental</t>
  </si>
  <si>
    <t>Grupo Carso</t>
  </si>
  <si>
    <t>Grupo Geo</t>
  </si>
  <si>
    <t>Bienes raices</t>
  </si>
  <si>
    <t>Grupo Homex</t>
  </si>
  <si>
    <t>Construcción</t>
  </si>
  <si>
    <t>Fibra Uno</t>
  </si>
  <si>
    <t>Inversiones</t>
  </si>
  <si>
    <t>Ejercicio 1 - Completa las celdas de la columna minigrafico usando estilo de Columnas</t>
  </si>
  <si>
    <t>Referencia</t>
  </si>
  <si>
    <t>Fecha Alta</t>
  </si>
  <si>
    <t>Giro comercial</t>
  </si>
  <si>
    <t>Operación</t>
  </si>
  <si>
    <t>Estado</t>
  </si>
  <si>
    <t>Superficie</t>
  </si>
  <si>
    <t>Venta</t>
  </si>
  <si>
    <t>Fecha Venta</t>
  </si>
  <si>
    <t>Local</t>
  </si>
  <si>
    <t>Hidalgo</t>
  </si>
  <si>
    <t>Oficina</t>
  </si>
  <si>
    <t>Alquiler</t>
  </si>
  <si>
    <t>Joaquín</t>
  </si>
  <si>
    <t>Estacionamiento</t>
  </si>
  <si>
    <t>Jesús</t>
  </si>
  <si>
    <t>Industrial</t>
  </si>
  <si>
    <t>Casa</t>
  </si>
  <si>
    <t>Piso</t>
  </si>
  <si>
    <t>Puebla</t>
  </si>
  <si>
    <t>Tlaxcala</t>
  </si>
  <si>
    <t>Suelo</t>
  </si>
  <si>
    <t>María</t>
  </si>
  <si>
    <t>Veracruz</t>
  </si>
  <si>
    <t>Ejercicio 1 -A partir de los datos presentados en la colección crea una propuesta de Dashboard donde se pueda consultar información sobre: Los importes de venta de cada operación, las ventas de cada vendedor y las ventas por estado. Se agradeceria que en el tablero de control se acompañara de graficos pero no es indispensable hacerlo.</t>
  </si>
  <si>
    <t>Ejercicio 1 - Completa mediante una función la columna # de Días, Si la fecha actual es mayor a la fecha de Vencimiento mostrara el número de días atrasados, si la fecha actual es menor mostrara un texto NO VENCIDA</t>
  </si>
  <si>
    <t>Ejercicio 1 - Convierte en tabla los datos de la colección Récord Clientes, Después mediante una formula calcula las fechas de vencimiento para 60, 90 y 120 días en todas las columnas</t>
  </si>
  <si>
    <t>Ejercicio 1 - Tomando los datos de la tabla Lista pedidos responde los incisos solicitados Nota: Usar Funciones</t>
  </si>
  <si>
    <t>a) ¿Cuánto cuesta el envío mas costoso?</t>
  </si>
  <si>
    <t>b) ¿Cuál es el precio mas bajo?</t>
  </si>
  <si>
    <t>c) ¿Cuantas ordenes de pedido tienen Status Nuevo?</t>
  </si>
  <si>
    <t>d) ¿Cuánto pago de Gastos de Envió la Compañía AA?</t>
  </si>
  <si>
    <t>e) ¿Cuántos Status Cerrados hay en la tabla?</t>
  </si>
  <si>
    <t>f) ¿Cuál es el promedio de Costo de envío?</t>
  </si>
  <si>
    <t>Total</t>
  </si>
  <si>
    <t>Etiquetas de fila</t>
  </si>
  <si>
    <t>Total general</t>
  </si>
  <si>
    <t>Etiquetas de columna</t>
  </si>
  <si>
    <t>Suma de Venta</t>
  </si>
  <si>
    <t>Total de ventas</t>
  </si>
  <si>
    <t>(Todas)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</si>
</sst>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4" formatCode="_-&quot;$&quot;* #,##0.00_-;\-&quot;$&quot;* #,##0.00_-;_-&quot;$&quot;* &quot;-&quot;??_-;_-@_-"/>
    <numFmt numFmtId="164" formatCode="_(&quot;$&quot;* #,##0.00_);_(&quot;$&quot;* \(#,##0.00\);_(&quot;$&quot;* &quot;-&quot;??_);_(@_)"/>
    <numFmt numFmtId="165" formatCode="[$$-540A]#,##0.00"/>
    <numFmt numFmtId="166" formatCode="[$$-80A]#,##0.00"/>
  </numFmts>
  <fonts count="21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20"/>
      <color theme="1"/>
      <name val="Calibri"/>
      <family val="2"/>
      <scheme val="minor"/>
    </font>
    <font>
      <sz val="10"/>
      <name val="Arial"/>
      <family val="2"/>
    </font>
    <font>
      <b/>
      <sz val="9"/>
      <color indexed="8"/>
      <name val="Arial"/>
      <family val="2"/>
    </font>
    <font>
      <sz val="10"/>
      <color theme="1"/>
      <name val="Arial"/>
      <family val="2"/>
    </font>
    <font>
      <sz val="10"/>
      <color indexed="8"/>
      <name val="Arial"/>
      <family val="2"/>
    </font>
    <font>
      <b/>
      <sz val="10"/>
      <name val="Arial"/>
      <family val="2"/>
    </font>
    <font>
      <b/>
      <sz val="10"/>
      <color indexed="56"/>
      <name val="Calibri"/>
      <family val="2"/>
    </font>
    <font>
      <b/>
      <sz val="10"/>
      <color indexed="8"/>
      <name val="Arial"/>
      <family val="2"/>
    </font>
    <font>
      <u/>
      <sz val="10"/>
      <color theme="10"/>
      <name val="Calibri"/>
      <family val="2"/>
      <scheme val="minor"/>
    </font>
    <font>
      <b/>
      <sz val="10"/>
      <color indexed="63"/>
      <name val="Calibri"/>
      <family val="2"/>
    </font>
    <font>
      <b/>
      <sz val="10"/>
      <color theme="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1"/>
      <name val="Calibri"/>
      <scheme val="minor"/>
    </font>
    <font>
      <sz val="10"/>
      <color theme="0"/>
      <name val="Arial"/>
      <family val="2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12">
    <fill>
      <patternFill patternType="none"/>
    </fill>
    <fill>
      <patternFill patternType="gray125"/>
    </fill>
    <fill>
      <patternFill patternType="solid">
        <fgColor theme="9" tint="0.59999389629810485"/>
        <bgColor indexed="65"/>
      </patternFill>
    </fill>
    <fill>
      <patternFill patternType="solid">
        <fgColor theme="4"/>
        <bgColor theme="4"/>
      </patternFill>
    </fill>
    <fill>
      <patternFill patternType="solid">
        <fgColor theme="9" tint="0.79998168889431442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theme="4" tint="0.59999389629810485"/>
        <bgColor theme="4" tint="0.59999389629810485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indexed="26"/>
        <bgColor indexed="64"/>
      </patternFill>
    </fill>
    <fill>
      <patternFill patternType="solid">
        <fgColor theme="5"/>
        <bgColor theme="5"/>
      </patternFill>
    </fill>
    <fill>
      <patternFill patternType="solid">
        <fgColor rgb="FFFFFF00"/>
        <bgColor theme="4" tint="0.59999389629810485"/>
      </patternFill>
    </fill>
    <fill>
      <patternFill patternType="solid">
        <fgColor theme="0"/>
        <bgColor indexed="64"/>
      </patternFill>
    </fill>
  </fills>
  <borders count="25">
    <border>
      <left/>
      <right/>
      <top/>
      <bottom/>
      <diagonal/>
    </border>
    <border>
      <left/>
      <right/>
      <top style="thin">
        <color theme="4" tint="0.39997558519241921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theme="0"/>
      </left>
      <right/>
      <top style="thin">
        <color indexed="64"/>
      </top>
      <bottom/>
      <diagonal/>
    </border>
    <border>
      <left style="thin">
        <color theme="0"/>
      </left>
      <right/>
      <top style="thin">
        <color theme="0"/>
      </top>
      <bottom/>
      <diagonal/>
    </border>
    <border>
      <left style="thin">
        <color theme="4" tint="0.39997558519241921"/>
      </left>
      <right/>
      <top style="thin">
        <color indexed="64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indexed="64"/>
      </top>
      <bottom/>
      <diagonal/>
    </border>
    <border>
      <left style="thin">
        <color theme="4" tint="0.39997558519241921"/>
      </left>
      <right/>
      <top style="thin">
        <color theme="0"/>
      </top>
      <bottom/>
      <diagonal/>
    </border>
    <border>
      <left style="thin">
        <color theme="0"/>
      </left>
      <right style="thin">
        <color theme="4" tint="0.39997558519241921"/>
      </right>
      <top style="thin">
        <color theme="0"/>
      </top>
      <bottom/>
      <diagonal/>
    </border>
    <border>
      <left style="thin">
        <color theme="5"/>
      </left>
      <right/>
      <top style="thin">
        <color theme="5"/>
      </top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6">
    <xf numFmtId="0" fontId="0" fillId="0" borderId="0"/>
    <xf numFmtId="44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1" fillId="2" borderId="0" applyNumberFormat="0" applyBorder="0" applyAlignment="0" applyProtection="0"/>
    <xf numFmtId="0" fontId="5" fillId="0" borderId="0"/>
    <xf numFmtId="0" fontId="12" fillId="0" borderId="0" applyNumberFormat="0" applyFill="0" applyBorder="0" applyAlignment="0" applyProtection="0">
      <alignment vertical="center"/>
    </xf>
  </cellStyleXfs>
  <cellXfs count="103">
    <xf numFmtId="0" fontId="0" fillId="0" borderId="0" xfId="0"/>
    <xf numFmtId="14" fontId="0" fillId="0" borderId="1" xfId="0" applyNumberFormat="1" applyBorder="1"/>
    <xf numFmtId="0" fontId="0" fillId="0" borderId="1" xfId="0" applyBorder="1"/>
    <xf numFmtId="164" fontId="0" fillId="0" borderId="1" xfId="1" applyNumberFormat="1" applyFont="1" applyBorder="1"/>
    <xf numFmtId="0" fontId="0" fillId="0" borderId="0" xfId="0" applyAlignment="1">
      <alignment vertical="top"/>
    </xf>
    <xf numFmtId="0" fontId="3" fillId="3" borderId="0" xfId="0" applyFont="1" applyFill="1" applyBorder="1"/>
    <xf numFmtId="0" fontId="0" fillId="0" borderId="2" xfId="0" applyBorder="1"/>
    <xf numFmtId="0" fontId="4" fillId="0" borderId="0" xfId="0" applyFont="1" applyBorder="1" applyAlignment="1">
      <alignment horizontal="center" vertical="center"/>
    </xf>
    <xf numFmtId="0" fontId="0" fillId="0" borderId="9" xfId="0" applyBorder="1"/>
    <xf numFmtId="0" fontId="0" fillId="0" borderId="11" xfId="0" applyBorder="1"/>
    <xf numFmtId="0" fontId="0" fillId="0" borderId="0" xfId="0" applyBorder="1" applyAlignment="1">
      <alignment horizontal="left"/>
    </xf>
    <xf numFmtId="0" fontId="0" fillId="0" borderId="0" xfId="0" applyBorder="1"/>
    <xf numFmtId="14" fontId="0" fillId="0" borderId="0" xfId="0" applyNumberFormat="1" applyBorder="1"/>
    <xf numFmtId="164" fontId="0" fillId="0" borderId="0" xfId="1" applyNumberFormat="1" applyFont="1" applyBorder="1"/>
    <xf numFmtId="0" fontId="5" fillId="0" borderId="0" xfId="4"/>
    <xf numFmtId="0" fontId="5" fillId="0" borderId="0" xfId="4" applyAlignment="1">
      <alignment horizontal="center"/>
    </xf>
    <xf numFmtId="14" fontId="5" fillId="0" borderId="0" xfId="4" applyNumberFormat="1" applyAlignment="1">
      <alignment horizontal="center"/>
    </xf>
    <xf numFmtId="44" fontId="0" fillId="0" borderId="0" xfId="1" applyFont="1"/>
    <xf numFmtId="0" fontId="5" fillId="0" borderId="0" xfId="4" applyAlignment="1">
      <alignment horizontal="left"/>
    </xf>
    <xf numFmtId="14" fontId="8" fillId="6" borderId="13" xfId="4" applyNumberFormat="1" applyFont="1" applyFill="1" applyBorder="1" applyAlignment="1">
      <alignment horizontal="center"/>
    </xf>
    <xf numFmtId="164" fontId="7" fillId="6" borderId="13" xfId="1" applyNumberFormat="1" applyFont="1" applyFill="1" applyBorder="1"/>
    <xf numFmtId="14" fontId="8" fillId="7" borderId="14" xfId="4" applyNumberFormat="1" applyFont="1" applyFill="1" applyBorder="1" applyAlignment="1">
      <alignment horizontal="center"/>
    </xf>
    <xf numFmtId="164" fontId="7" fillId="7" borderId="14" xfId="1" applyNumberFormat="1" applyFont="1" applyFill="1" applyBorder="1"/>
    <xf numFmtId="14" fontId="8" fillId="6" borderId="14" xfId="4" applyNumberFormat="1" applyFont="1" applyFill="1" applyBorder="1" applyAlignment="1">
      <alignment horizontal="center"/>
    </xf>
    <xf numFmtId="164" fontId="7" fillId="6" borderId="14" xfId="1" applyNumberFormat="1" applyFont="1" applyFill="1" applyBorder="1"/>
    <xf numFmtId="14" fontId="7" fillId="7" borderId="14" xfId="4" applyNumberFormat="1" applyFont="1" applyFill="1" applyBorder="1" applyAlignment="1">
      <alignment horizontal="center"/>
    </xf>
    <xf numFmtId="14" fontId="7" fillId="6" borderId="14" xfId="4" applyNumberFormat="1" applyFont="1" applyFill="1" applyBorder="1" applyAlignment="1">
      <alignment horizontal="center"/>
    </xf>
    <xf numFmtId="0" fontId="7" fillId="6" borderId="15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center"/>
    </xf>
    <xf numFmtId="0" fontId="7" fillId="6" borderId="13" xfId="4" applyNumberFormat="1" applyFont="1" applyFill="1" applyBorder="1" applyAlignment="1">
      <alignment horizontal="left"/>
    </xf>
    <xf numFmtId="0" fontId="7" fillId="7" borderId="17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center"/>
    </xf>
    <xf numFmtId="0" fontId="7" fillId="7" borderId="14" xfId="4" applyNumberFormat="1" applyFont="1" applyFill="1" applyBorder="1" applyAlignment="1">
      <alignment horizontal="left"/>
    </xf>
    <xf numFmtId="0" fontId="7" fillId="6" borderId="17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center"/>
    </xf>
    <xf numFmtId="0" fontId="7" fillId="6" borderId="14" xfId="4" applyNumberFormat="1" applyFont="1" applyFill="1" applyBorder="1" applyAlignment="1">
      <alignment horizontal="left"/>
    </xf>
    <xf numFmtId="0" fontId="9" fillId="0" borderId="0" xfId="4" applyFont="1" applyAlignment="1">
      <alignment horizontal="center" wrapText="1"/>
    </xf>
    <xf numFmtId="14" fontId="5" fillId="0" borderId="0" xfId="4" applyNumberFormat="1" applyAlignment="1">
      <alignment horizontal="right"/>
    </xf>
    <xf numFmtId="0" fontId="5" fillId="0" borderId="0" xfId="4" applyAlignment="1">
      <alignment horizontal="right"/>
    </xf>
    <xf numFmtId="0" fontId="10" fillId="8" borderId="0" xfId="2" applyFont="1" applyFill="1" applyBorder="1" applyAlignment="1" applyProtection="1">
      <alignment horizontal="center" vertical="center" wrapText="1"/>
    </xf>
    <xf numFmtId="14" fontId="10" fillId="8" borderId="0" xfId="2" applyNumberFormat="1" applyFont="1" applyFill="1" applyBorder="1" applyAlignment="1" applyProtection="1">
      <alignment horizontal="center" vertical="center" wrapText="1"/>
    </xf>
    <xf numFmtId="0" fontId="10" fillId="8" borderId="0" xfId="2" applyNumberFormat="1" applyFont="1" applyFill="1" applyBorder="1" applyAlignment="1" applyProtection="1">
      <alignment horizontal="center" vertical="center" wrapText="1"/>
    </xf>
    <xf numFmtId="164" fontId="10" fillId="8" borderId="0" xfId="2" applyNumberFormat="1" applyFont="1" applyFill="1" applyBorder="1" applyAlignment="1" applyProtection="1">
      <alignment horizontal="center" vertical="center"/>
    </xf>
    <xf numFmtId="164" fontId="10" fillId="8" borderId="0" xfId="2" applyNumberFormat="1" applyFont="1" applyFill="1" applyBorder="1" applyAlignment="1" applyProtection="1">
      <alignment horizontal="center" vertical="center" wrapText="1"/>
    </xf>
    <xf numFmtId="14" fontId="8" fillId="0" borderId="0" xfId="4" applyNumberFormat="1" applyFont="1" applyAlignment="1">
      <alignment horizontal="right"/>
    </xf>
    <xf numFmtId="14" fontId="11" fillId="0" borderId="0" xfId="4" applyNumberFormat="1" applyFont="1" applyAlignment="1">
      <alignment horizontal="right" wrapText="1"/>
    </xf>
    <xf numFmtId="164" fontId="8" fillId="0" borderId="0" xfId="1" applyNumberFormat="1" applyFont="1" applyFill="1" applyBorder="1" applyProtection="1"/>
    <xf numFmtId="164" fontId="8" fillId="0" borderId="0" xfId="1" applyNumberFormat="1" applyFont="1" applyFill="1" applyBorder="1" applyAlignment="1" applyProtection="1">
      <alignment horizontal="center"/>
    </xf>
    <xf numFmtId="0" fontId="11" fillId="0" borderId="0" xfId="4" applyFont="1" applyAlignment="1">
      <alignment horizontal="center" wrapText="1"/>
    </xf>
    <xf numFmtId="0" fontId="9" fillId="0" borderId="2" xfId="4" applyFont="1" applyBorder="1" applyAlignment="1">
      <alignment horizontal="center" wrapText="1"/>
    </xf>
    <xf numFmtId="14" fontId="9" fillId="0" borderId="2" xfId="4" applyNumberFormat="1" applyFont="1" applyBorder="1" applyAlignment="1">
      <alignment horizontal="center" vertical="center"/>
    </xf>
    <xf numFmtId="0" fontId="14" fillId="9" borderId="19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/>
    </xf>
    <xf numFmtId="0" fontId="14" fillId="9" borderId="20" xfId="0" applyFont="1" applyFill="1" applyBorder="1" applyAlignment="1">
      <alignment horizontal="center" vertical="center" wrapText="1"/>
    </xf>
    <xf numFmtId="0" fontId="14" fillId="9" borderId="21" xfId="0" applyFont="1" applyFill="1" applyBorder="1" applyAlignment="1">
      <alignment horizontal="center" vertical="center"/>
    </xf>
    <xf numFmtId="0" fontId="13" fillId="0" borderId="2" xfId="0" applyFont="1" applyBorder="1" applyAlignment="1">
      <alignment horizontal="center" vertical="center"/>
    </xf>
    <xf numFmtId="165" fontId="13" fillId="0" borderId="2" xfId="0" applyNumberFormat="1" applyFont="1" applyBorder="1" applyAlignment="1">
      <alignment horizontal="center" vertical="center" wrapText="1"/>
    </xf>
    <xf numFmtId="0" fontId="15" fillId="0" borderId="2" xfId="0" applyFont="1" applyBorder="1" applyAlignment="1">
      <alignment vertical="center"/>
    </xf>
    <xf numFmtId="14" fontId="0" fillId="0" borderId="2" xfId="0" applyNumberFormat="1" applyBorder="1"/>
    <xf numFmtId="166" fontId="0" fillId="0" borderId="2" xfId="0" applyNumberFormat="1" applyBorder="1"/>
    <xf numFmtId="0" fontId="0" fillId="0" borderId="0" xfId="0" applyAlignment="1">
      <alignment horizontal="left"/>
    </xf>
    <xf numFmtId="44" fontId="0" fillId="0" borderId="0" xfId="0" applyNumberFormat="1"/>
    <xf numFmtId="164" fontId="17" fillId="0" borderId="0" xfId="0" applyNumberFormat="1" applyFont="1" applyBorder="1"/>
    <xf numFmtId="44" fontId="0" fillId="0" borderId="2" xfId="1" applyFont="1" applyBorder="1"/>
    <xf numFmtId="14" fontId="6" fillId="5" borderId="22" xfId="1" applyNumberFormat="1" applyFont="1" applyFill="1" applyBorder="1" applyAlignment="1">
      <alignment horizontal="center" vertical="center" wrapText="1"/>
    </xf>
    <xf numFmtId="0" fontId="6" fillId="5" borderId="22" xfId="4" applyNumberFormat="1" applyFont="1" applyFill="1" applyBorder="1" applyAlignment="1">
      <alignment horizontal="center" vertical="center"/>
    </xf>
    <xf numFmtId="164" fontId="6" fillId="5" borderId="22" xfId="1" applyNumberFormat="1" applyFont="1" applyFill="1" applyBorder="1" applyAlignment="1">
      <alignment horizontal="center" vertical="center"/>
    </xf>
    <xf numFmtId="0" fontId="6" fillId="5" borderId="22" xfId="1" applyNumberFormat="1" applyFont="1" applyFill="1" applyBorder="1" applyAlignment="1">
      <alignment horizontal="center" vertical="center" wrapText="1"/>
    </xf>
    <xf numFmtId="0" fontId="6" fillId="5" borderId="23" xfId="1" applyNumberFormat="1" applyFont="1" applyFill="1" applyBorder="1" applyAlignment="1">
      <alignment horizontal="center" vertical="center" wrapText="1"/>
    </xf>
    <xf numFmtId="14" fontId="7" fillId="6" borderId="13" xfId="4" applyNumberFormat="1" applyFont="1" applyFill="1" applyBorder="1" applyAlignment="1">
      <alignment horizontal="center" wrapText="1"/>
    </xf>
    <xf numFmtId="14" fontId="7" fillId="6" borderId="16" xfId="4" applyNumberFormat="1" applyFont="1" applyFill="1" applyBorder="1" applyAlignment="1">
      <alignment horizontal="center" wrapText="1"/>
    </xf>
    <xf numFmtId="14" fontId="7" fillId="7" borderId="14" xfId="4" applyNumberFormat="1" applyFont="1" applyFill="1" applyBorder="1" applyAlignment="1">
      <alignment horizontal="center" wrapText="1"/>
    </xf>
    <xf numFmtId="14" fontId="7" fillId="6" borderId="14" xfId="4" applyNumberFormat="1" applyFont="1" applyFill="1" applyBorder="1" applyAlignment="1">
      <alignment horizontal="center" wrapText="1"/>
    </xf>
    <xf numFmtId="14" fontId="7" fillId="7" borderId="18" xfId="4" applyNumberFormat="1" applyFont="1" applyFill="1" applyBorder="1" applyAlignment="1">
      <alignment horizontal="center" wrapText="1"/>
    </xf>
    <xf numFmtId="14" fontId="7" fillId="6" borderId="18" xfId="4" applyNumberFormat="1" applyFont="1" applyFill="1" applyBorder="1" applyAlignment="1">
      <alignment horizontal="center" wrapText="1"/>
    </xf>
    <xf numFmtId="0" fontId="7" fillId="10" borderId="14" xfId="4" applyNumberFormat="1" applyFont="1" applyFill="1" applyBorder="1" applyAlignment="1">
      <alignment horizontal="left"/>
    </xf>
    <xf numFmtId="0" fontId="0" fillId="0" borderId="0" xfId="0" pivotButton="1"/>
    <xf numFmtId="0" fontId="1" fillId="2" borderId="8" xfId="3" applyBorder="1"/>
    <xf numFmtId="0" fontId="1" fillId="2" borderId="24" xfId="3" applyBorder="1"/>
    <xf numFmtId="0" fontId="1" fillId="2" borderId="7" xfId="3" applyBorder="1"/>
    <xf numFmtId="0" fontId="0" fillId="0" borderId="6" xfId="0" applyBorder="1"/>
    <xf numFmtId="14" fontId="0" fillId="0" borderId="12" xfId="0" applyNumberFormat="1" applyBorder="1"/>
    <xf numFmtId="0" fontId="0" fillId="0" borderId="12" xfId="0" applyBorder="1"/>
    <xf numFmtId="166" fontId="0" fillId="0" borderId="12" xfId="0" applyNumberFormat="1" applyBorder="1"/>
    <xf numFmtId="0" fontId="0" fillId="0" borderId="5" xfId="0" applyBorder="1"/>
    <xf numFmtId="44" fontId="0" fillId="0" borderId="0" xfId="1" applyFont="1" applyAlignment="1">
      <alignment horizontal="center"/>
    </xf>
    <xf numFmtId="44" fontId="18" fillId="11" borderId="0" xfId="1" applyFont="1" applyFill="1" applyBorder="1" applyAlignment="1">
      <alignment vertical="center"/>
    </xf>
    <xf numFmtId="44" fontId="16" fillId="0" borderId="0" xfId="1" applyFont="1" applyFill="1"/>
    <xf numFmtId="0" fontId="0" fillId="0" borderId="0" xfId="0" applyAlignment="1">
      <alignment horizontal="left"/>
    </xf>
    <xf numFmtId="0" fontId="0" fillId="0" borderId="0" xfId="0" applyAlignment="1">
      <alignment horizontal="left" vertical="top"/>
    </xf>
    <xf numFmtId="0" fontId="4" fillId="0" borderId="5" xfId="0" applyFont="1" applyBorder="1" applyAlignment="1">
      <alignment horizontal="center" vertical="center"/>
    </xf>
    <xf numFmtId="0" fontId="4" fillId="0" borderId="4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8" xfId="0" applyFont="1" applyBorder="1" applyAlignment="1">
      <alignment horizontal="center" vertical="center"/>
    </xf>
    <xf numFmtId="0" fontId="0" fillId="0" borderId="2" xfId="0" applyBorder="1"/>
    <xf numFmtId="0" fontId="0" fillId="0" borderId="9" xfId="0" applyBorder="1"/>
    <xf numFmtId="0" fontId="0" fillId="0" borderId="10" xfId="0" applyBorder="1"/>
    <xf numFmtId="0" fontId="0" fillId="0" borderId="11" xfId="0" applyBorder="1"/>
    <xf numFmtId="0" fontId="0" fillId="0" borderId="2" xfId="0" applyBorder="1" applyAlignment="1">
      <alignment horizontal="left"/>
    </xf>
    <xf numFmtId="0" fontId="0" fillId="4" borderId="2" xfId="0" applyFill="1" applyBorder="1" applyAlignment="1">
      <alignment horizontal="center"/>
    </xf>
    <xf numFmtId="0" fontId="0" fillId="0" borderId="0" xfId="0" applyAlignment="1">
      <alignment horizontal="left" vertical="top" wrapText="1"/>
    </xf>
  </cellXfs>
  <cellStyles count="6">
    <cellStyle name="40% - Énfasis6" xfId="3" builtinId="51"/>
    <cellStyle name="Encabezado 4" xfId="2" builtinId="19"/>
    <cellStyle name="Hyperlink 2" xfId="5" xr:uid="{00000000-0005-0000-0000-000002000000}"/>
    <cellStyle name="Moneda" xfId="1" builtinId="4"/>
    <cellStyle name="Normal" xfId="0" builtinId="0"/>
    <cellStyle name="Normal 2" xfId="4" xr:uid="{00000000-0005-0000-0000-000005000000}"/>
  </cellStyles>
  <dxfs count="83"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numFmt numFmtId="34" formatCode="_-&quot;$&quot;* #,##0.00_-;\-&quot;$&quot;* #,##0.00_-;_-&quot;$&quot;* &quot;-&quot;??_-;_-@_-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bottom" textRotation="0" wrapText="0" indent="0" justifyLastLine="0" shrinkToFit="0" readingOrder="0"/>
    </dxf>
    <dxf>
      <numFmt numFmtId="34" formatCode="_-&quot;$&quot;* #,##0.00_-;\-&quot;$&quot;* #,##0.00_-;_-&quot;$&quot;* &quot;-&quot;??_-;_-@_-"/>
    </dxf>
    <dxf>
      <border diagonalUp="0" diagonalDown="0" outline="0">
        <left style="thin">
          <color indexed="64"/>
        </left>
        <right/>
        <top/>
        <bottom/>
      </border>
    </dxf>
    <dxf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/>
      </border>
    </dxf>
    <dxf>
      <numFmt numFmtId="166" formatCode="[$$-80A]#,##0.0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numFmt numFmtId="19" formatCode="dd/mm/yyyy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diagonalUp="0" diagonalDown="0" outline="0">
        <left/>
        <right style="thin">
          <color indexed="64"/>
        </right>
        <top/>
        <bottom/>
      </border>
    </dxf>
    <dxf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bottom style="thin">
          <color indexed="64"/>
        </bottom>
      </border>
    </dxf>
    <dxf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font>
        <color auto="1"/>
      </font>
      <fill>
        <patternFill>
          <bgColor rgb="FF00B050"/>
        </patternFill>
      </fill>
    </dxf>
    <dxf>
      <font>
        <color auto="1"/>
      </font>
      <fill>
        <patternFill>
          <bgColor rgb="FF00B050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 style="thin">
          <color theme="4" tint="0.39997558519241921"/>
        </right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1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64" formatCode="_(&quot;$&quot;* #,##0.00_);_(&quot;$&quot;* \(#,##0.00\);_(&quot;$&quot;* &quot;-&quot;??_);_(@_)"/>
      <fill>
        <patternFill patternType="solid">
          <fgColor theme="4" tint="0.79998168889431442"/>
          <bgColor theme="4" tint="0.79998168889431442"/>
        </patternFill>
      </fill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left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19" formatCode="dd/mm/yyyy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0"/>
        </left>
        <right/>
        <top style="thin">
          <color theme="0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0"/>
        <color theme="1"/>
        <name val="Arial"/>
        <scheme val="none"/>
      </font>
      <numFmt numFmtId="0" formatCode="General"/>
      <fill>
        <patternFill patternType="solid">
          <fgColor theme="4" tint="0.79998168889431442"/>
          <bgColor theme="4" tint="0.79998168889431442"/>
        </patternFill>
      </fill>
      <alignment horizontal="center" vertical="bottom" textRotation="0" wrapText="0" indent="0" justifyLastLine="0" shrinkToFit="0" readingOrder="0"/>
      <border diagonalUp="0" diagonalDown="0">
        <left style="thin">
          <color theme="4" tint="0.39997558519241921"/>
        </left>
        <right/>
        <top style="thin">
          <color theme="0"/>
        </top>
        <bottom/>
        <vertical/>
        <horizontal/>
      </border>
    </dxf>
    <dxf>
      <border outline="0">
        <top style="thin">
          <color indexed="64"/>
        </top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9"/>
        <color indexed="8"/>
        <name val="Arial"/>
        <scheme val="none"/>
      </font>
      <numFmt numFmtId="0" formatCode="General"/>
      <fill>
        <patternFill patternType="solid">
          <fgColor indexed="64"/>
          <bgColor indexed="11"/>
        </patternFill>
      </fill>
      <alignment horizontal="center" vertical="center" textRotation="0" wrapText="1" 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0" formatCode="General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numFmt numFmtId="164" formatCode="_(&quot;$&quot;* #,##0.00_);_(&quot;$&quot;* \(#,##0.00\);_(&quot;$&quot;* &quot;-&quot;??_);_(@_)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numFmt numFmtId="19" formatCode="dd/mm/yyyy"/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diagonalUp="0" diagonalDown="0" outline="0">
        <left/>
        <right/>
        <top/>
        <bottom/>
      </border>
    </dxf>
    <dxf>
      <border diagonalUp="0" diagonalDown="0">
        <left/>
        <right/>
        <top style="thin">
          <color theme="4" tint="0.39997558519241921"/>
        </top>
        <bottom/>
        <vertical/>
        <horizontal/>
      </border>
    </dxf>
    <dxf>
      <border outline="0">
        <left style="thin">
          <color theme="4" tint="0.39997558519241921"/>
        </left>
        <bottom style="thin">
          <color theme="4" tint="0.39997558519241921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theme="4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microsoft.com/office/2007/relationships/slicerCache" Target="slicerCaches/slicerCache1.xml"/><Relationship Id="rId13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12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microsoft.com/office/2007/relationships/slicerCache" Target="slicerCaches/slicerCache3.xml"/><Relationship Id="rId4" Type="http://schemas.openxmlformats.org/officeDocument/2006/relationships/worksheet" Target="worksheets/sheet4.xml"/><Relationship Id="rId9" Type="http://schemas.microsoft.com/office/2007/relationships/slicerCache" Target="slicerCaches/slicerCache2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[Copia de MARIA DEL CARMEN TINOCO FUENTES M4042(5330).xlsx]DASHBOARD!TablaDinámica1</c:name>
    <c:fmtId val="4"/>
  </c:pivotSource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MX"/>
              <a:t>VENTAS</a:t>
            </a:r>
            <a:r>
              <a:rPr lang="es-MX" baseline="0"/>
              <a:t> DEL EJERCICIO</a:t>
            </a:r>
            <a:endParaRPr lang="es-MX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title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  <a:sp3d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standard"/>
        <c:varyColors val="0"/>
        <c:ser>
          <c:idx val="0"/>
          <c:order val="0"/>
          <c:tx>
            <c:strRef>
              <c:f>DASHBOARD!$B$22:$B$23</c:f>
              <c:strCache>
                <c:ptCount val="1"/>
                <c:pt idx="0">
                  <c:v>Alquiler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strRef>
              <c:f>DASHBOARD!$A$24:$A$31</c:f>
              <c:strCache>
                <c:ptCount val="7"/>
                <c:pt idx="0">
                  <c:v>Casa</c:v>
                </c:pt>
                <c:pt idx="1">
                  <c:v>Estacionamiento</c:v>
                </c:pt>
                <c:pt idx="2">
                  <c:v>Industrial</c:v>
                </c:pt>
                <c:pt idx="3">
                  <c:v>Local</c:v>
                </c:pt>
                <c:pt idx="4">
                  <c:v>Oficina</c:v>
                </c:pt>
                <c:pt idx="5">
                  <c:v>Piso</c:v>
                </c:pt>
                <c:pt idx="6">
                  <c:v>Suelo</c:v>
                </c:pt>
              </c:strCache>
            </c:strRef>
          </c:cat>
          <c:val>
            <c:numRef>
              <c:f>DASHBOARD!$B$24:$B$31</c:f>
              <c:numCache>
                <c:formatCode>_("$"* #,##0.00_);_("$"* \(#,##0.00\);_("$"* "-"??_);_(@_)</c:formatCode>
                <c:ptCount val="7"/>
                <c:pt idx="0">
                  <c:v>5149866</c:v>
                </c:pt>
                <c:pt idx="1">
                  <c:v>4356039</c:v>
                </c:pt>
                <c:pt idx="2">
                  <c:v>1773492</c:v>
                </c:pt>
                <c:pt idx="3">
                  <c:v>2148182</c:v>
                </c:pt>
                <c:pt idx="4">
                  <c:v>4834606</c:v>
                </c:pt>
                <c:pt idx="5">
                  <c:v>1496995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5A9-411F-A87B-E80533F5BFD0}"/>
            </c:ext>
          </c:extLst>
        </c:ser>
        <c:ser>
          <c:idx val="1"/>
          <c:order val="1"/>
          <c:tx>
            <c:strRef>
              <c:f>DASHBOARD!$C$22:$C$23</c:f>
              <c:strCache>
                <c:ptCount val="1"/>
                <c:pt idx="0">
                  <c:v>Venta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DASHBOARD!$A$24:$A$31</c:f>
              <c:strCache>
                <c:ptCount val="7"/>
                <c:pt idx="0">
                  <c:v>Casa</c:v>
                </c:pt>
                <c:pt idx="1">
                  <c:v>Estacionamiento</c:v>
                </c:pt>
                <c:pt idx="2">
                  <c:v>Industrial</c:v>
                </c:pt>
                <c:pt idx="3">
                  <c:v>Local</c:v>
                </c:pt>
                <c:pt idx="4">
                  <c:v>Oficina</c:v>
                </c:pt>
                <c:pt idx="5">
                  <c:v>Piso</c:v>
                </c:pt>
                <c:pt idx="6">
                  <c:v>Suelo</c:v>
                </c:pt>
              </c:strCache>
            </c:strRef>
          </c:cat>
          <c:val>
            <c:numRef>
              <c:f>DASHBOARD!$C$24:$C$31</c:f>
              <c:numCache>
                <c:formatCode>_("$"* #,##0.00_);_("$"* \(#,##0.00\);_("$"* "-"??_);_(@_)</c:formatCode>
                <c:ptCount val="7"/>
                <c:pt idx="1">
                  <c:v>4980068</c:v>
                </c:pt>
                <c:pt idx="2">
                  <c:v>3020320</c:v>
                </c:pt>
                <c:pt idx="3">
                  <c:v>2610124</c:v>
                </c:pt>
                <c:pt idx="4">
                  <c:v>2158475</c:v>
                </c:pt>
                <c:pt idx="6">
                  <c:v>2817629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2F2-4425-A0DF-A448C11416E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1697339488"/>
        <c:axId val="1697339904"/>
        <c:axId val="1550237280"/>
      </c:bar3DChart>
      <c:catAx>
        <c:axId val="1697339488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339904"/>
        <c:crosses val="autoZero"/>
        <c:auto val="1"/>
        <c:lblAlgn val="ctr"/>
        <c:lblOffset val="100"/>
        <c:noMultiLvlLbl val="0"/>
      </c:catAx>
      <c:valAx>
        <c:axId val="1697339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numFmt formatCode="_(&quot;$&quot;* #,##0.00_);_(&quot;$&quot;* \(#,##0.0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339488"/>
        <c:crosses val="autoZero"/>
        <c:crossBetween val="between"/>
      </c:valAx>
      <c:serAx>
        <c:axId val="1550237280"/>
        <c:scaling>
          <c:orientation val="minMax"/>
        </c:scaling>
        <c:delete val="0"/>
        <c:axPos val="b"/>
        <c:title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MX"/>
            </a:p>
          </c:txPr>
        </c:title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MX"/>
          </a:p>
        </c:txPr>
        <c:crossAx val="1697339904"/>
        <c:crosses val="autoZero"/>
      </c:ser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MX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MX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3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13" Type="http://schemas.openxmlformats.org/officeDocument/2006/relationships/image" Target="../media/image13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12" Type="http://schemas.openxmlformats.org/officeDocument/2006/relationships/image" Target="../media/image12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11" Type="http://schemas.openxmlformats.org/officeDocument/2006/relationships/image" Target="../media/image11.png"/><Relationship Id="rId5" Type="http://schemas.openxmlformats.org/officeDocument/2006/relationships/image" Target="../media/image5.png"/><Relationship Id="rId15" Type="http://schemas.openxmlformats.org/officeDocument/2006/relationships/image" Target="../media/image15.png"/><Relationship Id="rId10" Type="http://schemas.openxmlformats.org/officeDocument/2006/relationships/image" Target="../media/image10.png"/><Relationship Id="rId4" Type="http://schemas.openxmlformats.org/officeDocument/2006/relationships/image" Target="../media/image4.png"/><Relationship Id="rId9" Type="http://schemas.openxmlformats.org/officeDocument/2006/relationships/image" Target="../media/image9.png"/><Relationship Id="rId14" Type="http://schemas.openxmlformats.org/officeDocument/2006/relationships/image" Target="../media/image14.png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9525</xdr:colOff>
      <xdr:row>3</xdr:row>
      <xdr:rowOff>10064</xdr:rowOff>
    </xdr:from>
    <xdr:ext cx="226600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/>
      </xdr:nvSpPr>
      <xdr:spPr>
        <a:xfrm>
          <a:off x="9525" y="581564"/>
          <a:ext cx="226600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Clientes</a:t>
          </a:r>
        </a:p>
      </xdr:txBody>
    </xdr:sp>
    <xdr:clientData/>
  </xdr:oneCellAnchor>
  <xdr:oneCellAnchor>
    <xdr:from>
      <xdr:col>7</xdr:col>
      <xdr:colOff>52863</xdr:colOff>
      <xdr:row>3</xdr:row>
      <xdr:rowOff>10064</xdr:rowOff>
    </xdr:from>
    <xdr:ext cx="2693686" cy="468013"/>
    <xdr:sp macro="" textlink="">
      <xdr:nvSpPr>
        <xdr:cNvPr id="3" name="Rectangle 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SpPr/>
      </xdr:nvSpPr>
      <xdr:spPr>
        <a:xfrm>
          <a:off x="8015763" y="581564"/>
          <a:ext cx="2693686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Fecha</a:t>
          </a:r>
          <a:r>
            <a:rPr lang="en-US" sz="2400" b="1" cap="none" spc="50" baseline="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 vencimiento</a:t>
          </a:r>
          <a:endParaRPr lang="en-US" sz="2400" b="1" cap="none" spc="50">
            <a:ln w="11430"/>
            <a:gradFill>
              <a:gsLst>
                <a:gs pos="25000">
                  <a:schemeClr val="accent2">
                    <a:satMod val="155000"/>
                  </a:schemeClr>
                </a:gs>
                <a:gs pos="100000">
                  <a:schemeClr val="accent2">
                    <a:shade val="45000"/>
                    <a:satMod val="165000"/>
                  </a:schemeClr>
                </a:gs>
              </a:gsLst>
              <a:lin ang="5400000"/>
            </a:gradFill>
            <a:effectLst>
              <a:outerShdw blurRad="76200" dist="50800" dir="5400000" algn="tl" rotWithShape="0">
                <a:srgbClr val="000000">
                  <a:alpha val="65000"/>
                </a:srgbClr>
              </a:outerShdw>
            </a:effectLst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514350</xdr:colOff>
      <xdr:row>4</xdr:row>
      <xdr:rowOff>76200</xdr:rowOff>
    </xdr:from>
    <xdr:ext cx="2325445" cy="468013"/>
    <xdr:sp macro="" textlink="">
      <xdr:nvSpPr>
        <xdr:cNvPr id="2" name="Rectangle 1">
          <a:extLst>
            <a:ext uri="{FF2B5EF4-FFF2-40B4-BE49-F238E27FC236}">
              <a16:creationId xmlns:a16="http://schemas.microsoft.com/office/drawing/2014/main" id="{00000000-0008-0000-0200-000002000000}"/>
            </a:ext>
          </a:extLst>
        </xdr:cNvPr>
        <xdr:cNvSpPr/>
      </xdr:nvSpPr>
      <xdr:spPr>
        <a:xfrm>
          <a:off x="3562350" y="838200"/>
          <a:ext cx="2325445" cy="468013"/>
        </a:xfrm>
        <a:prstGeom prst="rect">
          <a:avLst/>
        </a:prstGeom>
        <a:noFill/>
      </xdr:spPr>
      <xdr:txBody>
        <a:bodyPr wrap="none" lIns="91440" tIns="45720" rIns="91440" bIns="45720">
          <a:spAutoFit/>
          <a:scene3d>
            <a:camera prst="orthographicFront"/>
            <a:lightRig rig="soft" dir="tl">
              <a:rot lat="0" lon="0" rev="0"/>
            </a:lightRig>
          </a:scene3d>
          <a:sp3d contourW="25400" prstMaterial="matte">
            <a:bevelT w="25400" h="55880" prst="artDeco"/>
            <a:contourClr>
              <a:schemeClr val="accent2">
                <a:tint val="20000"/>
              </a:schemeClr>
            </a:contourClr>
          </a:sp3d>
        </a:bodyPr>
        <a:lstStyle/>
        <a:p>
          <a:pPr algn="ctr"/>
          <a:r>
            <a:rPr lang="en-US" sz="2400" b="1" cap="none" spc="50">
              <a:ln w="11430"/>
              <a:gradFill>
                <a:gsLst>
                  <a:gs pos="25000">
                    <a:schemeClr val="accent2">
                      <a:satMod val="155000"/>
                    </a:schemeClr>
                  </a:gs>
                  <a:gs pos="100000">
                    <a:schemeClr val="accent2">
                      <a:shade val="45000"/>
                      <a:satMod val="165000"/>
                    </a:schemeClr>
                  </a:gs>
                </a:gsLst>
                <a:lin ang="5400000"/>
              </a:gradFill>
              <a:effectLst>
                <a:outerShdw blurRad="76200" dist="50800" dir="5400000" algn="tl" rotWithShape="0">
                  <a:srgbClr val="000000">
                    <a:alpha val="65000"/>
                  </a:srgbClr>
                </a:outerShdw>
              </a:effectLst>
            </a:rPr>
            <a:t>Récord Facturas</a:t>
          </a: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oneCell">
    <xdr:from>
      <xdr:col>7</xdr:col>
      <xdr:colOff>190500</xdr:colOff>
      <xdr:row>5</xdr:row>
      <xdr:rowOff>57150</xdr:rowOff>
    </xdr:from>
    <xdr:to>
      <xdr:col>7</xdr:col>
      <xdr:colOff>1123950</xdr:colOff>
      <xdr:row>5</xdr:row>
      <xdr:rowOff>304800</xdr:rowOff>
    </xdr:to>
    <xdr:pic>
      <xdr:nvPicPr>
        <xdr:cNvPr id="17" name="Imagen 2">
          <a:extLst>
            <a:ext uri="{FF2B5EF4-FFF2-40B4-BE49-F238E27FC236}">
              <a16:creationId xmlns:a16="http://schemas.microsoft.com/office/drawing/2014/main" id="{00000000-0008-0000-0300-000011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1304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19</xdr:row>
      <xdr:rowOff>76200</xdr:rowOff>
    </xdr:from>
    <xdr:to>
      <xdr:col>7</xdr:col>
      <xdr:colOff>1114425</xdr:colOff>
      <xdr:row>19</xdr:row>
      <xdr:rowOff>323850</xdr:rowOff>
    </xdr:to>
    <xdr:pic>
      <xdr:nvPicPr>
        <xdr:cNvPr id="18" name="Imagen 4">
          <a:extLst>
            <a:ext uri="{FF2B5EF4-FFF2-40B4-BE49-F238E27FC236}">
              <a16:creationId xmlns:a16="http://schemas.microsoft.com/office/drawing/2014/main" id="{00000000-0008-0000-0300-000012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6657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18</xdr:row>
      <xdr:rowOff>85725</xdr:rowOff>
    </xdr:from>
    <xdr:to>
      <xdr:col>7</xdr:col>
      <xdr:colOff>1085850</xdr:colOff>
      <xdr:row>18</xdr:row>
      <xdr:rowOff>333375</xdr:rowOff>
    </xdr:to>
    <xdr:pic>
      <xdr:nvPicPr>
        <xdr:cNvPr id="19" name="Imagen 5">
          <a:extLst>
            <a:ext uri="{FF2B5EF4-FFF2-40B4-BE49-F238E27FC236}">
              <a16:creationId xmlns:a16="http://schemas.microsoft.com/office/drawing/2014/main" id="{00000000-0008-0000-0300-000013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628650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17</xdr:row>
      <xdr:rowOff>66675</xdr:rowOff>
    </xdr:from>
    <xdr:to>
      <xdr:col>7</xdr:col>
      <xdr:colOff>1104900</xdr:colOff>
      <xdr:row>17</xdr:row>
      <xdr:rowOff>314325</xdr:rowOff>
    </xdr:to>
    <xdr:pic>
      <xdr:nvPicPr>
        <xdr:cNvPr id="20" name="Imagen 6">
          <a:extLst>
            <a:ext uri="{FF2B5EF4-FFF2-40B4-BE49-F238E27FC236}">
              <a16:creationId xmlns:a16="http://schemas.microsoft.com/office/drawing/2014/main" id="{00000000-0008-0000-0300-000014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4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588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16</xdr:row>
      <xdr:rowOff>57150</xdr:rowOff>
    </xdr:from>
    <xdr:to>
      <xdr:col>7</xdr:col>
      <xdr:colOff>1133475</xdr:colOff>
      <xdr:row>16</xdr:row>
      <xdr:rowOff>304800</xdr:rowOff>
    </xdr:to>
    <xdr:pic>
      <xdr:nvPicPr>
        <xdr:cNvPr id="21" name="Imagen 7">
          <a:extLst>
            <a:ext uri="{FF2B5EF4-FFF2-40B4-BE49-F238E27FC236}">
              <a16:creationId xmlns:a16="http://schemas.microsoft.com/office/drawing/2014/main" id="{00000000-0008-0000-0300-000015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5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5495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152400</xdr:colOff>
      <xdr:row>15</xdr:row>
      <xdr:rowOff>76200</xdr:rowOff>
    </xdr:from>
    <xdr:to>
      <xdr:col>7</xdr:col>
      <xdr:colOff>1085850</xdr:colOff>
      <xdr:row>15</xdr:row>
      <xdr:rowOff>323850</xdr:rowOff>
    </xdr:to>
    <xdr:pic>
      <xdr:nvPicPr>
        <xdr:cNvPr id="22" name="Imagen 8">
          <a:extLst>
            <a:ext uri="{FF2B5EF4-FFF2-40B4-BE49-F238E27FC236}">
              <a16:creationId xmlns:a16="http://schemas.microsoft.com/office/drawing/2014/main" id="{00000000-0008-0000-0300-000016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6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686550" y="5133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209550</xdr:colOff>
      <xdr:row>14</xdr:row>
      <xdr:rowOff>76200</xdr:rowOff>
    </xdr:from>
    <xdr:to>
      <xdr:col>7</xdr:col>
      <xdr:colOff>1143000</xdr:colOff>
      <xdr:row>14</xdr:row>
      <xdr:rowOff>323850</xdr:rowOff>
    </xdr:to>
    <xdr:pic>
      <xdr:nvPicPr>
        <xdr:cNvPr id="23" name="Imagen 9">
          <a:extLst>
            <a:ext uri="{FF2B5EF4-FFF2-40B4-BE49-F238E27FC236}">
              <a16:creationId xmlns:a16="http://schemas.microsoft.com/office/drawing/2014/main" id="{00000000-0008-0000-0300-000017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7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43700" y="4752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219075</xdr:colOff>
      <xdr:row>13</xdr:row>
      <xdr:rowOff>66675</xdr:rowOff>
    </xdr:from>
    <xdr:to>
      <xdr:col>7</xdr:col>
      <xdr:colOff>1152525</xdr:colOff>
      <xdr:row>13</xdr:row>
      <xdr:rowOff>314325</xdr:rowOff>
    </xdr:to>
    <xdr:pic>
      <xdr:nvPicPr>
        <xdr:cNvPr id="24" name="Imagen 10">
          <a:extLst>
            <a:ext uri="{FF2B5EF4-FFF2-40B4-BE49-F238E27FC236}">
              <a16:creationId xmlns:a16="http://schemas.microsoft.com/office/drawing/2014/main" id="{00000000-0008-0000-0300-000018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8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53225" y="4362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12</xdr:row>
      <xdr:rowOff>66675</xdr:rowOff>
    </xdr:from>
    <xdr:to>
      <xdr:col>7</xdr:col>
      <xdr:colOff>1133475</xdr:colOff>
      <xdr:row>12</xdr:row>
      <xdr:rowOff>314325</xdr:rowOff>
    </xdr:to>
    <xdr:pic>
      <xdr:nvPicPr>
        <xdr:cNvPr id="25" name="Imagen 11">
          <a:extLst>
            <a:ext uri="{FF2B5EF4-FFF2-40B4-BE49-F238E27FC236}">
              <a16:creationId xmlns:a16="http://schemas.microsoft.com/office/drawing/2014/main" id="{00000000-0008-0000-0300-000019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981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11</xdr:row>
      <xdr:rowOff>76200</xdr:rowOff>
    </xdr:from>
    <xdr:to>
      <xdr:col>7</xdr:col>
      <xdr:colOff>1133475</xdr:colOff>
      <xdr:row>11</xdr:row>
      <xdr:rowOff>323850</xdr:rowOff>
    </xdr:to>
    <xdr:pic>
      <xdr:nvPicPr>
        <xdr:cNvPr id="26" name="Imagen 12">
          <a:extLst>
            <a:ext uri="{FF2B5EF4-FFF2-40B4-BE49-F238E27FC236}">
              <a16:creationId xmlns:a16="http://schemas.microsoft.com/office/drawing/2014/main" id="{00000000-0008-0000-0300-00001A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0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3609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10</xdr:row>
      <xdr:rowOff>57150</xdr:rowOff>
    </xdr:from>
    <xdr:to>
      <xdr:col>7</xdr:col>
      <xdr:colOff>1123950</xdr:colOff>
      <xdr:row>10</xdr:row>
      <xdr:rowOff>304800</xdr:rowOff>
    </xdr:to>
    <xdr:pic>
      <xdr:nvPicPr>
        <xdr:cNvPr id="27" name="Imagen 13">
          <a:extLst>
            <a:ext uri="{FF2B5EF4-FFF2-40B4-BE49-F238E27FC236}">
              <a16:creationId xmlns:a16="http://schemas.microsoft.com/office/drawing/2014/main" id="{00000000-0008-0000-0300-00001B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3209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190500</xdr:colOff>
      <xdr:row>9</xdr:row>
      <xdr:rowOff>66675</xdr:rowOff>
    </xdr:from>
    <xdr:to>
      <xdr:col>7</xdr:col>
      <xdr:colOff>1123950</xdr:colOff>
      <xdr:row>9</xdr:row>
      <xdr:rowOff>314325</xdr:rowOff>
    </xdr:to>
    <xdr:pic>
      <xdr:nvPicPr>
        <xdr:cNvPr id="28" name="Imagen 14">
          <a:extLst>
            <a:ext uri="{FF2B5EF4-FFF2-40B4-BE49-F238E27FC236}">
              <a16:creationId xmlns:a16="http://schemas.microsoft.com/office/drawing/2014/main" id="{00000000-0008-0000-0300-00001C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2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24650" y="2838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171450</xdr:colOff>
      <xdr:row>8</xdr:row>
      <xdr:rowOff>57150</xdr:rowOff>
    </xdr:from>
    <xdr:to>
      <xdr:col>7</xdr:col>
      <xdr:colOff>1104900</xdr:colOff>
      <xdr:row>8</xdr:row>
      <xdr:rowOff>304800</xdr:rowOff>
    </xdr:to>
    <xdr:pic>
      <xdr:nvPicPr>
        <xdr:cNvPr id="29" name="Imagen 15">
          <a:extLst>
            <a:ext uri="{FF2B5EF4-FFF2-40B4-BE49-F238E27FC236}">
              <a16:creationId xmlns:a16="http://schemas.microsoft.com/office/drawing/2014/main" id="{00000000-0008-0000-0300-00001D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3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05600" y="244792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200025</xdr:colOff>
      <xdr:row>7</xdr:row>
      <xdr:rowOff>66675</xdr:rowOff>
    </xdr:from>
    <xdr:to>
      <xdr:col>7</xdr:col>
      <xdr:colOff>1133475</xdr:colOff>
      <xdr:row>7</xdr:row>
      <xdr:rowOff>314325</xdr:rowOff>
    </xdr:to>
    <xdr:pic>
      <xdr:nvPicPr>
        <xdr:cNvPr id="30" name="Imagen 16">
          <a:extLst>
            <a:ext uri="{FF2B5EF4-FFF2-40B4-BE49-F238E27FC236}">
              <a16:creationId xmlns:a16="http://schemas.microsoft.com/office/drawing/2014/main" id="{00000000-0008-0000-0300-00001E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4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34175" y="2076450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  <xdr:twoCellAnchor editAs="oneCell">
    <xdr:from>
      <xdr:col>7</xdr:col>
      <xdr:colOff>180975</xdr:colOff>
      <xdr:row>6</xdr:row>
      <xdr:rowOff>76200</xdr:rowOff>
    </xdr:from>
    <xdr:to>
      <xdr:col>7</xdr:col>
      <xdr:colOff>1114425</xdr:colOff>
      <xdr:row>6</xdr:row>
      <xdr:rowOff>323850</xdr:rowOff>
    </xdr:to>
    <xdr:pic>
      <xdr:nvPicPr>
        <xdr:cNvPr id="31" name="Imagen 17">
          <a:extLst>
            <a:ext uri="{FF2B5EF4-FFF2-40B4-BE49-F238E27FC236}">
              <a16:creationId xmlns:a16="http://schemas.microsoft.com/office/drawing/2014/main" id="{00000000-0008-0000-0300-00001F000000}"/>
            </a:ext>
          </a:extLst>
        </xdr:cNvPr>
        <xdr:cNvPicPr>
          <a:picLocks/>
        </xdr:cNvPicPr>
      </xdr:nvPicPr>
      <xdr:blipFill>
        <a:blip xmlns:r="http://schemas.openxmlformats.org/officeDocument/2006/relationships" r:embed="rId15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715125" y="1704975"/>
          <a:ext cx="933450" cy="247650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266700</xdr:colOff>
      <xdr:row>12</xdr:row>
      <xdr:rowOff>28576</xdr:rowOff>
    </xdr:from>
    <xdr:to>
      <xdr:col>6</xdr:col>
      <xdr:colOff>571500</xdr:colOff>
      <xdr:row>16</xdr:row>
      <xdr:rowOff>180976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3" name="Operación">
              <a:extLst>
                <a:ext uri="{FF2B5EF4-FFF2-40B4-BE49-F238E27FC236}">
                  <a16:creationId xmlns:a16="http://schemas.microsoft.com/office/drawing/2014/main" id="{00000000-0008-0000-0500-000003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Operación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53000" y="2314576"/>
              <a:ext cx="1828800" cy="9144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247650</xdr:colOff>
      <xdr:row>29</xdr:row>
      <xdr:rowOff>1</xdr:rowOff>
    </xdr:from>
    <xdr:to>
      <xdr:col>9</xdr:col>
      <xdr:colOff>57150</xdr:colOff>
      <xdr:row>36</xdr:row>
      <xdr:rowOff>1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4" name="Estado">
              <a:extLst>
                <a:ext uri="{FF2B5EF4-FFF2-40B4-BE49-F238E27FC236}">
                  <a16:creationId xmlns:a16="http://schemas.microsoft.com/office/drawing/2014/main" id="{00000000-0008-0000-0500-000004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Estado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33950" y="5524501"/>
              <a:ext cx="3619500" cy="13335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 editAs="oneCell">
    <xdr:from>
      <xdr:col>4</xdr:col>
      <xdr:colOff>276224</xdr:colOff>
      <xdr:row>17</xdr:row>
      <xdr:rowOff>95250</xdr:rowOff>
    </xdr:from>
    <xdr:to>
      <xdr:col>9</xdr:col>
      <xdr:colOff>38099</xdr:colOff>
      <xdr:row>28</xdr:row>
      <xdr:rowOff>104775</xdr:rowOff>
    </xdr:to>
    <mc:AlternateContent xmlns:mc="http://schemas.openxmlformats.org/markup-compatibility/2006" xmlns:a14="http://schemas.microsoft.com/office/drawing/2010/main">
      <mc:Choice Requires="a14">
        <xdr:graphicFrame macro="">
          <xdr:nvGraphicFramePr>
            <xdr:cNvPr id="5" name="Vendedor">
              <a:extLst>
                <a:ext uri="{FF2B5EF4-FFF2-40B4-BE49-F238E27FC236}">
                  <a16:creationId xmlns:a16="http://schemas.microsoft.com/office/drawing/2014/main" id="{00000000-0008-0000-0500-000005000000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0/slicer">
              <sle:slicer xmlns:sle="http://schemas.microsoft.com/office/drawing/2010/slicer" name="Vendedor"/>
            </a:graphicData>
          </a:graphic>
        </xdr:graphicFrame>
      </mc:Choice>
      <mc:Fallback xmlns=""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4962524" y="3333750"/>
              <a:ext cx="3571875" cy="21050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s-MX" sz="1100"/>
                <a:t>Esta forma representa una segmentación de datos. La segmentación de datos se admite en Excel 2010 y versiones posteriores.
Si la forma se modificó en una versión anterior de Excel o si el libro se guardó en Excel 2003 o una versión anterior, no se puede usar la segmentación de datos.</a:t>
              </a:r>
            </a:p>
          </xdr:txBody>
        </xdr:sp>
      </mc:Fallback>
    </mc:AlternateContent>
    <xdr:clientData/>
  </xdr:twoCellAnchor>
  <xdr:twoCellAnchor>
    <xdr:from>
      <xdr:col>0</xdr:col>
      <xdr:colOff>0</xdr:colOff>
      <xdr:row>0</xdr:row>
      <xdr:rowOff>9525</xdr:rowOff>
    </xdr:from>
    <xdr:to>
      <xdr:col>20</xdr:col>
      <xdr:colOff>313647</xdr:colOff>
      <xdr:row>10</xdr:row>
      <xdr:rowOff>66675</xdr:rowOff>
    </xdr:to>
    <xdr:sp macro="" textlink="">
      <xdr:nvSpPr>
        <xdr:cNvPr id="6" name="Rectángulo: esquinas diagonales redondeadas 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/>
      </xdr:nvSpPr>
      <xdr:spPr bwMode="auto">
        <a:xfrm>
          <a:off x="0" y="9525"/>
          <a:ext cx="17058597" cy="1962150"/>
        </a:xfrm>
        <a:prstGeom prst="round2DiagRect">
          <a:avLst/>
        </a:prstGeom>
        <a:solidFill>
          <a:schemeClr val="accent5">
            <a:lumMod val="75000"/>
          </a:schemeClr>
        </a:solidFill>
        <a:ln w="9525" cap="flat" cmpd="sng" algn="ctr">
          <a:noFill/>
          <a:prstDash val="solid"/>
          <a:round/>
          <a:headEnd type="none" w="med" len="med"/>
          <a:tailEnd type="none" w="med" len="med"/>
        </a:ln>
        <a:effectLst/>
      </xdr:spPr>
      <xdr:txBody>
        <a:bodyPr vertOverflow="clip" wrap="square" lIns="18288" tIns="0" rIns="0" bIns="0" rtlCol="0" anchor="ctr" upright="1"/>
        <a:lstStyle/>
        <a:p>
          <a:pPr algn="l"/>
          <a:endParaRPr lang="es-MX" sz="1100"/>
        </a:p>
      </xdr:txBody>
    </xdr:sp>
    <xdr:clientData/>
  </xdr:twoCellAnchor>
  <xdr:twoCellAnchor>
    <xdr:from>
      <xdr:col>1</xdr:col>
      <xdr:colOff>762000</xdr:colOff>
      <xdr:row>6</xdr:row>
      <xdr:rowOff>66675</xdr:rowOff>
    </xdr:from>
    <xdr:to>
      <xdr:col>4</xdr:col>
      <xdr:colOff>121</xdr:colOff>
      <xdr:row>8</xdr:row>
      <xdr:rowOff>166687</xdr:rowOff>
    </xdr:to>
    <xdr:sp macro="" textlink="$D32">
      <xdr:nvSpPr>
        <xdr:cNvPr id="7" name="CuadroTexto 6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 txBox="1"/>
      </xdr:nvSpPr>
      <xdr:spPr>
        <a:xfrm>
          <a:off x="1933575" y="1209675"/>
          <a:ext cx="2619496" cy="48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1B5672F-C531-4E78-86FF-8D9D52F4DD83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$35,345,796.00 </a:t>
          </a:fld>
          <a:endParaRPr lang="es-MX" sz="2800" b="1">
            <a:solidFill>
              <a:srgbClr val="002060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1</xdr:col>
      <xdr:colOff>581025</xdr:colOff>
      <xdr:row>0</xdr:row>
      <xdr:rowOff>57150</xdr:rowOff>
    </xdr:from>
    <xdr:to>
      <xdr:col>9</xdr:col>
      <xdr:colOff>0</xdr:colOff>
      <xdr:row>2</xdr:row>
      <xdr:rowOff>157162</xdr:rowOff>
    </xdr:to>
    <xdr:sp macro="" textlink="">
      <xdr:nvSpPr>
        <xdr:cNvPr id="8" name="CuadroTexto 7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 txBox="1"/>
      </xdr:nvSpPr>
      <xdr:spPr>
        <a:xfrm>
          <a:off x="1752600" y="57150"/>
          <a:ext cx="6610350" cy="481012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2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Light" panose="020B0502040204020203" pitchFamily="34" charset="0"/>
            </a:rPr>
            <a:t>TABLERO</a:t>
          </a:r>
          <a:r>
            <a:rPr lang="en-US" sz="2400" b="1" baseline="0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Light" panose="020B0502040204020203" pitchFamily="34" charset="0"/>
            </a:rPr>
            <a:t> DE CONTROL</a:t>
          </a:r>
          <a:r>
            <a:rPr lang="en-US" sz="2400" b="1">
              <a:gradFill>
                <a:gsLst>
                  <a:gs pos="0">
                    <a:schemeClr val="accent1">
                      <a:lumMod val="5000"/>
                      <a:lumOff val="95000"/>
                    </a:schemeClr>
                  </a:gs>
                  <a:gs pos="74000">
                    <a:schemeClr val="accent1">
                      <a:lumMod val="45000"/>
                      <a:lumOff val="55000"/>
                    </a:schemeClr>
                  </a:gs>
                  <a:gs pos="83000">
                    <a:schemeClr val="accent1">
                      <a:lumMod val="45000"/>
                      <a:lumOff val="55000"/>
                    </a:schemeClr>
                  </a:gs>
                  <a:gs pos="100000">
                    <a:schemeClr val="accent1">
                      <a:lumMod val="30000"/>
                      <a:lumOff val="70000"/>
                    </a:schemeClr>
                  </a:gs>
                </a:gsLst>
                <a:lin ang="5400000" scaled="1"/>
              </a:gradFill>
              <a:latin typeface="Bahnschrift Light" panose="020B0502040204020203" pitchFamily="34" charset="0"/>
            </a:rPr>
            <a:t> </a:t>
          </a:r>
        </a:p>
      </xdr:txBody>
    </xdr:sp>
    <xdr:clientData/>
  </xdr:twoCellAnchor>
  <xdr:twoCellAnchor>
    <xdr:from>
      <xdr:col>1</xdr:col>
      <xdr:colOff>771524</xdr:colOff>
      <xdr:row>3</xdr:row>
      <xdr:rowOff>133350</xdr:rowOff>
    </xdr:from>
    <xdr:to>
      <xdr:col>3</xdr:col>
      <xdr:colOff>933449</xdr:colOff>
      <xdr:row>5</xdr:row>
      <xdr:rowOff>0</xdr:rowOff>
    </xdr:to>
    <xdr:sp macro="" textlink="">
      <xdr:nvSpPr>
        <xdr:cNvPr id="11" name="CuadroTexto 10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 txBox="1"/>
      </xdr:nvSpPr>
      <xdr:spPr>
        <a:xfrm>
          <a:off x="1943099" y="704850"/>
          <a:ext cx="2600325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</a:t>
          </a:r>
          <a:r>
            <a:rPr lang="es-MX" sz="1100" baseline="0"/>
            <a:t> de Ingresos</a:t>
          </a:r>
          <a:endParaRPr lang="es-MX" sz="1100"/>
        </a:p>
      </xdr:txBody>
    </xdr:sp>
    <xdr:clientData/>
  </xdr:twoCellAnchor>
  <xdr:twoCellAnchor>
    <xdr:from>
      <xdr:col>0</xdr:col>
      <xdr:colOff>204787</xdr:colOff>
      <xdr:row>38</xdr:row>
      <xdr:rowOff>4762</xdr:rowOff>
    </xdr:from>
    <xdr:to>
      <xdr:col>7</xdr:col>
      <xdr:colOff>314325</xdr:colOff>
      <xdr:row>58</xdr:row>
      <xdr:rowOff>152400</xdr:rowOff>
    </xdr:to>
    <xdr:graphicFrame macro="">
      <xdr:nvGraphicFramePr>
        <xdr:cNvPr id="13" name="Gráfico 12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4</xdr:col>
      <xdr:colOff>542925</xdr:colOff>
      <xdr:row>3</xdr:row>
      <xdr:rowOff>114300</xdr:rowOff>
    </xdr:from>
    <xdr:to>
      <xdr:col>8</xdr:col>
      <xdr:colOff>161925</xdr:colOff>
      <xdr:row>4</xdr:row>
      <xdr:rowOff>171450</xdr:rowOff>
    </xdr:to>
    <xdr:sp macro="" textlink="">
      <xdr:nvSpPr>
        <xdr:cNvPr id="14" name="CuadroTexto 13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 txBox="1"/>
      </xdr:nvSpPr>
      <xdr:spPr>
        <a:xfrm>
          <a:off x="5229225" y="685800"/>
          <a:ext cx="26670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</a:t>
          </a:r>
          <a:r>
            <a:rPr lang="es-MX" sz="1100" baseline="0"/>
            <a:t> Alquiler</a:t>
          </a:r>
          <a:endParaRPr lang="es-MX" sz="1100"/>
        </a:p>
      </xdr:txBody>
    </xdr:sp>
    <xdr:clientData/>
  </xdr:twoCellAnchor>
  <xdr:twoCellAnchor>
    <xdr:from>
      <xdr:col>8</xdr:col>
      <xdr:colOff>628650</xdr:colOff>
      <xdr:row>3</xdr:row>
      <xdr:rowOff>104775</xdr:rowOff>
    </xdr:from>
    <xdr:to>
      <xdr:col>12</xdr:col>
      <xdr:colOff>247650</xdr:colOff>
      <xdr:row>4</xdr:row>
      <xdr:rowOff>161925</xdr:rowOff>
    </xdr:to>
    <xdr:sp macro="" textlink="">
      <xdr:nvSpPr>
        <xdr:cNvPr id="15" name="CuadroTexto 14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 txBox="1"/>
      </xdr:nvSpPr>
      <xdr:spPr>
        <a:xfrm>
          <a:off x="8362950" y="676275"/>
          <a:ext cx="2667000" cy="24765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pPr algn="ctr"/>
          <a:r>
            <a:rPr lang="es-MX" sz="1100"/>
            <a:t>Total</a:t>
          </a:r>
          <a:r>
            <a:rPr lang="es-MX" sz="1100" baseline="0"/>
            <a:t> Venta</a:t>
          </a:r>
        </a:p>
        <a:p>
          <a:pPr algn="ctr"/>
          <a:endParaRPr lang="es-MX" sz="1100"/>
        </a:p>
      </xdr:txBody>
    </xdr:sp>
    <xdr:clientData/>
  </xdr:twoCellAnchor>
  <xdr:twoCellAnchor>
    <xdr:from>
      <xdr:col>4</xdr:col>
      <xdr:colOff>542925</xdr:colOff>
      <xdr:row>6</xdr:row>
      <xdr:rowOff>85725</xdr:rowOff>
    </xdr:from>
    <xdr:to>
      <xdr:col>8</xdr:col>
      <xdr:colOff>247771</xdr:colOff>
      <xdr:row>8</xdr:row>
      <xdr:rowOff>185737</xdr:rowOff>
    </xdr:to>
    <xdr:sp macro="" textlink="$B32">
      <xdr:nvSpPr>
        <xdr:cNvPr id="16" name="CuadroTexto 15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 txBox="1"/>
      </xdr:nvSpPr>
      <xdr:spPr>
        <a:xfrm>
          <a:off x="5229225" y="1228725"/>
          <a:ext cx="2752846" cy="48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3FDA5FCE-90A3-4A3F-A15E-8F021AFC0282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$19,759,180.00 </a:t>
          </a:fld>
          <a:endParaRPr lang="es-MX" sz="2800" b="1">
            <a:solidFill>
              <a:srgbClr val="002060"/>
            </a:solidFill>
            <a:latin typeface="Bahnschrift Light" panose="020B0502040204020203" pitchFamily="34" charset="0"/>
          </a:endParaRPr>
        </a:p>
      </xdr:txBody>
    </xdr:sp>
    <xdr:clientData/>
  </xdr:twoCellAnchor>
  <xdr:twoCellAnchor>
    <xdr:from>
      <xdr:col>8</xdr:col>
      <xdr:colOff>704850</xdr:colOff>
      <xdr:row>6</xdr:row>
      <xdr:rowOff>95250</xdr:rowOff>
    </xdr:from>
    <xdr:to>
      <xdr:col>12</xdr:col>
      <xdr:colOff>409696</xdr:colOff>
      <xdr:row>9</xdr:row>
      <xdr:rowOff>4762</xdr:rowOff>
    </xdr:to>
    <xdr:sp macro="" textlink="$K12">
      <xdr:nvSpPr>
        <xdr:cNvPr id="17" name="CuadroTexto 16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 txBox="1"/>
      </xdr:nvSpPr>
      <xdr:spPr>
        <a:xfrm>
          <a:off x="8439150" y="1238250"/>
          <a:ext cx="2752846" cy="481012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fld id="{2BDDE6A4-A599-4280-9D96-453BD001D891}" type="TxLink">
            <a:rPr lang="en-US" sz="1100" b="0" i="0" u="none" strike="noStrike">
              <a:solidFill>
                <a:srgbClr val="000000"/>
              </a:solidFill>
              <a:latin typeface="Calibri"/>
              <a:cs typeface="Calibri"/>
            </a:rPr>
            <a:pPr algn="ctr"/>
            <a:t> $15,586,616.00 </a:t>
          </a:fld>
          <a:endParaRPr lang="es-MX" sz="2800" b="1">
            <a:solidFill>
              <a:srgbClr val="002060"/>
            </a:solidFill>
            <a:latin typeface="Bahnschrift Light" panose="020B0502040204020203" pitchFamily="34" charset="0"/>
          </a:endParaRPr>
        </a:p>
      </xdr:txBody>
    </xdr:sp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Users\JABL\AppData\Local\Packages\microsoft.windowscommunicationsapps_8wekyb3d8bbwe\LocalState\Files\S0\4\Attachments\MARIA%20DEL%20CARMEN%20TINOCO%20FUENTES%20M4042%5b5330%5d.xlsx" TargetMode="External"/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Maria del Carmen Tinoco Fuentes" refreshedDate="44333.770392129627" createdVersion="6" refreshedVersion="6" minRefreshableVersion="3" recordCount="30" xr:uid="{00000000-000A-0000-FFFF-FFFF08000000}">
  <cacheSource type="worksheet">
    <worksheetSource ref="B5:J35" sheet=".xlsx]Ejercicio 5" r:id="rId2"/>
  </cacheSource>
  <cacheFields count="9">
    <cacheField name="Referencia" numFmtId="0">
      <sharedItems containsSemiMixedTypes="0" containsString="0" containsNumber="1" containsInteger="1" minValue="1" maxValue="30"/>
    </cacheField>
    <cacheField name="Fecha Alta" numFmtId="14">
      <sharedItems containsSemiMixedTypes="0" containsNonDate="0" containsDate="1" containsString="0" minDate="2004-01-01T00:00:00" maxDate="2004-01-13T00:00:00" count="12">
        <d v="2004-01-01T00:00:00"/>
        <d v="2004-01-02T00:00:00"/>
        <d v="2004-01-03T00:00:00"/>
        <d v="2004-01-04T00:00:00"/>
        <d v="2004-01-05T00:00:00"/>
        <d v="2004-01-07T00:00:00"/>
        <d v="2004-01-10T00:00:00"/>
        <d v="2004-01-09T00:00:00"/>
        <d v="2004-01-06T00:00:00"/>
        <d v="2004-01-08T00:00:00"/>
        <d v="2004-01-12T00:00:00"/>
        <d v="2004-01-11T00:00:00"/>
      </sharedItems>
    </cacheField>
    <cacheField name="Giro comercial" numFmtId="0">
      <sharedItems count="7">
        <s v="Local"/>
        <s v="Oficina"/>
        <s v="Estacionamiento"/>
        <s v="Industrial"/>
        <s v="Casa"/>
        <s v="Piso"/>
        <s v="Suelo"/>
      </sharedItems>
    </cacheField>
    <cacheField name="Operación" numFmtId="0">
      <sharedItems count="2">
        <s v="Venta"/>
        <s v="Alquiler"/>
      </sharedItems>
    </cacheField>
    <cacheField name="Estado" numFmtId="0">
      <sharedItems count="4">
        <s v="Hidalgo"/>
        <s v="Puebla"/>
        <s v="Tlaxcala"/>
        <s v="Veracruz"/>
      </sharedItems>
    </cacheField>
    <cacheField name="Superficie" numFmtId="0">
      <sharedItems containsSemiMixedTypes="0" containsString="0" containsNumber="1" containsInteger="1" minValue="55" maxValue="300"/>
    </cacheField>
    <cacheField name="Venta" numFmtId="166">
      <sharedItems containsSemiMixedTypes="0" containsString="0" containsNumber="1" containsInteger="1" minValue="358846" maxValue="2937300"/>
    </cacheField>
    <cacheField name="Fecha Venta" numFmtId="14">
      <sharedItems containsSemiMixedTypes="0" containsNonDate="0" containsDate="1" containsString="0" minDate="2004-04-05T00:00:00" maxDate="2004-12-29T00:00:00"/>
    </cacheField>
    <cacheField name="Vendedor" numFmtId="0">
      <sharedItems count="6">
        <s v="Pedro"/>
        <s v="Joaquín"/>
        <s v="Jesús"/>
        <s v="Carmen"/>
        <s v="Luisa"/>
        <s v="María"/>
      </sharedItems>
    </cacheField>
  </cacheFields>
  <extLst>
    <ext xmlns:x14="http://schemas.microsoft.com/office/spreadsheetml/2009/9/main" uri="{725AE2AE-9491-48be-B2B4-4EB974FC3084}">
      <x14:pivotCacheDefinition pivotCacheId="1412081216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30">
  <r>
    <n v="2"/>
    <x v="0"/>
    <x v="0"/>
    <x v="0"/>
    <x v="0"/>
    <n v="199"/>
    <n v="1945424"/>
    <d v="2004-04-19T00:00:00"/>
    <x v="0"/>
  </r>
  <r>
    <n v="3"/>
    <x v="0"/>
    <x v="1"/>
    <x v="1"/>
    <x v="0"/>
    <n v="82"/>
    <n v="712416"/>
    <d v="2004-11-08T00:00:00"/>
    <x v="1"/>
  </r>
  <r>
    <n v="4"/>
    <x v="1"/>
    <x v="2"/>
    <x v="1"/>
    <x v="0"/>
    <n v="285"/>
    <n v="1815450"/>
    <d v="2004-04-27T00:00:00"/>
    <x v="2"/>
  </r>
  <r>
    <n v="6"/>
    <x v="2"/>
    <x v="3"/>
    <x v="1"/>
    <x v="0"/>
    <n v="131"/>
    <n v="953156"/>
    <d v="2004-09-05T00:00:00"/>
    <x v="0"/>
  </r>
  <r>
    <n v="8"/>
    <x v="2"/>
    <x v="1"/>
    <x v="0"/>
    <x v="0"/>
    <n v="235"/>
    <n v="2158475"/>
    <d v="2004-10-31T00:00:00"/>
    <x v="2"/>
  </r>
  <r>
    <n v="11"/>
    <x v="3"/>
    <x v="1"/>
    <x v="1"/>
    <x v="0"/>
    <n v="124"/>
    <n v="627068"/>
    <d v="2004-10-28T00:00:00"/>
    <x v="0"/>
  </r>
  <r>
    <n v="12"/>
    <x v="3"/>
    <x v="3"/>
    <x v="0"/>
    <x v="0"/>
    <n v="187"/>
    <n v="999328"/>
    <d v="2004-04-05T00:00:00"/>
    <x v="3"/>
  </r>
  <r>
    <n v="15"/>
    <x v="3"/>
    <x v="3"/>
    <x v="1"/>
    <x v="0"/>
    <n v="176"/>
    <n v="820336"/>
    <d v="2004-11-29T00:00:00"/>
    <x v="0"/>
  </r>
  <r>
    <n v="16"/>
    <x v="4"/>
    <x v="4"/>
    <x v="1"/>
    <x v="0"/>
    <n v="179"/>
    <n v="937960"/>
    <d v="2004-11-21T00:00:00"/>
    <x v="3"/>
  </r>
  <r>
    <n v="19"/>
    <x v="5"/>
    <x v="5"/>
    <x v="1"/>
    <x v="0"/>
    <n v="55"/>
    <n v="472615"/>
    <d v="2004-04-09T00:00:00"/>
    <x v="4"/>
  </r>
  <r>
    <n v="23"/>
    <x v="6"/>
    <x v="4"/>
    <x v="1"/>
    <x v="0"/>
    <n v="183"/>
    <n v="1438929"/>
    <d v="2004-04-21T00:00:00"/>
    <x v="4"/>
  </r>
  <r>
    <n v="1"/>
    <x v="0"/>
    <x v="2"/>
    <x v="1"/>
    <x v="1"/>
    <n v="291"/>
    <n v="2133903"/>
    <d v="2004-06-19T00:00:00"/>
    <x v="3"/>
  </r>
  <r>
    <n v="9"/>
    <x v="3"/>
    <x v="5"/>
    <x v="1"/>
    <x v="1"/>
    <n v="108"/>
    <n v="1024380"/>
    <d v="2004-12-28T00:00:00"/>
    <x v="2"/>
  </r>
  <r>
    <n v="10"/>
    <x v="3"/>
    <x v="2"/>
    <x v="0"/>
    <x v="1"/>
    <n v="299"/>
    <n v="2042768"/>
    <d v="2004-10-06T00:00:00"/>
    <x v="1"/>
  </r>
  <r>
    <n v="22"/>
    <x v="7"/>
    <x v="1"/>
    <x v="1"/>
    <x v="1"/>
    <n v="116"/>
    <n v="727552"/>
    <d v="2004-04-14T00:00:00"/>
    <x v="0"/>
  </r>
  <r>
    <n v="13"/>
    <x v="3"/>
    <x v="2"/>
    <x v="0"/>
    <x v="2"/>
    <n v="300"/>
    <n v="2937300"/>
    <d v="2004-11-04T00:00:00"/>
    <x v="2"/>
  </r>
  <r>
    <n v="18"/>
    <x v="8"/>
    <x v="6"/>
    <x v="0"/>
    <x v="2"/>
    <n v="283"/>
    <n v="1679605"/>
    <d v="2004-06-06T00:00:00"/>
    <x v="3"/>
  </r>
  <r>
    <n v="20"/>
    <x v="9"/>
    <x v="1"/>
    <x v="1"/>
    <x v="2"/>
    <n v="148"/>
    <n v="1169496"/>
    <d v="2004-08-19T00:00:00"/>
    <x v="5"/>
  </r>
  <r>
    <n v="21"/>
    <x v="7"/>
    <x v="3"/>
    <x v="0"/>
    <x v="2"/>
    <n v="228"/>
    <n v="2020992"/>
    <d v="2004-06-12T00:00:00"/>
    <x v="3"/>
  </r>
  <r>
    <n v="25"/>
    <x v="6"/>
    <x v="1"/>
    <x v="1"/>
    <x v="2"/>
    <n v="124"/>
    <n v="1170684"/>
    <d v="2004-05-23T00:00:00"/>
    <x v="2"/>
  </r>
  <r>
    <n v="28"/>
    <x v="10"/>
    <x v="4"/>
    <x v="1"/>
    <x v="2"/>
    <n v="187"/>
    <n v="1660560"/>
    <d v="2004-06-16T00:00:00"/>
    <x v="1"/>
  </r>
  <r>
    <n v="5"/>
    <x v="1"/>
    <x v="6"/>
    <x v="0"/>
    <x v="3"/>
    <n v="152"/>
    <n v="1138024"/>
    <d v="2004-07-10T00:00:00"/>
    <x v="5"/>
  </r>
  <r>
    <n v="7"/>
    <x v="2"/>
    <x v="2"/>
    <x v="1"/>
    <x v="3"/>
    <n v="69"/>
    <n v="406686"/>
    <d v="2004-06-07T00:00:00"/>
    <x v="0"/>
  </r>
  <r>
    <n v="14"/>
    <x v="3"/>
    <x v="0"/>
    <x v="0"/>
    <x v="3"/>
    <n v="68"/>
    <n v="664700"/>
    <d v="2004-10-01T00:00:00"/>
    <x v="3"/>
  </r>
  <r>
    <n v="17"/>
    <x v="4"/>
    <x v="4"/>
    <x v="1"/>
    <x v="3"/>
    <n v="58"/>
    <n v="358846"/>
    <d v="2004-10-08T00:00:00"/>
    <x v="4"/>
  </r>
  <r>
    <n v="24"/>
    <x v="6"/>
    <x v="1"/>
    <x v="1"/>
    <x v="3"/>
    <n v="79"/>
    <n v="427390"/>
    <d v="2004-12-01T00:00:00"/>
    <x v="1"/>
  </r>
  <r>
    <n v="26"/>
    <x v="6"/>
    <x v="0"/>
    <x v="1"/>
    <x v="3"/>
    <n v="70"/>
    <n v="549780"/>
    <d v="2004-06-22T00:00:00"/>
    <x v="2"/>
  </r>
  <r>
    <n v="27"/>
    <x v="11"/>
    <x v="0"/>
    <x v="1"/>
    <x v="3"/>
    <n v="70"/>
    <n v="659330"/>
    <d v="2004-12-23T00:00:00"/>
    <x v="0"/>
  </r>
  <r>
    <n v="29"/>
    <x v="10"/>
    <x v="4"/>
    <x v="1"/>
    <x v="3"/>
    <n v="91"/>
    <n v="753571"/>
    <d v="2004-07-07T00:00:00"/>
    <x v="4"/>
  </r>
  <r>
    <n v="30"/>
    <x v="10"/>
    <x v="0"/>
    <x v="1"/>
    <x v="3"/>
    <n v="201"/>
    <n v="939072"/>
    <d v="2004-08-04T00:00:00"/>
    <x v="3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500-000000000000}" name="TablaDinámica1" cacheId="0" applyNumberFormats="0" applyBorderFormats="0" applyFontFormats="0" applyPatternFormats="0" applyAlignmentFormats="0" applyWidthHeightFormats="1" dataCaption="Valores" updatedVersion="7" minRefreshableVersion="3" useAutoFormatting="1" itemPrintTitles="1" createdVersion="6" indent="0" outline="1" outlineData="1" multipleFieldFilters="0" chartFormat="5">
  <location ref="A22:D31" firstHeaderRow="1" firstDataRow="2" firstDataCol="1" rowPageCount="2" colPageCount="1"/>
  <pivotFields count="9">
    <pivotField showAll="0"/>
    <pivotField numFmtId="14" showAll="0"/>
    <pivotField axis="axisRow" showAll="0">
      <items count="8">
        <item x="4"/>
        <item x="2"/>
        <item x="3"/>
        <item x="0"/>
        <item x="1"/>
        <item x="5"/>
        <item x="6"/>
        <item t="default"/>
      </items>
    </pivotField>
    <pivotField axis="axisCol" showAll="0">
      <items count="3">
        <item x="1"/>
        <item x="0"/>
        <item t="default"/>
      </items>
    </pivotField>
    <pivotField axis="axisPage" multipleItemSelectionAllowed="1" showAll="0">
      <items count="5">
        <item x="0"/>
        <item x="1"/>
        <item x="2"/>
        <item x="3"/>
        <item t="default"/>
      </items>
    </pivotField>
    <pivotField showAll="0"/>
    <pivotField dataField="1" numFmtId="166" showAll="0"/>
    <pivotField numFmtId="14" showAll="0"/>
    <pivotField axis="axisPage" multipleItemSelectionAllowed="1" showAll="0">
      <items count="7">
        <item x="3"/>
        <item x="2"/>
        <item x="1"/>
        <item x="4"/>
        <item x="5"/>
        <item x="0"/>
        <item t="default"/>
      </items>
    </pivotField>
  </pivotFields>
  <rowFields count="1">
    <field x="2"/>
  </rowFields>
  <rowItems count="8">
    <i>
      <x/>
    </i>
    <i>
      <x v="1"/>
    </i>
    <i>
      <x v="2"/>
    </i>
    <i>
      <x v="3"/>
    </i>
    <i>
      <x v="4"/>
    </i>
    <i>
      <x v="5"/>
    </i>
    <i>
      <x v="6"/>
    </i>
    <i t="grand">
      <x/>
    </i>
  </rowItems>
  <colFields count="1">
    <field x="3"/>
  </colFields>
  <colItems count="3">
    <i>
      <x/>
    </i>
    <i>
      <x v="1"/>
    </i>
    <i t="grand">
      <x/>
    </i>
  </colItems>
  <pageFields count="2">
    <pageField fld="8" hier="-1"/>
    <pageField fld="4" hier="-1"/>
  </pageFields>
  <dataFields count="1">
    <dataField name="Suma de Venta" fld="6" baseField="0" baseItem="0" numFmtId="44"/>
  </dataFields>
  <formats count="1">
    <format dxfId="26">
      <pivotArea outline="0" collapsedLevelsAreSubtotals="1" fieldPosition="0"/>
    </format>
  </formats>
  <chartFormats count="3">
    <chartFormat chart="4" format="0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0"/>
          </reference>
        </references>
      </pivotArea>
    </chartFormat>
    <chartFormat chart="4" format="1" series="1">
      <pivotArea type="data" outline="0" fieldPosition="0">
        <references count="2">
          <reference field="4294967294" count="1" selected="0">
            <x v="0"/>
          </reference>
          <reference field="3" count="1" selected="0">
            <x v="1"/>
          </reference>
        </references>
      </pivotArea>
    </chartFormat>
    <chartFormat chart="4" format="2" series="1">
      <pivotArea type="data" outline="0" fieldPosition="0">
        <references count="1">
          <reference field="4294967294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slicerCaches/slicerCache1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Operación" xr10:uid="{00000000-0013-0000-FFFF-FFFF01000000}" sourceName="Operación">
  <pivotTables>
    <pivotTable tabId="6" name="TablaDinámica1"/>
  </pivotTables>
  <data>
    <tabular pivotCacheId="1412081216">
      <items count="2">
        <i x="1" s="1"/>
        <i x="0" s="1"/>
      </items>
    </tabular>
  </data>
</slicerCacheDefinition>
</file>

<file path=xl/slicerCaches/slicerCache2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Estado" xr10:uid="{00000000-0013-0000-FFFF-FFFF02000000}" sourceName="Estado">
  <pivotTables>
    <pivotTable tabId="6" name="TablaDinámica1"/>
  </pivotTables>
  <data>
    <tabular pivotCacheId="1412081216">
      <items count="4">
        <i x="0" s="1"/>
        <i x="1" s="1"/>
        <i x="2" s="1"/>
        <i x="3" s="1"/>
      </items>
    </tabular>
  </data>
</slicerCacheDefinition>
</file>

<file path=xl/slicerCaches/slicerCache3.xml><?xml version="1.0" encoding="utf-8"?>
<slicerCacheDefinition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 name="SegmentaciónDeDatos_Vendedor" xr10:uid="{00000000-0013-0000-FFFF-FFFF03000000}" sourceName="Vendedor">
  <pivotTables>
    <pivotTable tabId="6" name="TablaDinámica1"/>
  </pivotTables>
  <data>
    <tabular pivotCacheId="1412081216">
      <items count="6">
        <i x="3" s="1"/>
        <i x="2" s="1"/>
        <i x="1" s="1"/>
        <i x="4" s="1"/>
        <i x="5" s="1"/>
        <i x="0" s="1"/>
      </items>
    </tabular>
  </data>
</slicerCacheDefinition>
</file>

<file path=xl/slicers/slicer1.xml><?xml version="1.0" encoding="utf-8"?>
<slicers xmlns="http://schemas.microsoft.com/office/spreadsheetml/2009/9/main" xmlns:mc="http://schemas.openxmlformats.org/markup-compatibility/2006" xmlns:x="http://schemas.openxmlformats.org/spreadsheetml/2006/main" xmlns:xr10="http://schemas.microsoft.com/office/spreadsheetml/2016/revision10" mc:Ignorable="x xr10">
  <slicer name="Operación" xr10:uid="{00000000-0014-0000-FFFF-FFFF01000000}" cache="SegmentaciónDeDatos_Operación" caption="Operación" rowHeight="241300"/>
  <slicer name="Estado" xr10:uid="{00000000-0014-0000-FFFF-FFFF02000000}" cache="SegmentaciónDeDatos_Estado" caption="Estado" rowHeight="241300"/>
  <slicer name="Vendedor" xr10:uid="{00000000-0014-0000-FFFF-FFFF03000000}" cache="SegmentaciónDeDatos_Vendedor" caption="Vendedor" rowHeight="241300"/>
</slicer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Tabla1" displayName="Tabla1" ref="A8:I57" totalsRowCount="1" headerRowDxfId="82" tableBorderDxfId="81">
  <autoFilter ref="A8:I56" xr:uid="{00000000-0009-0000-0100-000001000000}"/>
  <tableColumns count="9">
    <tableColumn id="1" xr3:uid="{00000000-0010-0000-0000-000001000000}" name="ID" totalsRowLabel="Total" dataDxfId="80" totalsRowDxfId="79"/>
    <tableColumn id="2" xr3:uid="{00000000-0010-0000-0000-000002000000}" name="FechaDeOrden" dataDxfId="78" totalsRowDxfId="77"/>
    <tableColumn id="3" xr3:uid="{00000000-0010-0000-0000-000003000000}" name="Empleado" dataDxfId="76" totalsRowDxfId="75"/>
    <tableColumn id="4" xr3:uid="{00000000-0010-0000-0000-000004000000}" name="Status" dataDxfId="74" totalsRowDxfId="73"/>
    <tableColumn id="5" xr3:uid="{00000000-0010-0000-0000-000005000000}" name="Compañía" dataDxfId="72" totalsRowDxfId="71"/>
    <tableColumn id="6" xr3:uid="{00000000-0010-0000-0000-000006000000}" name="Fecha de envío" dataDxfId="70" totalsRowDxfId="69"/>
    <tableColumn id="7" xr3:uid="{00000000-0010-0000-0000-000007000000}" name="Cantidad" dataDxfId="68" totalsRowDxfId="67"/>
    <tableColumn id="8" xr3:uid="{00000000-0010-0000-0000-000008000000}" name="Precio" totalsRowFunction="sum" dataDxfId="66" totalsRowDxfId="65" dataCellStyle="Moneda"/>
    <tableColumn id="9" xr3:uid="{00000000-0010-0000-0000-000009000000}" name="Costo de envío" dataDxfId="64" totalsRowDxfId="63" dataCellStyle="Moneda"/>
  </tableColumns>
  <tableStyleInfo name="TableStyleMedium13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0000000-000C-0000-FFFF-FFFF01000000}" name="Tabla3" displayName="Tabla3" ref="A7:J34" totalsRowShown="0" headerRowDxfId="62" tableBorderDxfId="61" headerRowCellStyle="Moneda">
  <autoFilter ref="A7:J34" xr:uid="{00000000-0009-0000-0100-000003000000}"/>
  <tableColumns count="10">
    <tableColumn id="1" xr3:uid="{00000000-0010-0000-0100-000001000000}" name="Cuenta No." dataDxfId="60" dataCellStyle="Normal 2"/>
    <tableColumn id="2" xr3:uid="{00000000-0010-0000-0100-000002000000}" name="Factura No." dataDxfId="59" dataCellStyle="Normal 2"/>
    <tableColumn id="3" xr3:uid="{00000000-0010-0000-0100-000003000000}" name="Fecha Factura" dataDxfId="58" dataCellStyle="Normal 2"/>
    <tableColumn id="4" xr3:uid="{00000000-0010-0000-0100-000004000000}" name="NOMBRE" dataDxfId="57" dataCellStyle="Normal 2"/>
    <tableColumn id="5" xr3:uid="{00000000-0010-0000-0100-000005000000}" name="Monto" dataDxfId="56" dataCellStyle="Moneda"/>
    <tableColumn id="6" xr3:uid="{00000000-0010-0000-0100-000006000000}" name="DIRECCIÓN" dataDxfId="55" dataCellStyle="Normal 2"/>
    <tableColumn id="7" xr3:uid="{00000000-0010-0000-0100-000007000000}" name="CIUDAD, ESTADO, CP" dataDxfId="54" dataCellStyle="Normal 2"/>
    <tableColumn id="8" xr3:uid="{00000000-0010-0000-0100-000008000000}" name="60 días" dataDxfId="53" dataCellStyle="Normal 2">
      <calculatedColumnFormula>Tabla3[[#This Row],[Fecha Factura]]+60</calculatedColumnFormula>
    </tableColumn>
    <tableColumn id="9" xr3:uid="{00000000-0010-0000-0100-000009000000}" name="90 días" dataDxfId="52" dataCellStyle="Normal 2">
      <calculatedColumnFormula>Tabla3[[#This Row],[Fecha Factura]]+90</calculatedColumnFormula>
    </tableColumn>
    <tableColumn id="10" xr3:uid="{00000000-0010-0000-0100-00000A000000}" name="120 días" dataDxfId="51" dataCellStyle="Normal 2">
      <calculatedColumnFormula>Tabla3[[#This Row],[Fecha Factura]]+120</calculatedColumnFormula>
    </tableColumn>
  </tableColumns>
  <tableStyleInfo name="TableStyleMedium1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00000000-000C-0000-FFFF-FFFF02000000}" name="Tabla4" displayName="Tabla4" ref="B5:J36" totalsRowCount="1" headerRowDxfId="48" headerRowBorderDxfId="47" tableBorderDxfId="46" totalsRowBorderDxfId="45" headerRowCellStyle="40% - Énfasis6">
  <autoFilter ref="B5:J35" xr:uid="{00000000-0009-0000-0100-000004000000}"/>
  <tableColumns count="9">
    <tableColumn id="1" xr3:uid="{00000000-0010-0000-0200-000001000000}" name="Referencia" totalsRowLabel="Total" dataDxfId="44" totalsRowDxfId="43"/>
    <tableColumn id="2" xr3:uid="{00000000-0010-0000-0200-000002000000}" name="Fecha Alta" dataDxfId="42" totalsRowDxfId="41"/>
    <tableColumn id="3" xr3:uid="{00000000-0010-0000-0200-000003000000}" name="Giro comercial" dataDxfId="40" totalsRowDxfId="39"/>
    <tableColumn id="4" xr3:uid="{00000000-0010-0000-0200-000004000000}" name="Operación" dataDxfId="38" totalsRowDxfId="37"/>
    <tableColumn id="5" xr3:uid="{00000000-0010-0000-0200-000005000000}" name="Estado" dataDxfId="36" totalsRowDxfId="35"/>
    <tableColumn id="6" xr3:uid="{00000000-0010-0000-0200-000006000000}" name="Superficie" dataDxfId="34" totalsRowDxfId="33"/>
    <tableColumn id="7" xr3:uid="{00000000-0010-0000-0200-000007000000}" name="Venta" totalsRowFunction="sum" dataDxfId="32" totalsRowDxfId="31"/>
    <tableColumn id="8" xr3:uid="{00000000-0010-0000-0200-000008000000}" name="Fecha Venta" dataDxfId="30" totalsRowDxfId="29"/>
    <tableColumn id="9" xr3:uid="{00000000-0010-0000-0200-000009000000}" name="Vendedor" totalsRowFunction="count" dataDxfId="28" totalsRowDxfId="27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00000000-000C-0000-FFFF-FFFF03000000}" name="Tabla6" displayName="Tabla6" ref="A15:A16" totalsRowShown="0" dataDxfId="25" dataCellStyle="Moneda">
  <autoFilter ref="A15:A16" xr:uid="{00000000-0009-0000-0100-000006000000}"/>
  <tableColumns count="1">
    <tableColumn id="1" xr3:uid="{00000000-0010-0000-0300-000001000000}" name="Total de ventas" dataDxfId="24" dataCellStyle="Moneda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2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Relationship Id="rId5" Type="http://schemas.openxmlformats.org/officeDocument/2006/relationships/comments" Target="../comments2.xml"/><Relationship Id="rId4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drawing" Target="../drawings/drawing3.xml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table" Target="../tables/table3.xml"/><Relationship Id="rId1" Type="http://schemas.openxmlformats.org/officeDocument/2006/relationships/vmlDrawing" Target="../drawings/vmlDrawing5.vml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1.xml"/><Relationship Id="rId4" Type="http://schemas.microsoft.com/office/2007/relationships/slicer" Target="../slicers/slicer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68"/>
  <sheetViews>
    <sheetView topLeftCell="A52" workbookViewId="0">
      <selection activeCell="F70" sqref="F70"/>
    </sheetView>
  </sheetViews>
  <sheetFormatPr baseColWidth="10" defaultRowHeight="15" x14ac:dyDescent="0.25"/>
  <cols>
    <col min="1" max="1" width="5" customWidth="1"/>
    <col min="2" max="2" width="16.28515625" customWidth="1"/>
    <col min="3" max="3" width="18.28515625" bestFit="1" customWidth="1"/>
    <col min="4" max="4" width="12" customWidth="1"/>
    <col min="5" max="5" width="12.7109375" bestFit="1" customWidth="1"/>
    <col min="6" max="6" width="16.42578125" customWidth="1"/>
    <col min="7" max="7" width="11" customWidth="1"/>
    <col min="8" max="8" width="12.5703125" bestFit="1" customWidth="1"/>
    <col min="9" max="9" width="16.28515625" customWidth="1"/>
  </cols>
  <sheetData>
    <row r="1" spans="1:9" x14ac:dyDescent="0.25">
      <c r="A1" s="88" t="s">
        <v>0</v>
      </c>
      <c r="B1" s="88"/>
      <c r="C1" s="88"/>
      <c r="D1" s="88"/>
      <c r="E1" s="88"/>
      <c r="F1" s="88"/>
    </row>
    <row r="2" spans="1:9" x14ac:dyDescent="0.25">
      <c r="A2" s="89" t="s">
        <v>198</v>
      </c>
      <c r="B2" s="89"/>
      <c r="C2" s="89"/>
      <c r="D2" s="89"/>
      <c r="E2" s="89"/>
      <c r="F2" s="89"/>
      <c r="G2" s="89"/>
      <c r="H2" s="89"/>
      <c r="I2" s="89"/>
    </row>
    <row r="3" spans="1:9" x14ac:dyDescent="0.25">
      <c r="A3" s="89"/>
      <c r="B3" s="89"/>
      <c r="C3" s="89"/>
      <c r="D3" s="89"/>
      <c r="E3" s="89"/>
      <c r="F3" s="89"/>
      <c r="G3" s="89"/>
      <c r="H3" s="89"/>
      <c r="I3" s="89"/>
    </row>
    <row r="4" spans="1:9" x14ac:dyDescent="0.25">
      <c r="A4" s="4"/>
      <c r="B4" s="4"/>
      <c r="C4" s="4"/>
      <c r="D4" s="4"/>
      <c r="E4" s="4"/>
      <c r="F4" s="4"/>
      <c r="G4" s="4"/>
      <c r="H4" s="4"/>
      <c r="I4" s="4"/>
    </row>
    <row r="5" spans="1:9" x14ac:dyDescent="0.25">
      <c r="A5" s="90" t="s">
        <v>36</v>
      </c>
      <c r="B5" s="91"/>
      <c r="C5" s="91"/>
      <c r="D5" s="91"/>
      <c r="E5" s="91"/>
      <c r="F5" s="91"/>
      <c r="G5" s="91"/>
      <c r="H5" s="91"/>
      <c r="I5" s="92"/>
    </row>
    <row r="6" spans="1:9" x14ac:dyDescent="0.25">
      <c r="A6" s="93"/>
      <c r="B6" s="94"/>
      <c r="C6" s="94"/>
      <c r="D6" s="94"/>
      <c r="E6" s="94"/>
      <c r="F6" s="94"/>
      <c r="G6" s="94"/>
      <c r="H6" s="94"/>
      <c r="I6" s="95"/>
    </row>
    <row r="7" spans="1:9" ht="15" customHeight="1" x14ac:dyDescent="0.25">
      <c r="A7" s="7"/>
      <c r="B7" s="7"/>
      <c r="C7" s="7"/>
      <c r="D7" s="7"/>
      <c r="E7" s="7"/>
      <c r="F7" s="7"/>
      <c r="G7" s="7"/>
      <c r="H7" s="7"/>
      <c r="I7" s="7"/>
    </row>
    <row r="8" spans="1:9" x14ac:dyDescent="0.25">
      <c r="A8" s="5" t="s">
        <v>1</v>
      </c>
      <c r="B8" s="5" t="s">
        <v>2</v>
      </c>
      <c r="C8" s="5" t="s">
        <v>3</v>
      </c>
      <c r="D8" s="5" t="s">
        <v>4</v>
      </c>
      <c r="E8" s="5" t="s">
        <v>5</v>
      </c>
      <c r="F8" s="5" t="s">
        <v>6</v>
      </c>
      <c r="G8" s="5" t="s">
        <v>7</v>
      </c>
      <c r="H8" s="5" t="s">
        <v>8</v>
      </c>
      <c r="I8" s="5" t="s">
        <v>9</v>
      </c>
    </row>
    <row r="9" spans="1:9" x14ac:dyDescent="0.25">
      <c r="A9" s="2">
        <v>81</v>
      </c>
      <c r="B9" s="1">
        <v>42361</v>
      </c>
      <c r="C9" s="2" t="s">
        <v>10</v>
      </c>
      <c r="D9" s="2" t="s">
        <v>11</v>
      </c>
      <c r="E9" s="2" t="s">
        <v>12</v>
      </c>
      <c r="F9" s="1">
        <v>42363</v>
      </c>
      <c r="G9" s="2">
        <v>20</v>
      </c>
      <c r="H9" s="3">
        <v>4799</v>
      </c>
      <c r="I9" s="3">
        <v>300</v>
      </c>
    </row>
    <row r="10" spans="1:9" x14ac:dyDescent="0.25">
      <c r="A10" s="2">
        <v>80</v>
      </c>
      <c r="B10" s="1">
        <v>42582</v>
      </c>
      <c r="C10" s="2" t="s">
        <v>10</v>
      </c>
      <c r="D10" s="2" t="s">
        <v>11</v>
      </c>
      <c r="E10" s="2" t="s">
        <v>13</v>
      </c>
      <c r="F10" s="1">
        <v>42584</v>
      </c>
      <c r="G10" s="2">
        <v>7</v>
      </c>
      <c r="H10" s="3">
        <v>3839</v>
      </c>
      <c r="I10" s="3">
        <v>23</v>
      </c>
    </row>
    <row r="11" spans="1:9" x14ac:dyDescent="0.25">
      <c r="A11" s="2">
        <v>79</v>
      </c>
      <c r="B11" s="1">
        <v>42558</v>
      </c>
      <c r="C11" s="2" t="s">
        <v>10</v>
      </c>
      <c r="D11" s="2" t="s">
        <v>14</v>
      </c>
      <c r="E11" s="2" t="s">
        <v>15</v>
      </c>
      <c r="F11" s="1">
        <v>42560</v>
      </c>
      <c r="G11" s="2">
        <v>5</v>
      </c>
      <c r="H11" s="3">
        <v>2157</v>
      </c>
      <c r="I11" s="3">
        <v>122</v>
      </c>
    </row>
    <row r="12" spans="1:9" x14ac:dyDescent="0.25">
      <c r="A12" s="2">
        <v>78</v>
      </c>
      <c r="B12" s="1">
        <v>42495</v>
      </c>
      <c r="C12" s="2" t="s">
        <v>16</v>
      </c>
      <c r="D12" s="2" t="s">
        <v>14</v>
      </c>
      <c r="E12" s="2" t="s">
        <v>17</v>
      </c>
      <c r="F12" s="1">
        <v>42497</v>
      </c>
      <c r="G12" s="2">
        <v>13</v>
      </c>
      <c r="H12" s="3">
        <v>756</v>
      </c>
      <c r="I12" s="3">
        <v>200</v>
      </c>
    </row>
    <row r="13" spans="1:9" x14ac:dyDescent="0.25">
      <c r="A13" s="2">
        <v>77</v>
      </c>
      <c r="B13" s="1">
        <v>42256</v>
      </c>
      <c r="C13" s="2" t="s">
        <v>18</v>
      </c>
      <c r="D13" s="2" t="s">
        <v>14</v>
      </c>
      <c r="E13" s="2" t="s">
        <v>19</v>
      </c>
      <c r="F13" s="1">
        <v>42258</v>
      </c>
      <c r="G13" s="2">
        <v>10</v>
      </c>
      <c r="H13" s="3">
        <v>3098</v>
      </c>
      <c r="I13" s="3">
        <v>60</v>
      </c>
    </row>
    <row r="14" spans="1:9" x14ac:dyDescent="0.25">
      <c r="A14" s="2">
        <v>76</v>
      </c>
      <c r="B14" s="1">
        <v>42291</v>
      </c>
      <c r="C14" s="2" t="s">
        <v>18</v>
      </c>
      <c r="D14" s="2" t="s">
        <v>14</v>
      </c>
      <c r="E14" s="2" t="s">
        <v>20</v>
      </c>
      <c r="F14" s="1">
        <v>42293</v>
      </c>
      <c r="G14" s="2">
        <v>7</v>
      </c>
      <c r="H14" s="3">
        <v>828</v>
      </c>
      <c r="I14" s="3">
        <v>5</v>
      </c>
    </row>
    <row r="15" spans="1:9" x14ac:dyDescent="0.25">
      <c r="A15" s="2">
        <v>75</v>
      </c>
      <c r="B15" s="1">
        <v>42215</v>
      </c>
      <c r="C15" s="2" t="s">
        <v>21</v>
      </c>
      <c r="D15" s="2" t="s">
        <v>14</v>
      </c>
      <c r="E15" s="2" t="s">
        <v>22</v>
      </c>
      <c r="F15" s="1">
        <v>42217</v>
      </c>
      <c r="G15" s="2">
        <v>6</v>
      </c>
      <c r="H15" s="3">
        <v>863</v>
      </c>
      <c r="I15" s="3">
        <v>50</v>
      </c>
    </row>
    <row r="16" spans="1:9" x14ac:dyDescent="0.25">
      <c r="A16" s="2">
        <v>74</v>
      </c>
      <c r="B16" s="1">
        <v>42170</v>
      </c>
      <c r="C16" s="2" t="s">
        <v>23</v>
      </c>
      <c r="D16" s="2" t="s">
        <v>14</v>
      </c>
      <c r="E16" s="2" t="s">
        <v>15</v>
      </c>
      <c r="F16" s="1">
        <v>42172</v>
      </c>
      <c r="G16" s="2">
        <v>10</v>
      </c>
      <c r="H16" s="3">
        <v>1679</v>
      </c>
      <c r="I16" s="3">
        <v>300</v>
      </c>
    </row>
    <row r="17" spans="1:9" x14ac:dyDescent="0.25">
      <c r="A17" s="2">
        <v>73</v>
      </c>
      <c r="B17" s="1">
        <v>42495</v>
      </c>
      <c r="C17" s="2" t="s">
        <v>24</v>
      </c>
      <c r="D17" s="2" t="s">
        <v>14</v>
      </c>
      <c r="E17" s="2" t="s">
        <v>25</v>
      </c>
      <c r="F17" s="1">
        <v>42497</v>
      </c>
      <c r="G17" s="2">
        <v>12</v>
      </c>
      <c r="H17" s="3">
        <v>4607</v>
      </c>
      <c r="I17" s="3">
        <v>100</v>
      </c>
    </row>
    <row r="18" spans="1:9" x14ac:dyDescent="0.25">
      <c r="A18" s="2">
        <v>72</v>
      </c>
      <c r="B18" s="1">
        <v>42183</v>
      </c>
      <c r="C18" s="2" t="s">
        <v>16</v>
      </c>
      <c r="D18" s="2" t="s">
        <v>14</v>
      </c>
      <c r="E18" s="2" t="s">
        <v>26</v>
      </c>
      <c r="F18" s="1">
        <v>42185</v>
      </c>
      <c r="G18" s="2">
        <v>18</v>
      </c>
      <c r="H18" s="3">
        <v>1249</v>
      </c>
      <c r="I18" s="3">
        <v>40</v>
      </c>
    </row>
    <row r="19" spans="1:9" x14ac:dyDescent="0.25">
      <c r="A19" s="2">
        <v>71</v>
      </c>
      <c r="B19" s="1">
        <v>42174</v>
      </c>
      <c r="C19" s="2" t="s">
        <v>16</v>
      </c>
      <c r="D19" s="2" t="s">
        <v>11</v>
      </c>
      <c r="E19" s="2" t="s">
        <v>27</v>
      </c>
      <c r="F19" s="1">
        <v>42176</v>
      </c>
      <c r="G19" s="2">
        <v>8</v>
      </c>
      <c r="H19" s="3">
        <v>3476</v>
      </c>
      <c r="I19" s="3">
        <v>23</v>
      </c>
    </row>
    <row r="20" spans="1:9" x14ac:dyDescent="0.25">
      <c r="A20" s="2">
        <v>70</v>
      </c>
      <c r="B20" s="1">
        <v>42308</v>
      </c>
      <c r="C20" s="2" t="s">
        <v>16</v>
      </c>
      <c r="D20" s="2" t="s">
        <v>11</v>
      </c>
      <c r="E20" s="2" t="s">
        <v>28</v>
      </c>
      <c r="F20" s="1">
        <v>42310</v>
      </c>
      <c r="G20" s="2">
        <v>12</v>
      </c>
      <c r="H20" s="3">
        <v>2043</v>
      </c>
      <c r="I20" s="3">
        <v>322</v>
      </c>
    </row>
    <row r="21" spans="1:9" x14ac:dyDescent="0.25">
      <c r="A21" s="2">
        <v>69</v>
      </c>
      <c r="B21" s="1">
        <v>42417</v>
      </c>
      <c r="C21" s="2" t="s">
        <v>16</v>
      </c>
      <c r="D21" s="2" t="s">
        <v>11</v>
      </c>
      <c r="E21" s="2" t="s">
        <v>29</v>
      </c>
      <c r="F21" s="1">
        <v>42419</v>
      </c>
      <c r="G21" s="2">
        <v>14</v>
      </c>
      <c r="H21" s="3">
        <v>2150</v>
      </c>
      <c r="I21" s="3">
        <v>12</v>
      </c>
    </row>
    <row r="22" spans="1:9" x14ac:dyDescent="0.25">
      <c r="A22" s="2">
        <v>68</v>
      </c>
      <c r="B22" s="1">
        <v>42360</v>
      </c>
      <c r="C22" s="2" t="s">
        <v>16</v>
      </c>
      <c r="D22" s="2" t="s">
        <v>11</v>
      </c>
      <c r="E22" s="2" t="s">
        <v>30</v>
      </c>
      <c r="F22" s="1">
        <v>42362</v>
      </c>
      <c r="G22" s="2">
        <v>6</v>
      </c>
      <c r="H22" s="3">
        <v>4441</v>
      </c>
      <c r="I22" s="3">
        <v>144</v>
      </c>
    </row>
    <row r="23" spans="1:9" x14ac:dyDescent="0.25">
      <c r="A23" s="2">
        <v>67</v>
      </c>
      <c r="B23" s="1">
        <v>42308</v>
      </c>
      <c r="C23" s="2" t="s">
        <v>21</v>
      </c>
      <c r="D23" s="2" t="s">
        <v>14</v>
      </c>
      <c r="E23" s="2" t="s">
        <v>29</v>
      </c>
      <c r="F23" s="1">
        <v>42310</v>
      </c>
      <c r="G23" s="2">
        <v>9</v>
      </c>
      <c r="H23" s="3">
        <v>3928</v>
      </c>
      <c r="I23" s="3">
        <v>9</v>
      </c>
    </row>
    <row r="24" spans="1:9" x14ac:dyDescent="0.25">
      <c r="A24" s="2">
        <v>66</v>
      </c>
      <c r="B24" s="1">
        <v>42619</v>
      </c>
      <c r="C24" s="2" t="s">
        <v>31</v>
      </c>
      <c r="D24" s="2" t="s">
        <v>11</v>
      </c>
      <c r="E24" s="2" t="s">
        <v>22</v>
      </c>
      <c r="F24" s="1">
        <v>42621</v>
      </c>
      <c r="G24" s="2">
        <v>20</v>
      </c>
      <c r="H24" s="3">
        <v>1169</v>
      </c>
      <c r="I24" s="3">
        <v>5</v>
      </c>
    </row>
    <row r="25" spans="1:9" x14ac:dyDescent="0.25">
      <c r="A25" s="2">
        <v>65</v>
      </c>
      <c r="B25" s="1">
        <v>42615</v>
      </c>
      <c r="C25" s="2" t="s">
        <v>18</v>
      </c>
      <c r="D25" s="2" t="s">
        <v>11</v>
      </c>
      <c r="E25" s="2" t="s">
        <v>26</v>
      </c>
      <c r="F25" s="1">
        <v>42617</v>
      </c>
      <c r="G25" s="2">
        <v>18</v>
      </c>
      <c r="H25" s="3">
        <v>1920</v>
      </c>
      <c r="I25" s="3">
        <v>10</v>
      </c>
    </row>
    <row r="26" spans="1:9" x14ac:dyDescent="0.25">
      <c r="A26" s="2">
        <v>64</v>
      </c>
      <c r="B26" s="1">
        <v>42653</v>
      </c>
      <c r="C26" s="2" t="s">
        <v>32</v>
      </c>
      <c r="D26" s="2" t="s">
        <v>11</v>
      </c>
      <c r="E26" s="2" t="s">
        <v>15</v>
      </c>
      <c r="F26" s="1">
        <v>42655</v>
      </c>
      <c r="G26" s="2">
        <v>8</v>
      </c>
      <c r="H26" s="3">
        <v>4629</v>
      </c>
      <c r="I26" s="3">
        <v>12</v>
      </c>
    </row>
    <row r="27" spans="1:9" x14ac:dyDescent="0.25">
      <c r="A27" s="2">
        <v>63</v>
      </c>
      <c r="B27" s="1">
        <v>42239</v>
      </c>
      <c r="C27" s="2" t="s">
        <v>21</v>
      </c>
      <c r="D27" s="2" t="s">
        <v>14</v>
      </c>
      <c r="E27" s="2" t="s">
        <v>12</v>
      </c>
      <c r="F27" s="1">
        <v>42241</v>
      </c>
      <c r="G27" s="2">
        <v>17</v>
      </c>
      <c r="H27" s="3">
        <v>1242</v>
      </c>
      <c r="I27" s="3">
        <v>7</v>
      </c>
    </row>
    <row r="28" spans="1:9" x14ac:dyDescent="0.25">
      <c r="A28" s="2">
        <v>62</v>
      </c>
      <c r="B28" s="1">
        <v>42482</v>
      </c>
      <c r="C28" s="2" t="s">
        <v>31</v>
      </c>
      <c r="D28" s="2" t="s">
        <v>11</v>
      </c>
      <c r="E28" s="2" t="s">
        <v>17</v>
      </c>
      <c r="F28" s="1">
        <v>42484</v>
      </c>
      <c r="G28" s="2">
        <v>9</v>
      </c>
      <c r="H28" s="3">
        <v>4202</v>
      </c>
      <c r="I28" s="3">
        <v>7</v>
      </c>
    </row>
    <row r="29" spans="1:9" x14ac:dyDescent="0.25">
      <c r="A29" s="2">
        <v>61</v>
      </c>
      <c r="B29" s="1">
        <v>42504</v>
      </c>
      <c r="C29" s="2" t="s">
        <v>18</v>
      </c>
      <c r="D29" s="2" t="s">
        <v>11</v>
      </c>
      <c r="E29" s="2" t="s">
        <v>13</v>
      </c>
      <c r="F29" s="1">
        <v>42506</v>
      </c>
      <c r="G29" s="2">
        <v>17</v>
      </c>
      <c r="H29" s="3">
        <v>3295</v>
      </c>
      <c r="I29" s="3">
        <v>4</v>
      </c>
    </row>
    <row r="30" spans="1:9" x14ac:dyDescent="0.25">
      <c r="A30" s="2">
        <v>60</v>
      </c>
      <c r="B30" s="1">
        <v>42431</v>
      </c>
      <c r="C30" s="2" t="s">
        <v>23</v>
      </c>
      <c r="D30" s="2" t="s">
        <v>14</v>
      </c>
      <c r="E30" s="2" t="s">
        <v>22</v>
      </c>
      <c r="F30" s="1">
        <v>42433</v>
      </c>
      <c r="G30" s="2">
        <v>11</v>
      </c>
      <c r="H30" s="3">
        <v>998</v>
      </c>
      <c r="I30" s="3">
        <v>50</v>
      </c>
    </row>
    <row r="31" spans="1:9" x14ac:dyDescent="0.25">
      <c r="A31" s="2">
        <v>59</v>
      </c>
      <c r="B31" s="1">
        <v>42515</v>
      </c>
      <c r="C31" s="2" t="s">
        <v>21</v>
      </c>
      <c r="D31" s="2" t="s">
        <v>11</v>
      </c>
      <c r="E31" s="2" t="s">
        <v>33</v>
      </c>
      <c r="F31" s="1">
        <v>42517</v>
      </c>
      <c r="G31" s="2">
        <v>9</v>
      </c>
      <c r="H31" s="3">
        <v>3816</v>
      </c>
      <c r="I31" s="3">
        <v>5</v>
      </c>
    </row>
    <row r="32" spans="1:9" x14ac:dyDescent="0.25">
      <c r="A32" s="2">
        <v>58</v>
      </c>
      <c r="B32" s="1">
        <v>42324</v>
      </c>
      <c r="C32" s="2" t="s">
        <v>31</v>
      </c>
      <c r="D32" s="2" t="s">
        <v>14</v>
      </c>
      <c r="E32" s="2" t="s">
        <v>13</v>
      </c>
      <c r="F32" s="1">
        <v>42326</v>
      </c>
      <c r="G32" s="2">
        <v>14</v>
      </c>
      <c r="H32" s="3">
        <v>4317</v>
      </c>
      <c r="I32" s="3">
        <v>5</v>
      </c>
    </row>
    <row r="33" spans="1:9" x14ac:dyDescent="0.25">
      <c r="A33" s="2">
        <v>57</v>
      </c>
      <c r="B33" s="1">
        <v>42598</v>
      </c>
      <c r="C33" s="2" t="s">
        <v>18</v>
      </c>
      <c r="D33" s="2" t="s">
        <v>11</v>
      </c>
      <c r="E33" s="2" t="s">
        <v>34</v>
      </c>
      <c r="F33" s="1">
        <v>42600</v>
      </c>
      <c r="G33" s="2">
        <v>11</v>
      </c>
      <c r="H33" s="3">
        <v>4451</v>
      </c>
      <c r="I33" s="3">
        <v>200</v>
      </c>
    </row>
    <row r="34" spans="1:9" x14ac:dyDescent="0.25">
      <c r="A34" s="2">
        <v>56</v>
      </c>
      <c r="B34" s="1">
        <v>42237</v>
      </c>
      <c r="C34" s="2" t="s">
        <v>10</v>
      </c>
      <c r="D34" s="2" t="s">
        <v>14</v>
      </c>
      <c r="E34" s="2" t="s">
        <v>15</v>
      </c>
      <c r="F34" s="1">
        <v>42239</v>
      </c>
      <c r="G34" s="2">
        <v>12</v>
      </c>
      <c r="H34" s="3">
        <v>2978</v>
      </c>
      <c r="I34" s="3">
        <v>145</v>
      </c>
    </row>
    <row r="35" spans="1:9" x14ac:dyDescent="0.25">
      <c r="A35" s="2">
        <v>55</v>
      </c>
      <c r="B35" s="1">
        <v>42596</v>
      </c>
      <c r="C35" s="2" t="s">
        <v>16</v>
      </c>
      <c r="D35" s="2" t="s">
        <v>14</v>
      </c>
      <c r="E35" s="2" t="s">
        <v>17</v>
      </c>
      <c r="F35" s="1">
        <v>42598</v>
      </c>
      <c r="G35" s="2">
        <v>13</v>
      </c>
      <c r="H35" s="3">
        <v>2636</v>
      </c>
      <c r="I35" s="3">
        <v>200</v>
      </c>
    </row>
    <row r="36" spans="1:9" x14ac:dyDescent="0.25">
      <c r="A36" s="2">
        <v>51</v>
      </c>
      <c r="B36" s="1">
        <v>42269</v>
      </c>
      <c r="C36" s="2" t="s">
        <v>18</v>
      </c>
      <c r="D36" s="2" t="s">
        <v>14</v>
      </c>
      <c r="E36" s="2" t="s">
        <v>19</v>
      </c>
      <c r="F36" s="1">
        <v>42271</v>
      </c>
      <c r="G36" s="2">
        <v>7</v>
      </c>
      <c r="H36" s="3">
        <v>3471</v>
      </c>
      <c r="I36" s="3">
        <v>60</v>
      </c>
    </row>
    <row r="37" spans="1:9" x14ac:dyDescent="0.25">
      <c r="A37" s="2">
        <v>50</v>
      </c>
      <c r="B37" s="1">
        <v>42305</v>
      </c>
      <c r="C37" s="2" t="s">
        <v>18</v>
      </c>
      <c r="D37" s="2" t="s">
        <v>14</v>
      </c>
      <c r="E37" s="2" t="s">
        <v>20</v>
      </c>
      <c r="F37" s="1">
        <v>42307</v>
      </c>
      <c r="G37" s="2">
        <v>5</v>
      </c>
      <c r="H37" s="3">
        <v>3897</v>
      </c>
      <c r="I37" s="3">
        <v>5</v>
      </c>
    </row>
    <row r="38" spans="1:9" x14ac:dyDescent="0.25">
      <c r="A38" s="2">
        <v>48</v>
      </c>
      <c r="B38" s="1">
        <v>42316</v>
      </c>
      <c r="C38" s="2" t="s">
        <v>21</v>
      </c>
      <c r="D38" s="2" t="s">
        <v>14</v>
      </c>
      <c r="E38" s="2" t="s">
        <v>22</v>
      </c>
      <c r="F38" s="1">
        <v>42318</v>
      </c>
      <c r="G38" s="2">
        <v>13</v>
      </c>
      <c r="H38" s="3">
        <v>897</v>
      </c>
      <c r="I38" s="3">
        <v>50</v>
      </c>
    </row>
    <row r="39" spans="1:9" x14ac:dyDescent="0.25">
      <c r="A39" s="2">
        <v>47</v>
      </c>
      <c r="B39" s="1">
        <v>42566</v>
      </c>
      <c r="C39" s="2" t="s">
        <v>23</v>
      </c>
      <c r="D39" s="2" t="s">
        <v>14</v>
      </c>
      <c r="E39" s="2" t="s">
        <v>15</v>
      </c>
      <c r="F39" s="1">
        <v>42568</v>
      </c>
      <c r="G39" s="2">
        <v>14</v>
      </c>
      <c r="H39" s="3">
        <v>4330</v>
      </c>
      <c r="I39" s="3">
        <v>300</v>
      </c>
    </row>
    <row r="40" spans="1:9" x14ac:dyDescent="0.25">
      <c r="A40" s="2">
        <v>46</v>
      </c>
      <c r="B40" s="1">
        <v>42183</v>
      </c>
      <c r="C40" s="2" t="s">
        <v>24</v>
      </c>
      <c r="D40" s="2" t="s">
        <v>14</v>
      </c>
      <c r="E40" s="2" t="s">
        <v>25</v>
      </c>
      <c r="F40" s="1">
        <v>42185</v>
      </c>
      <c r="G40" s="2">
        <v>10</v>
      </c>
      <c r="H40" s="3">
        <v>1014</v>
      </c>
      <c r="I40" s="3">
        <v>100</v>
      </c>
    </row>
    <row r="41" spans="1:9" x14ac:dyDescent="0.25">
      <c r="A41" s="2">
        <v>45</v>
      </c>
      <c r="B41" s="1">
        <v>42494</v>
      </c>
      <c r="C41" s="2" t="s">
        <v>16</v>
      </c>
      <c r="D41" s="2" t="s">
        <v>14</v>
      </c>
      <c r="E41" s="2" t="s">
        <v>26</v>
      </c>
      <c r="F41" s="1">
        <v>42496</v>
      </c>
      <c r="G41" s="2">
        <v>10</v>
      </c>
      <c r="H41" s="3">
        <v>778</v>
      </c>
      <c r="I41" s="3">
        <v>40</v>
      </c>
    </row>
    <row r="42" spans="1:9" x14ac:dyDescent="0.25">
      <c r="A42" s="2">
        <v>44</v>
      </c>
      <c r="B42" s="1">
        <v>42648</v>
      </c>
      <c r="C42" s="2" t="s">
        <v>16</v>
      </c>
      <c r="D42" s="2" t="s">
        <v>11</v>
      </c>
      <c r="E42" s="2" t="s">
        <v>27</v>
      </c>
      <c r="F42" s="1">
        <v>42650</v>
      </c>
      <c r="G42" s="2">
        <v>5</v>
      </c>
      <c r="H42" s="3">
        <v>4174</v>
      </c>
      <c r="I42" s="3">
        <v>29</v>
      </c>
    </row>
    <row r="43" spans="1:9" x14ac:dyDescent="0.25">
      <c r="A43" s="2">
        <v>43</v>
      </c>
      <c r="B43" s="1">
        <v>42342</v>
      </c>
      <c r="C43" s="2" t="s">
        <v>16</v>
      </c>
      <c r="D43" s="2" t="s">
        <v>11</v>
      </c>
      <c r="E43" s="2" t="s">
        <v>28</v>
      </c>
      <c r="F43" s="1">
        <v>42344</v>
      </c>
      <c r="G43" s="2">
        <v>17</v>
      </c>
      <c r="H43" s="3">
        <v>577</v>
      </c>
      <c r="I43" s="3">
        <v>90</v>
      </c>
    </row>
    <row r="44" spans="1:9" x14ac:dyDescent="0.25">
      <c r="A44" s="2">
        <v>42</v>
      </c>
      <c r="B44" s="1">
        <v>42366</v>
      </c>
      <c r="C44" s="2" t="s">
        <v>16</v>
      </c>
      <c r="D44" s="2" t="s">
        <v>35</v>
      </c>
      <c r="E44" s="2" t="s">
        <v>29</v>
      </c>
      <c r="F44" s="1">
        <v>42368</v>
      </c>
      <c r="G44" s="2">
        <v>13</v>
      </c>
      <c r="H44" s="3">
        <v>551</v>
      </c>
      <c r="I44" s="3">
        <v>99</v>
      </c>
    </row>
    <row r="45" spans="1:9" x14ac:dyDescent="0.25">
      <c r="A45" s="2">
        <v>41</v>
      </c>
      <c r="B45" s="1">
        <v>42638</v>
      </c>
      <c r="C45" s="2" t="s">
        <v>16</v>
      </c>
      <c r="D45" s="2" t="s">
        <v>11</v>
      </c>
      <c r="E45" s="2" t="s">
        <v>30</v>
      </c>
      <c r="F45" s="1">
        <v>42640</v>
      </c>
      <c r="G45" s="2">
        <v>17</v>
      </c>
      <c r="H45" s="3">
        <v>1493</v>
      </c>
      <c r="I45" s="3">
        <v>22</v>
      </c>
    </row>
    <row r="46" spans="1:9" x14ac:dyDescent="0.25">
      <c r="A46" s="2">
        <v>40</v>
      </c>
      <c r="B46" s="1">
        <v>42307</v>
      </c>
      <c r="C46" s="2" t="s">
        <v>21</v>
      </c>
      <c r="D46" s="2" t="s">
        <v>14</v>
      </c>
      <c r="E46" s="2" t="s">
        <v>29</v>
      </c>
      <c r="F46" s="1">
        <v>42309</v>
      </c>
      <c r="G46" s="2">
        <v>9</v>
      </c>
      <c r="H46" s="3">
        <v>4605</v>
      </c>
      <c r="I46" s="3">
        <v>9</v>
      </c>
    </row>
    <row r="47" spans="1:9" x14ac:dyDescent="0.25">
      <c r="A47" s="2">
        <v>39</v>
      </c>
      <c r="B47" s="1">
        <v>42605</v>
      </c>
      <c r="C47" s="2" t="s">
        <v>31</v>
      </c>
      <c r="D47" s="2" t="s">
        <v>14</v>
      </c>
      <c r="E47" s="2" t="s">
        <v>22</v>
      </c>
      <c r="F47" s="1">
        <v>42607</v>
      </c>
      <c r="G47" s="2">
        <v>5</v>
      </c>
      <c r="H47" s="3">
        <v>1100</v>
      </c>
      <c r="I47" s="3">
        <v>5</v>
      </c>
    </row>
    <row r="48" spans="1:9" x14ac:dyDescent="0.25">
      <c r="A48" s="2">
        <v>38</v>
      </c>
      <c r="B48" s="1">
        <v>42352</v>
      </c>
      <c r="C48" s="2" t="s">
        <v>18</v>
      </c>
      <c r="D48" s="2" t="s">
        <v>14</v>
      </c>
      <c r="E48" s="2" t="s">
        <v>26</v>
      </c>
      <c r="F48" s="1">
        <v>42354</v>
      </c>
      <c r="G48" s="2">
        <v>14</v>
      </c>
      <c r="H48" s="3">
        <v>2772</v>
      </c>
      <c r="I48" s="3">
        <v>10</v>
      </c>
    </row>
    <row r="49" spans="1:9" x14ac:dyDescent="0.25">
      <c r="A49" s="2">
        <v>37</v>
      </c>
      <c r="B49" s="1">
        <v>42652</v>
      </c>
      <c r="C49" s="2" t="s">
        <v>32</v>
      </c>
      <c r="D49" s="2" t="s">
        <v>14</v>
      </c>
      <c r="E49" s="2" t="s">
        <v>15</v>
      </c>
      <c r="F49" s="1">
        <v>42654</v>
      </c>
      <c r="G49" s="2">
        <v>10</v>
      </c>
      <c r="H49" s="3">
        <v>870</v>
      </c>
      <c r="I49" s="3">
        <v>12</v>
      </c>
    </row>
    <row r="50" spans="1:9" x14ac:dyDescent="0.25">
      <c r="A50" s="2">
        <v>36</v>
      </c>
      <c r="B50" s="1">
        <v>42420</v>
      </c>
      <c r="C50" s="2" t="s">
        <v>21</v>
      </c>
      <c r="D50" s="2" t="s">
        <v>14</v>
      </c>
      <c r="E50" s="2" t="s">
        <v>12</v>
      </c>
      <c r="F50" s="1">
        <v>42422</v>
      </c>
      <c r="G50" s="2">
        <v>11</v>
      </c>
      <c r="H50" s="3">
        <v>1914</v>
      </c>
      <c r="I50" s="3">
        <v>7</v>
      </c>
    </row>
    <row r="51" spans="1:9" x14ac:dyDescent="0.25">
      <c r="A51" s="2">
        <v>35</v>
      </c>
      <c r="B51" s="1">
        <v>42237</v>
      </c>
      <c r="C51" s="2" t="s">
        <v>31</v>
      </c>
      <c r="D51" s="2" t="s">
        <v>14</v>
      </c>
      <c r="E51" s="2" t="s">
        <v>17</v>
      </c>
      <c r="F51" s="1">
        <v>42239</v>
      </c>
      <c r="G51" s="2">
        <v>12</v>
      </c>
      <c r="H51" s="3">
        <v>1805</v>
      </c>
      <c r="I51" s="3">
        <v>7</v>
      </c>
    </row>
    <row r="52" spans="1:9" x14ac:dyDescent="0.25">
      <c r="A52" s="2">
        <v>34</v>
      </c>
      <c r="B52" s="1">
        <v>42391</v>
      </c>
      <c r="C52" s="2" t="s">
        <v>18</v>
      </c>
      <c r="D52" s="2" t="s">
        <v>14</v>
      </c>
      <c r="E52" s="2" t="s">
        <v>13</v>
      </c>
      <c r="F52" s="1">
        <v>42393</v>
      </c>
      <c r="G52" s="2">
        <v>6</v>
      </c>
      <c r="H52" s="3">
        <v>4394</v>
      </c>
      <c r="I52" s="3">
        <v>4</v>
      </c>
    </row>
    <row r="53" spans="1:9" x14ac:dyDescent="0.25">
      <c r="A53" s="2">
        <v>33</v>
      </c>
      <c r="B53" s="1">
        <v>42329</v>
      </c>
      <c r="C53" s="2" t="s">
        <v>23</v>
      </c>
      <c r="D53" s="2" t="s">
        <v>14</v>
      </c>
      <c r="E53" s="2" t="s">
        <v>22</v>
      </c>
      <c r="F53" s="1">
        <v>42331</v>
      </c>
      <c r="G53" s="2">
        <v>20</v>
      </c>
      <c r="H53" s="3">
        <v>529</v>
      </c>
      <c r="I53" s="3">
        <v>50</v>
      </c>
    </row>
    <row r="54" spans="1:9" x14ac:dyDescent="0.25">
      <c r="A54" s="2">
        <v>32</v>
      </c>
      <c r="B54" s="1">
        <v>42381</v>
      </c>
      <c r="C54" s="2" t="s">
        <v>21</v>
      </c>
      <c r="D54" s="2" t="s">
        <v>14</v>
      </c>
      <c r="E54" s="2" t="s">
        <v>33</v>
      </c>
      <c r="F54" s="1">
        <v>42383</v>
      </c>
      <c r="G54" s="2">
        <v>10</v>
      </c>
      <c r="H54" s="3">
        <v>3924</v>
      </c>
      <c r="I54" s="3">
        <v>5</v>
      </c>
    </row>
    <row r="55" spans="1:9" x14ac:dyDescent="0.25">
      <c r="A55" s="2">
        <v>31</v>
      </c>
      <c r="B55" s="1">
        <v>42517</v>
      </c>
      <c r="C55" s="2" t="s">
        <v>31</v>
      </c>
      <c r="D55" s="2" t="s">
        <v>14</v>
      </c>
      <c r="E55" s="2" t="s">
        <v>13</v>
      </c>
      <c r="F55" s="1">
        <v>42519</v>
      </c>
      <c r="G55" s="2">
        <v>15</v>
      </c>
      <c r="H55" s="3">
        <v>2531</v>
      </c>
      <c r="I55" s="3">
        <v>5</v>
      </c>
    </row>
    <row r="56" spans="1:9" x14ac:dyDescent="0.25">
      <c r="A56" s="2">
        <v>30</v>
      </c>
      <c r="B56" s="1">
        <v>42181</v>
      </c>
      <c r="C56" s="2" t="s">
        <v>18</v>
      </c>
      <c r="D56" s="2" t="s">
        <v>14</v>
      </c>
      <c r="E56" s="2" t="s">
        <v>34</v>
      </c>
      <c r="F56" s="1">
        <v>42183</v>
      </c>
      <c r="G56" s="2">
        <v>7</v>
      </c>
      <c r="H56" s="3">
        <v>2523</v>
      </c>
      <c r="I56" s="3">
        <v>200</v>
      </c>
    </row>
    <row r="57" spans="1:9" x14ac:dyDescent="0.25">
      <c r="A57" s="11" t="s">
        <v>205</v>
      </c>
      <c r="B57" s="11"/>
      <c r="C57" s="11"/>
      <c r="D57" s="11"/>
      <c r="E57" s="11"/>
      <c r="F57" s="11"/>
      <c r="G57" s="11"/>
      <c r="H57" s="62">
        <f>SUBTOTAL(109,Tabla1[Precio])</f>
        <v>123715</v>
      </c>
      <c r="I57" s="62"/>
    </row>
    <row r="58" spans="1:9" x14ac:dyDescent="0.25">
      <c r="A58" s="11"/>
      <c r="B58" s="12"/>
      <c r="C58" s="11"/>
      <c r="D58" s="11"/>
      <c r="E58" s="11"/>
      <c r="F58" s="12"/>
      <c r="G58" s="11"/>
      <c r="H58" s="13"/>
      <c r="I58" s="13"/>
    </row>
    <row r="60" spans="1:9" x14ac:dyDescent="0.25">
      <c r="A60" s="101" t="s">
        <v>37</v>
      </c>
      <c r="B60" s="101"/>
      <c r="C60" s="101"/>
      <c r="D60" s="101"/>
      <c r="E60" s="101"/>
      <c r="F60" s="4"/>
      <c r="G60" s="4"/>
      <c r="H60" s="4"/>
      <c r="I60" s="4"/>
    </row>
    <row r="61" spans="1:9" x14ac:dyDescent="0.25">
      <c r="A61" s="96" t="s">
        <v>199</v>
      </c>
      <c r="B61" s="96"/>
      <c r="C61" s="96"/>
      <c r="D61" s="96"/>
      <c r="E61" s="63">
        <f>MAX(Tabla1[Costo de envío])</f>
        <v>322</v>
      </c>
      <c r="F61">
        <v>10</v>
      </c>
    </row>
    <row r="62" spans="1:9" x14ac:dyDescent="0.25">
      <c r="A62" s="96" t="s">
        <v>200</v>
      </c>
      <c r="B62" s="96"/>
      <c r="C62" s="96"/>
      <c r="D62" s="96"/>
      <c r="E62" s="63">
        <f>MIN(Tabla1[Precio])</f>
        <v>529</v>
      </c>
      <c r="F62">
        <v>10</v>
      </c>
    </row>
    <row r="63" spans="1:9" x14ac:dyDescent="0.25">
      <c r="A63" s="97" t="s">
        <v>201</v>
      </c>
      <c r="B63" s="98"/>
      <c r="C63" s="98"/>
      <c r="D63" s="99"/>
      <c r="E63" s="6">
        <f>COUNTIF(Tabla1[Status],"Nuevo")</f>
        <v>16</v>
      </c>
      <c r="F63">
        <v>10</v>
      </c>
    </row>
    <row r="64" spans="1:9" x14ac:dyDescent="0.25">
      <c r="A64" s="96" t="s">
        <v>202</v>
      </c>
      <c r="B64" s="96"/>
      <c r="C64" s="96"/>
      <c r="D64" s="96"/>
      <c r="E64" s="63">
        <f>SUMIF(Tabla1[Compañía],"Compañía AA",Tabla1[Costo de envío])</f>
        <v>400</v>
      </c>
      <c r="F64">
        <v>10</v>
      </c>
    </row>
    <row r="65" spans="1:10" x14ac:dyDescent="0.25">
      <c r="A65" s="96" t="s">
        <v>203</v>
      </c>
      <c r="B65" s="96"/>
      <c r="C65" s="96"/>
      <c r="D65" s="96"/>
      <c r="E65" s="6">
        <f>COUNTIF(Tabla1[Status],"Cerrado")</f>
        <v>31</v>
      </c>
      <c r="F65">
        <v>10</v>
      </c>
    </row>
    <row r="66" spans="1:10" x14ac:dyDescent="0.25">
      <c r="A66" s="100" t="s">
        <v>204</v>
      </c>
      <c r="B66" s="100"/>
      <c r="C66" s="100"/>
      <c r="D66" s="100"/>
      <c r="E66" s="63">
        <f>AVERAGE(Tabla1[Costo de envío])</f>
        <v>72.270833333333329</v>
      </c>
      <c r="F66">
        <v>10</v>
      </c>
    </row>
    <row r="67" spans="1:10" x14ac:dyDescent="0.25">
      <c r="A67" s="10"/>
      <c r="B67" s="10"/>
      <c r="C67" s="10"/>
      <c r="D67" s="10"/>
      <c r="E67" s="11"/>
    </row>
    <row r="68" spans="1:10" x14ac:dyDescent="0.25">
      <c r="A68" s="4" t="s">
        <v>123</v>
      </c>
      <c r="B68" s="4"/>
      <c r="C68" s="4"/>
      <c r="D68" s="4"/>
      <c r="E68" s="4"/>
      <c r="J68">
        <v>10</v>
      </c>
    </row>
  </sheetData>
  <mergeCells count="10">
    <mergeCell ref="A63:D63"/>
    <mergeCell ref="A64:D64"/>
    <mergeCell ref="A65:D65"/>
    <mergeCell ref="A66:D66"/>
    <mergeCell ref="A60:E60"/>
    <mergeCell ref="A1:F1"/>
    <mergeCell ref="A2:I3"/>
    <mergeCell ref="A5:I6"/>
    <mergeCell ref="A61:D61"/>
    <mergeCell ref="A62:D62"/>
  </mergeCells>
  <conditionalFormatting sqref="F61:F66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J68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paperSize="9" orientation="portrait" horizontalDpi="0" verticalDpi="0" r:id="rId1"/>
  <legacyDrawing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66"/>
  <sheetViews>
    <sheetView topLeftCell="A19" workbookViewId="0">
      <selection activeCell="F37" sqref="F37"/>
    </sheetView>
  </sheetViews>
  <sheetFormatPr baseColWidth="10" defaultRowHeight="15" x14ac:dyDescent="0.25"/>
  <cols>
    <col min="1" max="1" width="11.85546875" customWidth="1"/>
    <col min="2" max="2" width="12.28515625" customWidth="1"/>
    <col min="3" max="3" width="14.5703125" customWidth="1"/>
    <col min="4" max="4" width="21" bestFit="1" customWidth="1"/>
    <col min="5" max="5" width="10.28515625" bestFit="1" customWidth="1"/>
    <col min="6" max="6" width="24.5703125" bestFit="1" customWidth="1"/>
    <col min="7" max="7" width="24.85546875" bestFit="1" customWidth="1"/>
    <col min="8" max="8" width="14.5703125" customWidth="1"/>
    <col min="9" max="9" width="12.85546875" customWidth="1"/>
    <col min="10" max="10" width="14.28515625" customWidth="1"/>
  </cols>
  <sheetData>
    <row r="1" spans="1:10" x14ac:dyDescent="0.25">
      <c r="A1" s="88" t="s">
        <v>0</v>
      </c>
      <c r="B1" s="88"/>
      <c r="C1" s="88"/>
      <c r="D1" s="88"/>
      <c r="E1" s="88"/>
      <c r="F1" s="88"/>
    </row>
    <row r="2" spans="1:10" x14ac:dyDescent="0.25">
      <c r="A2" s="102" t="s">
        <v>197</v>
      </c>
      <c r="B2" s="102"/>
      <c r="C2" s="102"/>
      <c r="D2" s="102"/>
      <c r="E2" s="102"/>
      <c r="F2" s="102"/>
      <c r="G2" s="102"/>
      <c r="H2" s="102"/>
      <c r="I2" s="102"/>
      <c r="J2">
        <v>10</v>
      </c>
    </row>
    <row r="3" spans="1:10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5" spans="1:10" x14ac:dyDescent="0.25">
      <c r="A5" s="14"/>
      <c r="B5" s="15"/>
      <c r="C5" s="16"/>
      <c r="D5" s="17"/>
      <c r="E5" s="18"/>
      <c r="F5" s="18"/>
      <c r="G5" s="18"/>
    </row>
    <row r="6" spans="1:10" x14ac:dyDescent="0.25">
      <c r="A6" s="14"/>
      <c r="B6" s="15"/>
      <c r="C6" s="16"/>
      <c r="D6" s="17"/>
      <c r="E6" s="18"/>
      <c r="F6" s="18"/>
      <c r="G6" s="18"/>
      <c r="I6" s="18"/>
      <c r="J6" s="18"/>
    </row>
    <row r="7" spans="1:10" x14ac:dyDescent="0.25">
      <c r="A7" s="64" t="s">
        <v>38</v>
      </c>
      <c r="B7" s="65" t="s">
        <v>39</v>
      </c>
      <c r="C7" s="64" t="s">
        <v>40</v>
      </c>
      <c r="D7" s="65" t="s">
        <v>41</v>
      </c>
      <c r="E7" s="66" t="s">
        <v>42</v>
      </c>
      <c r="F7" s="65" t="s">
        <v>43</v>
      </c>
      <c r="G7" s="65" t="s">
        <v>44</v>
      </c>
      <c r="H7" s="67" t="s">
        <v>45</v>
      </c>
      <c r="I7" s="67" t="s">
        <v>46</v>
      </c>
      <c r="J7" s="68" t="s">
        <v>47</v>
      </c>
    </row>
    <row r="8" spans="1:10" x14ac:dyDescent="0.25">
      <c r="A8" s="27">
        <v>10024</v>
      </c>
      <c r="B8" s="28">
        <v>11772</v>
      </c>
      <c r="C8" s="19">
        <v>42465</v>
      </c>
      <c r="D8" s="29" t="s">
        <v>48</v>
      </c>
      <c r="E8" s="20">
        <v>150</v>
      </c>
      <c r="F8" s="29" t="s">
        <v>49</v>
      </c>
      <c r="G8" s="29" t="s">
        <v>50</v>
      </c>
      <c r="H8" s="69">
        <f>Tabla3[[#This Row],[Fecha Factura]]+60</f>
        <v>42525</v>
      </c>
      <c r="I8" s="69">
        <f>Tabla3[[#This Row],[Fecha Factura]]+90</f>
        <v>42555</v>
      </c>
      <c r="J8" s="70">
        <f>Tabla3[[#This Row],[Fecha Factura]]+120</f>
        <v>42585</v>
      </c>
    </row>
    <row r="9" spans="1:10" x14ac:dyDescent="0.25">
      <c r="A9" s="30">
        <v>10014</v>
      </c>
      <c r="B9" s="31">
        <v>11773</v>
      </c>
      <c r="C9" s="21">
        <v>42465</v>
      </c>
      <c r="D9" s="32" t="s">
        <v>51</v>
      </c>
      <c r="E9" s="22">
        <v>550</v>
      </c>
      <c r="F9" s="32" t="s">
        <v>52</v>
      </c>
      <c r="G9" s="32" t="s">
        <v>53</v>
      </c>
      <c r="H9" s="71">
        <f>Tabla3[[#This Row],[Fecha Factura]]+60</f>
        <v>42525</v>
      </c>
      <c r="I9" s="71">
        <f>Tabla3[[#This Row],[Fecha Factura]]+90</f>
        <v>42555</v>
      </c>
      <c r="J9" s="73">
        <f>Tabla3[[#This Row],[Fecha Factura]]+120</f>
        <v>42585</v>
      </c>
    </row>
    <row r="10" spans="1:10" x14ac:dyDescent="0.25">
      <c r="A10" s="33">
        <v>10034</v>
      </c>
      <c r="B10" s="34">
        <v>11774</v>
      </c>
      <c r="C10" s="23">
        <v>42465</v>
      </c>
      <c r="D10" s="35" t="s">
        <v>54</v>
      </c>
      <c r="E10" s="24">
        <v>750</v>
      </c>
      <c r="F10" s="35" t="s">
        <v>55</v>
      </c>
      <c r="G10" s="35" t="s">
        <v>56</v>
      </c>
      <c r="H10" s="72">
        <f>Tabla3[[#This Row],[Fecha Factura]]+60</f>
        <v>42525</v>
      </c>
      <c r="I10" s="72">
        <f>Tabla3[[#This Row],[Fecha Factura]]+90</f>
        <v>42555</v>
      </c>
      <c r="J10" s="74">
        <f>Tabla3[[#This Row],[Fecha Factura]]+120</f>
        <v>42585</v>
      </c>
    </row>
    <row r="11" spans="1:10" x14ac:dyDescent="0.25">
      <c r="A11" s="30">
        <v>10029</v>
      </c>
      <c r="B11" s="31">
        <v>11775</v>
      </c>
      <c r="C11" s="21">
        <v>42465</v>
      </c>
      <c r="D11" s="32" t="s">
        <v>57</v>
      </c>
      <c r="E11" s="22">
        <v>240</v>
      </c>
      <c r="F11" s="32" t="s">
        <v>58</v>
      </c>
      <c r="G11" s="32" t="s">
        <v>59</v>
      </c>
      <c r="H11" s="71">
        <f>Tabla3[[#This Row],[Fecha Factura]]+60</f>
        <v>42525</v>
      </c>
      <c r="I11" s="71">
        <f>Tabla3[[#This Row],[Fecha Factura]]+90</f>
        <v>42555</v>
      </c>
      <c r="J11" s="73">
        <f>Tabla3[[#This Row],[Fecha Factura]]+120</f>
        <v>42585</v>
      </c>
    </row>
    <row r="12" spans="1:10" x14ac:dyDescent="0.25">
      <c r="A12" s="33">
        <v>10030</v>
      </c>
      <c r="B12" s="34">
        <v>11776</v>
      </c>
      <c r="C12" s="23">
        <v>42526</v>
      </c>
      <c r="D12" s="35" t="s">
        <v>60</v>
      </c>
      <c r="E12" s="24">
        <v>61.5</v>
      </c>
      <c r="F12" s="35" t="s">
        <v>61</v>
      </c>
      <c r="G12" s="35" t="s">
        <v>62</v>
      </c>
      <c r="H12" s="72">
        <f>Tabla3[[#This Row],[Fecha Factura]]+60</f>
        <v>42586</v>
      </c>
      <c r="I12" s="72">
        <f>Tabla3[[#This Row],[Fecha Factura]]+90</f>
        <v>42616</v>
      </c>
      <c r="J12" s="74">
        <f>Tabla3[[#This Row],[Fecha Factura]]+120</f>
        <v>42646</v>
      </c>
    </row>
    <row r="13" spans="1:10" x14ac:dyDescent="0.25">
      <c r="A13" s="30">
        <v>10018</v>
      </c>
      <c r="B13" s="31">
        <v>11777</v>
      </c>
      <c r="C13" s="21">
        <v>42526</v>
      </c>
      <c r="D13" s="32" t="s">
        <v>63</v>
      </c>
      <c r="E13" s="22">
        <v>211.25</v>
      </c>
      <c r="F13" s="32" t="s">
        <v>64</v>
      </c>
      <c r="G13" s="32" t="s">
        <v>62</v>
      </c>
      <c r="H13" s="71">
        <f>Tabla3[[#This Row],[Fecha Factura]]+60</f>
        <v>42586</v>
      </c>
      <c r="I13" s="71">
        <f>Tabla3[[#This Row],[Fecha Factura]]+90</f>
        <v>42616</v>
      </c>
      <c r="J13" s="73">
        <f>Tabla3[[#This Row],[Fecha Factura]]+120</f>
        <v>42646</v>
      </c>
    </row>
    <row r="14" spans="1:10" x14ac:dyDescent="0.25">
      <c r="A14" s="33">
        <v>10035</v>
      </c>
      <c r="B14" s="34">
        <v>11778</v>
      </c>
      <c r="C14" s="23">
        <v>42526</v>
      </c>
      <c r="D14" s="35" t="s">
        <v>65</v>
      </c>
      <c r="E14" s="24">
        <v>220.13</v>
      </c>
      <c r="F14" s="35" t="s">
        <v>66</v>
      </c>
      <c r="G14" s="35" t="s">
        <v>67</v>
      </c>
      <c r="H14" s="72">
        <f>Tabla3[[#This Row],[Fecha Factura]]+60</f>
        <v>42586</v>
      </c>
      <c r="I14" s="72">
        <f>Tabla3[[#This Row],[Fecha Factura]]+90</f>
        <v>42616</v>
      </c>
      <c r="J14" s="74">
        <f>Tabla3[[#This Row],[Fecha Factura]]+120</f>
        <v>42646</v>
      </c>
    </row>
    <row r="15" spans="1:10" x14ac:dyDescent="0.25">
      <c r="A15" s="30">
        <v>10010</v>
      </c>
      <c r="B15" s="31">
        <v>11779</v>
      </c>
      <c r="C15" s="25">
        <v>42528</v>
      </c>
      <c r="D15" s="32" t="s">
        <v>68</v>
      </c>
      <c r="E15" s="22">
        <v>151.44</v>
      </c>
      <c r="F15" s="32" t="s">
        <v>69</v>
      </c>
      <c r="G15" s="32" t="s">
        <v>70</v>
      </c>
      <c r="H15" s="71">
        <f>Tabla3[[#This Row],[Fecha Factura]]+60</f>
        <v>42588</v>
      </c>
      <c r="I15" s="71">
        <f>Tabla3[[#This Row],[Fecha Factura]]+90</f>
        <v>42618</v>
      </c>
      <c r="J15" s="73">
        <f>Tabla3[[#This Row],[Fecha Factura]]+120</f>
        <v>42648</v>
      </c>
    </row>
    <row r="16" spans="1:10" x14ac:dyDescent="0.25">
      <c r="A16" s="30">
        <v>10012</v>
      </c>
      <c r="B16" s="31">
        <v>11781</v>
      </c>
      <c r="C16" s="25">
        <v>42528</v>
      </c>
      <c r="D16" s="32" t="s">
        <v>71</v>
      </c>
      <c r="E16" s="22">
        <v>98.66</v>
      </c>
      <c r="F16" s="32" t="s">
        <v>72</v>
      </c>
      <c r="G16" s="32" t="s">
        <v>73</v>
      </c>
      <c r="H16" s="71">
        <f>Tabla3[[#This Row],[Fecha Factura]]+60</f>
        <v>42588</v>
      </c>
      <c r="I16" s="71">
        <f>Tabla3[[#This Row],[Fecha Factura]]+90</f>
        <v>42618</v>
      </c>
      <c r="J16" s="73">
        <f>Tabla3[[#This Row],[Fecha Factura]]+120</f>
        <v>42648</v>
      </c>
    </row>
    <row r="17" spans="1:10" x14ac:dyDescent="0.25">
      <c r="A17" s="33">
        <v>10021</v>
      </c>
      <c r="B17" s="34">
        <v>11784</v>
      </c>
      <c r="C17" s="26">
        <v>42528</v>
      </c>
      <c r="D17" s="35" t="s">
        <v>74</v>
      </c>
      <c r="E17" s="24">
        <v>414.35</v>
      </c>
      <c r="F17" s="35" t="s">
        <v>75</v>
      </c>
      <c r="G17" s="35" t="s">
        <v>67</v>
      </c>
      <c r="H17" s="72">
        <f>Tabla3[[#This Row],[Fecha Factura]]+60</f>
        <v>42588</v>
      </c>
      <c r="I17" s="72">
        <f>Tabla3[[#This Row],[Fecha Factura]]+90</f>
        <v>42618</v>
      </c>
      <c r="J17" s="74">
        <f>Tabla3[[#This Row],[Fecha Factura]]+120</f>
        <v>42648</v>
      </c>
    </row>
    <row r="18" spans="1:10" x14ac:dyDescent="0.25">
      <c r="A18" s="30">
        <v>10022</v>
      </c>
      <c r="B18" s="31">
        <v>11785</v>
      </c>
      <c r="C18" s="25">
        <v>42529</v>
      </c>
      <c r="D18" s="32" t="s">
        <v>76</v>
      </c>
      <c r="E18" s="22">
        <v>75.989999999999995</v>
      </c>
      <c r="F18" s="32" t="s">
        <v>77</v>
      </c>
      <c r="G18" s="32" t="s">
        <v>78</v>
      </c>
      <c r="H18" s="71">
        <f>Tabla3[[#This Row],[Fecha Factura]]+60</f>
        <v>42589</v>
      </c>
      <c r="I18" s="71">
        <f>Tabla3[[#This Row],[Fecha Factura]]+90</f>
        <v>42619</v>
      </c>
      <c r="J18" s="73">
        <f>Tabla3[[#This Row],[Fecha Factura]]+120</f>
        <v>42649</v>
      </c>
    </row>
    <row r="19" spans="1:10" x14ac:dyDescent="0.25">
      <c r="A19" s="33">
        <v>10026</v>
      </c>
      <c r="B19" s="34">
        <v>11786</v>
      </c>
      <c r="C19" s="26">
        <v>42529</v>
      </c>
      <c r="D19" s="35" t="s">
        <v>79</v>
      </c>
      <c r="E19" s="24">
        <v>159.88</v>
      </c>
      <c r="F19" s="35" t="s">
        <v>80</v>
      </c>
      <c r="G19" s="35" t="s">
        <v>81</v>
      </c>
      <c r="H19" s="72">
        <f>Tabla3[[#This Row],[Fecha Factura]]+60</f>
        <v>42589</v>
      </c>
      <c r="I19" s="72">
        <f>Tabla3[[#This Row],[Fecha Factura]]+90</f>
        <v>42619</v>
      </c>
      <c r="J19" s="74">
        <f>Tabla3[[#This Row],[Fecha Factura]]+120</f>
        <v>42649</v>
      </c>
    </row>
    <row r="20" spans="1:10" x14ac:dyDescent="0.25">
      <c r="A20" s="30">
        <v>10033</v>
      </c>
      <c r="B20" s="31">
        <v>11787</v>
      </c>
      <c r="C20" s="25">
        <v>42529</v>
      </c>
      <c r="D20" s="32" t="s">
        <v>82</v>
      </c>
      <c r="E20" s="22">
        <v>190</v>
      </c>
      <c r="F20" s="32" t="s">
        <v>83</v>
      </c>
      <c r="G20" s="32" t="s">
        <v>84</v>
      </c>
      <c r="H20" s="71">
        <f>Tabla3[[#This Row],[Fecha Factura]]+60</f>
        <v>42589</v>
      </c>
      <c r="I20" s="71">
        <f>Tabla3[[#This Row],[Fecha Factura]]+90</f>
        <v>42619</v>
      </c>
      <c r="J20" s="73">
        <f>Tabla3[[#This Row],[Fecha Factura]]+120</f>
        <v>42649</v>
      </c>
    </row>
    <row r="21" spans="1:10" x14ac:dyDescent="0.25">
      <c r="A21" s="30">
        <v>10015</v>
      </c>
      <c r="B21" s="31">
        <v>11789</v>
      </c>
      <c r="C21" s="25">
        <v>42529</v>
      </c>
      <c r="D21" s="32" t="s">
        <v>85</v>
      </c>
      <c r="E21" s="22">
        <v>561.11</v>
      </c>
      <c r="F21" s="32" t="s">
        <v>86</v>
      </c>
      <c r="G21" s="32" t="s">
        <v>87</v>
      </c>
      <c r="H21" s="71">
        <f>Tabla3[[#This Row],[Fecha Factura]]+60</f>
        <v>42589</v>
      </c>
      <c r="I21" s="71">
        <f>Tabla3[[#This Row],[Fecha Factura]]+90</f>
        <v>42619</v>
      </c>
      <c r="J21" s="73">
        <f>Tabla3[[#This Row],[Fecha Factura]]+120</f>
        <v>42649</v>
      </c>
    </row>
    <row r="22" spans="1:10" x14ac:dyDescent="0.25">
      <c r="A22" s="33">
        <v>10036</v>
      </c>
      <c r="B22" s="34">
        <v>11790</v>
      </c>
      <c r="C22" s="26">
        <v>42529</v>
      </c>
      <c r="D22" s="35" t="s">
        <v>88</v>
      </c>
      <c r="E22" s="24">
        <v>180.25</v>
      </c>
      <c r="F22" s="35" t="s">
        <v>89</v>
      </c>
      <c r="G22" s="35" t="s">
        <v>90</v>
      </c>
      <c r="H22" s="72">
        <f>Tabla3[[#This Row],[Fecha Factura]]+60</f>
        <v>42589</v>
      </c>
      <c r="I22" s="72">
        <f>Tabla3[[#This Row],[Fecha Factura]]+90</f>
        <v>42619</v>
      </c>
      <c r="J22" s="74">
        <f>Tabla3[[#This Row],[Fecha Factura]]+120</f>
        <v>42649</v>
      </c>
    </row>
    <row r="23" spans="1:10" x14ac:dyDescent="0.25">
      <c r="A23" s="30">
        <v>10032</v>
      </c>
      <c r="B23" s="31">
        <v>11791</v>
      </c>
      <c r="C23" s="25">
        <v>42529</v>
      </c>
      <c r="D23" s="32" t="s">
        <v>91</v>
      </c>
      <c r="E23" s="22">
        <v>424.6</v>
      </c>
      <c r="F23" s="32" t="s">
        <v>92</v>
      </c>
      <c r="G23" s="32" t="s">
        <v>93</v>
      </c>
      <c r="H23" s="71">
        <f>Tabla3[[#This Row],[Fecha Factura]]+60</f>
        <v>42589</v>
      </c>
      <c r="I23" s="71">
        <f>Tabla3[[#This Row],[Fecha Factura]]+90</f>
        <v>42619</v>
      </c>
      <c r="J23" s="73">
        <f>Tabla3[[#This Row],[Fecha Factura]]+120</f>
        <v>42649</v>
      </c>
    </row>
    <row r="24" spans="1:10" x14ac:dyDescent="0.25">
      <c r="A24" s="33">
        <v>10017</v>
      </c>
      <c r="B24" s="34">
        <v>11792</v>
      </c>
      <c r="C24" s="26">
        <v>42530</v>
      </c>
      <c r="D24" s="35" t="s">
        <v>94</v>
      </c>
      <c r="E24" s="24">
        <v>119.85</v>
      </c>
      <c r="F24" s="35" t="s">
        <v>95</v>
      </c>
      <c r="G24" s="35" t="s">
        <v>93</v>
      </c>
      <c r="H24" s="72">
        <f>Tabla3[[#This Row],[Fecha Factura]]+60</f>
        <v>42590</v>
      </c>
      <c r="I24" s="72">
        <f>Tabla3[[#This Row],[Fecha Factura]]+90</f>
        <v>42620</v>
      </c>
      <c r="J24" s="74">
        <f>Tabla3[[#This Row],[Fecha Factura]]+120</f>
        <v>42650</v>
      </c>
    </row>
    <row r="25" spans="1:10" x14ac:dyDescent="0.25">
      <c r="A25" s="33">
        <v>10023</v>
      </c>
      <c r="B25" s="34">
        <v>11796</v>
      </c>
      <c r="C25" s="26">
        <v>42530</v>
      </c>
      <c r="D25" s="35" t="s">
        <v>96</v>
      </c>
      <c r="E25" s="24">
        <v>1751.25</v>
      </c>
      <c r="F25" s="35" t="s">
        <v>97</v>
      </c>
      <c r="G25" s="35" t="s">
        <v>81</v>
      </c>
      <c r="H25" s="72">
        <f>Tabla3[[#This Row],[Fecha Factura]]+60</f>
        <v>42590</v>
      </c>
      <c r="I25" s="72">
        <f>Tabla3[[#This Row],[Fecha Factura]]+90</f>
        <v>42620</v>
      </c>
      <c r="J25" s="74">
        <f>Tabla3[[#This Row],[Fecha Factura]]+120</f>
        <v>42650</v>
      </c>
    </row>
    <row r="26" spans="1:10" x14ac:dyDescent="0.25">
      <c r="A26" s="30">
        <v>10016</v>
      </c>
      <c r="B26" s="31">
        <v>11797</v>
      </c>
      <c r="C26" s="25">
        <v>42530</v>
      </c>
      <c r="D26" s="32" t="s">
        <v>98</v>
      </c>
      <c r="E26" s="22">
        <v>531.66999999999996</v>
      </c>
      <c r="F26" s="32" t="s">
        <v>99</v>
      </c>
      <c r="G26" s="32" t="s">
        <v>100</v>
      </c>
      <c r="H26" s="71">
        <f>Tabla3[[#This Row],[Fecha Factura]]+60</f>
        <v>42590</v>
      </c>
      <c r="I26" s="71">
        <f>Tabla3[[#This Row],[Fecha Factura]]+90</f>
        <v>42620</v>
      </c>
      <c r="J26" s="73">
        <f>Tabla3[[#This Row],[Fecha Factura]]+120</f>
        <v>42650</v>
      </c>
    </row>
    <row r="27" spans="1:10" x14ac:dyDescent="0.25">
      <c r="A27" s="33">
        <v>10028</v>
      </c>
      <c r="B27" s="34">
        <v>11798</v>
      </c>
      <c r="C27" s="26">
        <v>42530</v>
      </c>
      <c r="D27" s="35" t="s">
        <v>101</v>
      </c>
      <c r="E27" s="24">
        <v>1150.95</v>
      </c>
      <c r="F27" s="35" t="s">
        <v>102</v>
      </c>
      <c r="G27" s="35" t="s">
        <v>103</v>
      </c>
      <c r="H27" s="72">
        <f>Tabla3[[#This Row],[Fecha Factura]]+60</f>
        <v>42590</v>
      </c>
      <c r="I27" s="72">
        <f>Tabla3[[#This Row],[Fecha Factura]]+90</f>
        <v>42620</v>
      </c>
      <c r="J27" s="74">
        <f>Tabla3[[#This Row],[Fecha Factura]]+120</f>
        <v>42650</v>
      </c>
    </row>
    <row r="28" spans="1:10" x14ac:dyDescent="0.25">
      <c r="A28" s="33">
        <v>10025</v>
      </c>
      <c r="B28" s="34">
        <v>11802</v>
      </c>
      <c r="C28" s="26">
        <v>42531</v>
      </c>
      <c r="D28" s="35" t="s">
        <v>104</v>
      </c>
      <c r="E28" s="24">
        <v>433.94</v>
      </c>
      <c r="F28" s="35" t="s">
        <v>105</v>
      </c>
      <c r="G28" s="35" t="s">
        <v>106</v>
      </c>
      <c r="H28" s="72">
        <f>Tabla3[[#This Row],[Fecha Factura]]+60</f>
        <v>42591</v>
      </c>
      <c r="I28" s="72">
        <f>Tabla3[[#This Row],[Fecha Factura]]+90</f>
        <v>42621</v>
      </c>
      <c r="J28" s="74">
        <f>Tabla3[[#This Row],[Fecha Factura]]+120</f>
        <v>42651</v>
      </c>
    </row>
    <row r="29" spans="1:10" x14ac:dyDescent="0.25">
      <c r="A29" s="33">
        <v>10011</v>
      </c>
      <c r="B29" s="34">
        <v>11804</v>
      </c>
      <c r="C29" s="26">
        <v>42531</v>
      </c>
      <c r="D29" s="35" t="s">
        <v>107</v>
      </c>
      <c r="E29" s="24">
        <v>415.09</v>
      </c>
      <c r="F29" s="35" t="s">
        <v>108</v>
      </c>
      <c r="G29" s="35" t="s">
        <v>109</v>
      </c>
      <c r="H29" s="72">
        <f>Tabla3[[#This Row],[Fecha Factura]]+60</f>
        <v>42591</v>
      </c>
      <c r="I29" s="72">
        <f>Tabla3[[#This Row],[Fecha Factura]]+90</f>
        <v>42621</v>
      </c>
      <c r="J29" s="74">
        <f>Tabla3[[#This Row],[Fecha Factura]]+120</f>
        <v>42651</v>
      </c>
    </row>
    <row r="30" spans="1:10" x14ac:dyDescent="0.25">
      <c r="A30" s="30">
        <v>10013</v>
      </c>
      <c r="B30" s="31">
        <v>11805</v>
      </c>
      <c r="C30" s="25">
        <v>42531</v>
      </c>
      <c r="D30" s="32" t="s">
        <v>110</v>
      </c>
      <c r="E30" s="22">
        <v>410.75</v>
      </c>
      <c r="F30" s="32" t="s">
        <v>111</v>
      </c>
      <c r="G30" s="32" t="s">
        <v>112</v>
      </c>
      <c r="H30" s="71">
        <f>Tabla3[[#This Row],[Fecha Factura]]+60</f>
        <v>42591</v>
      </c>
      <c r="I30" s="71">
        <f>Tabla3[[#This Row],[Fecha Factura]]+90</f>
        <v>42621</v>
      </c>
      <c r="J30" s="73">
        <f>Tabla3[[#This Row],[Fecha Factura]]+120</f>
        <v>42651</v>
      </c>
    </row>
    <row r="31" spans="1:10" x14ac:dyDescent="0.25">
      <c r="A31" s="33">
        <v>10027</v>
      </c>
      <c r="B31" s="34">
        <v>11806</v>
      </c>
      <c r="C31" s="26">
        <v>42531</v>
      </c>
      <c r="D31" s="35" t="s">
        <v>113</v>
      </c>
      <c r="E31" s="24">
        <v>2568.75</v>
      </c>
      <c r="F31" s="35" t="s">
        <v>114</v>
      </c>
      <c r="G31" s="35" t="s">
        <v>115</v>
      </c>
      <c r="H31" s="72">
        <f>Tabla3[[#This Row],[Fecha Factura]]+60</f>
        <v>42591</v>
      </c>
      <c r="I31" s="72">
        <f>Tabla3[[#This Row],[Fecha Factura]]+90</f>
        <v>42621</v>
      </c>
      <c r="J31" s="74">
        <f>Tabla3[[#This Row],[Fecha Factura]]+120</f>
        <v>42651</v>
      </c>
    </row>
    <row r="32" spans="1:10" x14ac:dyDescent="0.25">
      <c r="A32" s="30">
        <v>10020</v>
      </c>
      <c r="B32" s="31">
        <v>11811</v>
      </c>
      <c r="C32" s="25">
        <v>42532</v>
      </c>
      <c r="D32" s="32" t="s">
        <v>116</v>
      </c>
      <c r="E32" s="22">
        <v>1611.34</v>
      </c>
      <c r="F32" s="32" t="s">
        <v>117</v>
      </c>
      <c r="G32" s="32" t="s">
        <v>87</v>
      </c>
      <c r="H32" s="71">
        <f>Tabla3[[#This Row],[Fecha Factura]]+60</f>
        <v>42592</v>
      </c>
      <c r="I32" s="71">
        <f>Tabla3[[#This Row],[Fecha Factura]]+90</f>
        <v>42622</v>
      </c>
      <c r="J32" s="73">
        <f>Tabla3[[#This Row],[Fecha Factura]]+120</f>
        <v>42652</v>
      </c>
    </row>
    <row r="33" spans="1:10" x14ac:dyDescent="0.25">
      <c r="A33" s="33">
        <v>10019</v>
      </c>
      <c r="B33" s="34">
        <v>11814</v>
      </c>
      <c r="C33" s="26">
        <v>42532</v>
      </c>
      <c r="D33" s="35" t="s">
        <v>120</v>
      </c>
      <c r="E33" s="24">
        <v>765.88</v>
      </c>
      <c r="F33" s="35" t="s">
        <v>118</v>
      </c>
      <c r="G33" s="35" t="s">
        <v>119</v>
      </c>
      <c r="H33" s="72">
        <f>Tabla3[[#This Row],[Fecha Factura]]+60</f>
        <v>42592</v>
      </c>
      <c r="I33" s="72">
        <f>Tabla3[[#This Row],[Fecha Factura]]+90</f>
        <v>42622</v>
      </c>
      <c r="J33" s="74">
        <f>Tabla3[[#This Row],[Fecha Factura]]+120</f>
        <v>42652</v>
      </c>
    </row>
    <row r="34" spans="1:10" x14ac:dyDescent="0.25">
      <c r="A34" s="33">
        <v>10031</v>
      </c>
      <c r="B34" s="34">
        <v>11822</v>
      </c>
      <c r="C34" s="26">
        <v>42551</v>
      </c>
      <c r="D34" s="75" t="s">
        <v>121</v>
      </c>
      <c r="E34" s="24">
        <v>4132.5</v>
      </c>
      <c r="F34" s="35" t="s">
        <v>122</v>
      </c>
      <c r="G34" s="35" t="s">
        <v>67</v>
      </c>
      <c r="H34" s="72">
        <f>Tabla3[[#This Row],[Fecha Factura]]+60</f>
        <v>42611</v>
      </c>
      <c r="I34" s="72">
        <f>Tabla3[[#This Row],[Fecha Factura]]+90</f>
        <v>42641</v>
      </c>
      <c r="J34" s="74">
        <f>Tabla3[[#This Row],[Fecha Factura]]+120</f>
        <v>42671</v>
      </c>
    </row>
    <row r="64" spans="1:6" x14ac:dyDescent="0.25">
      <c r="A64" t="s">
        <v>124</v>
      </c>
      <c r="F64">
        <v>10</v>
      </c>
    </row>
    <row r="66" spans="1:7" x14ac:dyDescent="0.25">
      <c r="A66" t="s">
        <v>125</v>
      </c>
      <c r="G66">
        <v>10</v>
      </c>
    </row>
  </sheetData>
  <mergeCells count="2">
    <mergeCell ref="A1:F1"/>
    <mergeCell ref="A2:I3"/>
  </mergeCells>
  <conditionalFormatting sqref="J2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F64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G66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pageSetup orientation="portrait" r:id="rId1"/>
  <drawing r:id="rId2"/>
  <legacyDrawing r:id="rId3"/>
  <tableParts count="1">
    <tablePart r:id="rId4"/>
  </tableParts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J44"/>
  <sheetViews>
    <sheetView topLeftCell="A31" workbookViewId="0">
      <selection activeCell="J43" sqref="J43"/>
    </sheetView>
  </sheetViews>
  <sheetFormatPr baseColWidth="10" defaultRowHeight="15" x14ac:dyDescent="0.25"/>
  <cols>
    <col min="6" max="6" width="12" bestFit="1" customWidth="1"/>
    <col min="8" max="8" width="12.42578125" bestFit="1" customWidth="1"/>
  </cols>
  <sheetData>
    <row r="1" spans="1:10" x14ac:dyDescent="0.25">
      <c r="A1" s="88" t="s">
        <v>0</v>
      </c>
      <c r="B1" s="88"/>
      <c r="C1" s="88"/>
      <c r="D1" s="88"/>
      <c r="E1" s="88"/>
      <c r="F1" s="88"/>
    </row>
    <row r="2" spans="1:10" x14ac:dyDescent="0.25">
      <c r="A2" s="102" t="s">
        <v>196</v>
      </c>
      <c r="B2" s="102"/>
      <c r="C2" s="102"/>
      <c r="D2" s="102"/>
      <c r="E2" s="102"/>
      <c r="F2" s="102"/>
      <c r="G2" s="102"/>
      <c r="H2" s="102"/>
      <c r="I2" s="102"/>
    </row>
    <row r="3" spans="1:10" x14ac:dyDescent="0.25">
      <c r="A3" s="102"/>
      <c r="B3" s="102"/>
      <c r="C3" s="102"/>
      <c r="D3" s="102"/>
      <c r="E3" s="102"/>
      <c r="F3" s="102"/>
      <c r="G3" s="102"/>
      <c r="H3" s="102"/>
      <c r="I3" s="102"/>
      <c r="J3">
        <v>10</v>
      </c>
    </row>
    <row r="6" spans="1:10" ht="26.25" x14ac:dyDescent="0.25">
      <c r="B6" s="49" t="s">
        <v>126</v>
      </c>
      <c r="C6" s="50">
        <v>42661</v>
      </c>
      <c r="D6" s="37"/>
      <c r="E6" s="38"/>
      <c r="F6" s="14"/>
      <c r="G6" s="14"/>
      <c r="H6" s="36"/>
    </row>
    <row r="7" spans="1:10" x14ac:dyDescent="0.25">
      <c r="B7" s="15"/>
      <c r="C7" s="15"/>
      <c r="D7" s="37"/>
      <c r="E7" s="38"/>
      <c r="F7" s="14"/>
      <c r="G7" s="14"/>
      <c r="H7" s="36"/>
    </row>
    <row r="8" spans="1:10" x14ac:dyDescent="0.25">
      <c r="B8" s="15"/>
      <c r="C8" s="15"/>
      <c r="D8" s="37"/>
      <c r="E8" s="38"/>
      <c r="F8" s="14"/>
      <c r="G8" s="14"/>
      <c r="H8" s="36"/>
    </row>
    <row r="9" spans="1:10" x14ac:dyDescent="0.25">
      <c r="B9" s="15"/>
      <c r="C9" s="15"/>
      <c r="D9" s="37"/>
      <c r="E9" s="38"/>
      <c r="F9" s="14"/>
      <c r="G9" s="14"/>
      <c r="H9" s="36"/>
    </row>
    <row r="10" spans="1:10" ht="25.5" x14ac:dyDescent="0.25">
      <c r="B10" s="39" t="s">
        <v>38</v>
      </c>
      <c r="C10" s="39" t="s">
        <v>39</v>
      </c>
      <c r="D10" s="40" t="s">
        <v>40</v>
      </c>
      <c r="E10" s="41" t="s">
        <v>127</v>
      </c>
      <c r="F10" s="42" t="s">
        <v>42</v>
      </c>
      <c r="G10" s="43" t="s">
        <v>128</v>
      </c>
      <c r="H10" s="41" t="s">
        <v>129</v>
      </c>
    </row>
    <row r="11" spans="1:10" x14ac:dyDescent="0.25">
      <c r="B11" s="15">
        <v>10024</v>
      </c>
      <c r="C11" s="15"/>
      <c r="D11" s="44">
        <v>42465</v>
      </c>
      <c r="E11" s="45">
        <v>42495</v>
      </c>
      <c r="F11" s="46">
        <v>150</v>
      </c>
      <c r="G11" s="47" t="s">
        <v>130</v>
      </c>
      <c r="H11" s="48">
        <f>IF($C$6&gt;E11,$C$6-E11,"NO VENCIDA")</f>
        <v>166</v>
      </c>
    </row>
    <row r="12" spans="1:10" x14ac:dyDescent="0.25">
      <c r="B12" s="15">
        <v>10014</v>
      </c>
      <c r="C12" s="15"/>
      <c r="D12" s="44">
        <v>42465</v>
      </c>
      <c r="E12" s="45">
        <v>42495</v>
      </c>
      <c r="F12" s="46">
        <v>550</v>
      </c>
      <c r="G12" s="47" t="s">
        <v>131</v>
      </c>
      <c r="H12" s="48">
        <f t="shared" ref="H12:H37" si="0">IF($C$6&gt;E12,$C$6-E12,"NO VENCIDA")</f>
        <v>166</v>
      </c>
    </row>
    <row r="13" spans="1:10" x14ac:dyDescent="0.25">
      <c r="B13" s="15">
        <v>10034</v>
      </c>
      <c r="C13" s="15"/>
      <c r="D13" s="44">
        <v>42830</v>
      </c>
      <c r="E13" s="45">
        <v>42860</v>
      </c>
      <c r="F13" s="46">
        <v>750</v>
      </c>
      <c r="G13" s="47" t="s">
        <v>130</v>
      </c>
      <c r="H13" s="48" t="str">
        <f t="shared" si="0"/>
        <v>NO VENCIDA</v>
      </c>
    </row>
    <row r="14" spans="1:10" x14ac:dyDescent="0.25">
      <c r="B14" s="15">
        <v>10029</v>
      </c>
      <c r="C14" s="15"/>
      <c r="D14" s="44">
        <v>42830</v>
      </c>
      <c r="E14" s="45">
        <v>42860</v>
      </c>
      <c r="F14" s="46">
        <v>240</v>
      </c>
      <c r="G14" s="47" t="s">
        <v>132</v>
      </c>
      <c r="H14" s="48" t="str">
        <f t="shared" si="0"/>
        <v>NO VENCIDA</v>
      </c>
    </row>
    <row r="15" spans="1:10" x14ac:dyDescent="0.25">
      <c r="B15" s="15">
        <v>10030</v>
      </c>
      <c r="C15" s="15"/>
      <c r="D15" s="44">
        <v>42526</v>
      </c>
      <c r="E15" s="45">
        <v>42556</v>
      </c>
      <c r="F15" s="46">
        <v>61.5</v>
      </c>
      <c r="G15" s="47" t="s">
        <v>132</v>
      </c>
      <c r="H15" s="48">
        <f t="shared" si="0"/>
        <v>105</v>
      </c>
    </row>
    <row r="16" spans="1:10" x14ac:dyDescent="0.25">
      <c r="B16" s="15">
        <v>10018</v>
      </c>
      <c r="C16" s="15"/>
      <c r="D16" s="44">
        <v>42526</v>
      </c>
      <c r="E16" s="45">
        <v>42556</v>
      </c>
      <c r="F16" s="46">
        <v>211.25</v>
      </c>
      <c r="G16" s="47" t="s">
        <v>132</v>
      </c>
      <c r="H16" s="48">
        <f t="shared" si="0"/>
        <v>105</v>
      </c>
    </row>
    <row r="17" spans="2:8" x14ac:dyDescent="0.25">
      <c r="B17" s="15">
        <v>10035</v>
      </c>
      <c r="C17" s="15"/>
      <c r="D17" s="44">
        <v>42891</v>
      </c>
      <c r="E17" s="45">
        <v>42921</v>
      </c>
      <c r="F17" s="46">
        <v>220.13</v>
      </c>
      <c r="G17" s="47" t="s">
        <v>133</v>
      </c>
      <c r="H17" s="48" t="str">
        <f t="shared" si="0"/>
        <v>NO VENCIDA</v>
      </c>
    </row>
    <row r="18" spans="2:8" x14ac:dyDescent="0.25">
      <c r="B18" s="15">
        <v>10010</v>
      </c>
      <c r="C18" s="15"/>
      <c r="D18" s="44">
        <v>42893</v>
      </c>
      <c r="E18" s="45">
        <v>42923</v>
      </c>
      <c r="F18" s="46">
        <v>151.44</v>
      </c>
      <c r="G18" s="47" t="s">
        <v>130</v>
      </c>
      <c r="H18" s="48" t="str">
        <f t="shared" si="0"/>
        <v>NO VENCIDA</v>
      </c>
    </row>
    <row r="19" spans="2:8" x14ac:dyDescent="0.25">
      <c r="B19" s="15">
        <v>10030</v>
      </c>
      <c r="C19" s="15"/>
      <c r="D19" s="44">
        <v>42528</v>
      </c>
      <c r="E19" s="45">
        <v>42558</v>
      </c>
      <c r="F19" s="46">
        <v>198.77</v>
      </c>
      <c r="G19" s="47" t="s">
        <v>131</v>
      </c>
      <c r="H19" s="48">
        <f t="shared" si="0"/>
        <v>103</v>
      </c>
    </row>
    <row r="20" spans="2:8" x14ac:dyDescent="0.25">
      <c r="B20" s="15">
        <v>10012</v>
      </c>
      <c r="C20" s="15"/>
      <c r="D20" s="44">
        <v>42528</v>
      </c>
      <c r="E20" s="45">
        <v>42558</v>
      </c>
      <c r="F20" s="46">
        <v>98.66</v>
      </c>
      <c r="G20" s="47" t="s">
        <v>134</v>
      </c>
      <c r="H20" s="48">
        <f t="shared" si="0"/>
        <v>103</v>
      </c>
    </row>
    <row r="21" spans="2:8" x14ac:dyDescent="0.25">
      <c r="B21" s="15">
        <v>10024</v>
      </c>
      <c r="C21" s="15"/>
      <c r="D21" s="44">
        <v>42528</v>
      </c>
      <c r="E21" s="45">
        <v>42558</v>
      </c>
      <c r="F21" s="46">
        <v>135.63999999999999</v>
      </c>
      <c r="G21" s="47" t="s">
        <v>131</v>
      </c>
      <c r="H21" s="48">
        <f t="shared" si="0"/>
        <v>103</v>
      </c>
    </row>
    <row r="22" spans="2:8" x14ac:dyDescent="0.25">
      <c r="B22" s="15">
        <v>10014</v>
      </c>
      <c r="C22" s="15"/>
      <c r="D22" s="44">
        <v>42528</v>
      </c>
      <c r="E22" s="45">
        <v>42558</v>
      </c>
      <c r="F22" s="46">
        <v>56.5</v>
      </c>
      <c r="G22" s="47" t="s">
        <v>131</v>
      </c>
      <c r="H22" s="48">
        <f t="shared" si="0"/>
        <v>103</v>
      </c>
    </row>
    <row r="23" spans="2:8" x14ac:dyDescent="0.25">
      <c r="B23" s="15">
        <v>10021</v>
      </c>
      <c r="C23" s="15"/>
      <c r="D23" s="44">
        <v>42528</v>
      </c>
      <c r="E23" s="45">
        <v>42558</v>
      </c>
      <c r="F23" s="46">
        <v>414.35</v>
      </c>
      <c r="G23" s="47" t="s">
        <v>131</v>
      </c>
      <c r="H23" s="48">
        <f t="shared" si="0"/>
        <v>103</v>
      </c>
    </row>
    <row r="24" spans="2:8" x14ac:dyDescent="0.25">
      <c r="B24" s="15">
        <v>10022</v>
      </c>
      <c r="C24" s="15"/>
      <c r="D24" s="44">
        <v>42651</v>
      </c>
      <c r="E24" s="45">
        <v>42682</v>
      </c>
      <c r="F24" s="46">
        <v>75.989999999999995</v>
      </c>
      <c r="G24" s="47" t="s">
        <v>131</v>
      </c>
      <c r="H24" s="48" t="str">
        <f t="shared" si="0"/>
        <v>NO VENCIDA</v>
      </c>
    </row>
    <row r="25" spans="2:8" x14ac:dyDescent="0.25">
      <c r="B25" s="15">
        <v>10026</v>
      </c>
      <c r="C25" s="15"/>
      <c r="D25" s="44">
        <v>42529</v>
      </c>
      <c r="E25" s="45">
        <v>42559</v>
      </c>
      <c r="F25" s="46">
        <v>159.88</v>
      </c>
      <c r="G25" s="47" t="s">
        <v>134</v>
      </c>
      <c r="H25" s="48">
        <f t="shared" si="0"/>
        <v>102</v>
      </c>
    </row>
    <row r="26" spans="2:8" x14ac:dyDescent="0.25">
      <c r="B26" s="15">
        <v>10033</v>
      </c>
      <c r="C26" s="15"/>
      <c r="D26" s="44">
        <v>42712</v>
      </c>
      <c r="E26" s="45">
        <v>42743</v>
      </c>
      <c r="F26" s="46">
        <v>190</v>
      </c>
      <c r="G26" s="47" t="s">
        <v>134</v>
      </c>
      <c r="H26" s="48" t="str">
        <f t="shared" si="0"/>
        <v>NO VENCIDA</v>
      </c>
    </row>
    <row r="27" spans="2:8" x14ac:dyDescent="0.25">
      <c r="B27" s="15">
        <v>10029</v>
      </c>
      <c r="C27" s="15"/>
      <c r="D27" s="44">
        <v>42529</v>
      </c>
      <c r="E27" s="45">
        <v>42559</v>
      </c>
      <c r="F27" s="46">
        <v>267.99</v>
      </c>
      <c r="G27" s="47" t="s">
        <v>134</v>
      </c>
      <c r="H27" s="48">
        <f t="shared" si="0"/>
        <v>102</v>
      </c>
    </row>
    <row r="28" spans="2:8" x14ac:dyDescent="0.25">
      <c r="B28" s="15">
        <v>10015</v>
      </c>
      <c r="C28" s="15"/>
      <c r="D28" s="44">
        <v>42712</v>
      </c>
      <c r="E28" s="45">
        <v>42743</v>
      </c>
      <c r="F28" s="46">
        <v>561.11</v>
      </c>
      <c r="G28" s="47" t="s">
        <v>134</v>
      </c>
      <c r="H28" s="48" t="str">
        <f t="shared" si="0"/>
        <v>NO VENCIDA</v>
      </c>
    </row>
    <row r="29" spans="2:8" x14ac:dyDescent="0.25">
      <c r="B29" s="15">
        <v>10036</v>
      </c>
      <c r="C29" s="15"/>
      <c r="D29" s="44">
        <v>42529</v>
      </c>
      <c r="E29" s="45">
        <v>42559</v>
      </c>
      <c r="F29" s="46">
        <v>180.25</v>
      </c>
      <c r="G29" s="47" t="s">
        <v>134</v>
      </c>
      <c r="H29" s="48">
        <f t="shared" si="0"/>
        <v>102</v>
      </c>
    </row>
    <row r="30" spans="2:8" x14ac:dyDescent="0.25">
      <c r="B30" s="15">
        <v>10032</v>
      </c>
      <c r="C30" s="15"/>
      <c r="D30" s="44">
        <v>42529</v>
      </c>
      <c r="E30" s="45">
        <v>42559</v>
      </c>
      <c r="F30" s="46">
        <v>424.6</v>
      </c>
      <c r="G30" s="47" t="s">
        <v>130</v>
      </c>
      <c r="H30" s="48">
        <f t="shared" si="0"/>
        <v>102</v>
      </c>
    </row>
    <row r="31" spans="2:8" x14ac:dyDescent="0.25">
      <c r="B31" s="15">
        <v>10017</v>
      </c>
      <c r="C31" s="15"/>
      <c r="D31" s="44">
        <v>42530</v>
      </c>
      <c r="E31" s="45">
        <v>42560</v>
      </c>
      <c r="F31" s="46">
        <v>119.85</v>
      </c>
      <c r="G31" s="47" t="s">
        <v>130</v>
      </c>
      <c r="H31" s="48">
        <f t="shared" si="0"/>
        <v>101</v>
      </c>
    </row>
    <row r="32" spans="2:8" x14ac:dyDescent="0.25">
      <c r="B32" s="15">
        <v>10026</v>
      </c>
      <c r="C32" s="15"/>
      <c r="D32" s="44">
        <v>42713</v>
      </c>
      <c r="E32" s="45">
        <v>42744</v>
      </c>
      <c r="F32" s="46">
        <v>114.5</v>
      </c>
      <c r="G32" s="47" t="s">
        <v>132</v>
      </c>
      <c r="H32" s="48" t="str">
        <f t="shared" si="0"/>
        <v>NO VENCIDA</v>
      </c>
    </row>
    <row r="33" spans="1:10" x14ac:dyDescent="0.25">
      <c r="B33" s="15">
        <v>10033</v>
      </c>
      <c r="C33" s="15"/>
      <c r="D33" s="44">
        <v>42530</v>
      </c>
      <c r="E33" s="45">
        <v>42560</v>
      </c>
      <c r="F33" s="46">
        <v>323.68</v>
      </c>
      <c r="G33" s="47" t="s">
        <v>134</v>
      </c>
      <c r="H33" s="48">
        <f t="shared" si="0"/>
        <v>101</v>
      </c>
    </row>
    <row r="34" spans="1:10" x14ac:dyDescent="0.25">
      <c r="B34" s="15">
        <v>10029</v>
      </c>
      <c r="C34" s="15"/>
      <c r="D34" s="44">
        <v>42530</v>
      </c>
      <c r="E34" s="45">
        <v>42560</v>
      </c>
      <c r="F34" s="46">
        <v>244.97</v>
      </c>
      <c r="G34" s="47" t="s">
        <v>131</v>
      </c>
      <c r="H34" s="48">
        <f t="shared" si="0"/>
        <v>101</v>
      </c>
    </row>
    <row r="35" spans="1:10" x14ac:dyDescent="0.25">
      <c r="B35" s="15">
        <v>10023</v>
      </c>
      <c r="C35" s="15"/>
      <c r="D35" s="44">
        <v>42530</v>
      </c>
      <c r="E35" s="45">
        <v>42560</v>
      </c>
      <c r="F35" s="46">
        <v>1751.25</v>
      </c>
      <c r="G35" s="47" t="s">
        <v>130</v>
      </c>
      <c r="H35" s="48">
        <f t="shared" si="0"/>
        <v>101</v>
      </c>
    </row>
    <row r="36" spans="1:10" x14ac:dyDescent="0.25">
      <c r="B36" s="15">
        <v>10016</v>
      </c>
      <c r="C36" s="15"/>
      <c r="D36" s="44">
        <v>42713</v>
      </c>
      <c r="E36" s="45">
        <v>42560</v>
      </c>
      <c r="F36" s="46">
        <v>531.66999999999996</v>
      </c>
      <c r="G36" s="47" t="s">
        <v>133</v>
      </c>
      <c r="H36" s="48">
        <f t="shared" si="0"/>
        <v>101</v>
      </c>
    </row>
    <row r="37" spans="1:10" x14ac:dyDescent="0.25">
      <c r="B37" s="15">
        <v>10028</v>
      </c>
      <c r="C37" s="15"/>
      <c r="D37" s="44">
        <v>42530</v>
      </c>
      <c r="E37" s="45">
        <v>42560</v>
      </c>
      <c r="F37" s="46">
        <v>1150.95</v>
      </c>
      <c r="G37" s="47" t="s">
        <v>133</v>
      </c>
      <c r="H37" s="48">
        <f t="shared" si="0"/>
        <v>101</v>
      </c>
    </row>
    <row r="40" spans="1:10" x14ac:dyDescent="0.25">
      <c r="A40" s="102" t="s">
        <v>135</v>
      </c>
      <c r="B40" s="102"/>
      <c r="C40" s="102"/>
      <c r="D40" s="102"/>
      <c r="E40" s="102"/>
      <c r="F40" s="102"/>
      <c r="G40" s="102"/>
      <c r="H40" s="102"/>
      <c r="I40" s="102"/>
      <c r="J40">
        <v>10</v>
      </c>
    </row>
    <row r="41" spans="1:10" x14ac:dyDescent="0.25">
      <c r="A41" s="102"/>
      <c r="B41" s="102"/>
      <c r="C41" s="102"/>
      <c r="D41" s="102"/>
      <c r="E41" s="102"/>
      <c r="F41" s="102"/>
      <c r="G41" s="102"/>
      <c r="H41" s="102"/>
      <c r="I41" s="102"/>
    </row>
    <row r="43" spans="1:10" x14ac:dyDescent="0.25">
      <c r="A43" s="102" t="s">
        <v>136</v>
      </c>
      <c r="B43" s="102"/>
      <c r="C43" s="102"/>
      <c r="D43" s="102"/>
      <c r="E43" s="102"/>
      <c r="F43" s="102"/>
      <c r="G43" s="102"/>
      <c r="H43" s="102"/>
      <c r="I43" s="102"/>
      <c r="J43">
        <v>10</v>
      </c>
    </row>
    <row r="44" spans="1:10" x14ac:dyDescent="0.25">
      <c r="A44" s="102"/>
      <c r="B44" s="102"/>
      <c r="C44" s="102"/>
      <c r="D44" s="102"/>
      <c r="E44" s="102"/>
      <c r="F44" s="102"/>
      <c r="G44" s="102"/>
      <c r="H44" s="102"/>
      <c r="I44" s="102"/>
    </row>
  </sheetData>
  <mergeCells count="4">
    <mergeCell ref="A1:F1"/>
    <mergeCell ref="A2:I3"/>
    <mergeCell ref="A40:I41"/>
    <mergeCell ref="A43:I44"/>
  </mergeCells>
  <conditionalFormatting sqref="H11">
    <cfRule type="cellIs" dxfId="50" priority="6" operator="equal">
      <formula>"NO VENCIDA"</formula>
    </cfRule>
  </conditionalFormatting>
  <conditionalFormatting sqref="H12:H37">
    <cfRule type="cellIs" dxfId="49" priority="5" operator="equal">
      <formula>"NO VENCIDA"</formula>
    </cfRule>
  </conditionalFormatting>
  <conditionalFormatting sqref="J3">
    <cfRule type="iconSet" priority="3">
      <iconSet iconSet="3Symbols" showValue="0">
        <cfvo type="percent" val="0"/>
        <cfvo type="percent" val="33"/>
        <cfvo type="percent" val="67"/>
      </iconSet>
    </cfRule>
  </conditionalFormatting>
  <conditionalFormatting sqref="J40">
    <cfRule type="iconSet" priority="2">
      <iconSet iconSet="3Symbols" showValue="0">
        <cfvo type="percent" val="0"/>
        <cfvo type="percent" val="33"/>
        <cfvo type="percent" val="67"/>
      </iconSet>
    </cfRule>
  </conditionalFormatting>
  <conditionalFormatting sqref="J43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iconSet" priority="4" id="{3DD8288A-9DFF-4C4A-B647-B42DDC48E405}">
            <x14:iconSet iconSet="3Stars">
              <x14:cfvo type="percent">
                <xm:f>0</xm:f>
              </x14:cfvo>
              <x14:cfvo type="percent">
                <xm:f>33</xm:f>
              </x14:cfvo>
              <x14:cfvo type="percent">
                <xm:f>67</xm:f>
              </x14:cfvo>
            </x14:iconSet>
          </x14:cfRule>
          <xm:sqref>F11:F37</xm:sqref>
        </x14:conditionalFormatting>
      </x14:conditionalFormattings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J20"/>
  <sheetViews>
    <sheetView topLeftCell="A10" workbookViewId="0">
      <selection activeCell="J8" sqref="J8"/>
    </sheetView>
  </sheetViews>
  <sheetFormatPr baseColWidth="10" defaultRowHeight="15" x14ac:dyDescent="0.25"/>
  <cols>
    <col min="2" max="2" width="21.28515625" bestFit="1" customWidth="1"/>
    <col min="3" max="3" width="23.5703125" bestFit="1" customWidth="1"/>
    <col min="4" max="4" width="10.140625" bestFit="1" customWidth="1"/>
    <col min="5" max="5" width="11.140625" bestFit="1" customWidth="1"/>
    <col min="6" max="6" width="10.140625" bestFit="1" customWidth="1"/>
    <col min="7" max="7" width="19.7109375" customWidth="1"/>
    <col min="8" max="8" width="18" customWidth="1"/>
  </cols>
  <sheetData>
    <row r="1" spans="1:10" x14ac:dyDescent="0.25">
      <c r="A1" s="88" t="s">
        <v>0</v>
      </c>
      <c r="B1" s="88"/>
      <c r="C1" s="88"/>
      <c r="D1" s="88"/>
      <c r="E1" s="88"/>
      <c r="F1" s="88"/>
    </row>
    <row r="2" spans="1:10" x14ac:dyDescent="0.25">
      <c r="A2" s="102" t="s">
        <v>171</v>
      </c>
      <c r="B2" s="102"/>
      <c r="C2" s="102"/>
      <c r="D2" s="102"/>
      <c r="E2" s="102"/>
      <c r="F2" s="102"/>
      <c r="G2" s="102"/>
      <c r="H2" s="102"/>
      <c r="I2" s="102"/>
      <c r="J2">
        <v>10</v>
      </c>
    </row>
    <row r="3" spans="1:10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5" spans="1:10" ht="38.25" x14ac:dyDescent="0.25">
      <c r="B5" s="51" t="s">
        <v>137</v>
      </c>
      <c r="C5" s="52" t="s">
        <v>138</v>
      </c>
      <c r="D5" s="53" t="s">
        <v>139</v>
      </c>
      <c r="E5" s="53" t="s">
        <v>140</v>
      </c>
      <c r="F5" s="53" t="s">
        <v>141</v>
      </c>
      <c r="G5" s="52" t="s">
        <v>142</v>
      </c>
      <c r="H5" s="54" t="s">
        <v>143</v>
      </c>
    </row>
    <row r="6" spans="1:10" ht="30" customHeight="1" x14ac:dyDescent="0.25">
      <c r="B6" s="55" t="s">
        <v>144</v>
      </c>
      <c r="C6" s="55" t="s">
        <v>145</v>
      </c>
      <c r="D6" s="56">
        <v>38456</v>
      </c>
      <c r="E6" s="56">
        <v>51900</v>
      </c>
      <c r="F6" s="56">
        <v>55060</v>
      </c>
      <c r="G6" s="57"/>
      <c r="H6" s="55"/>
    </row>
    <row r="7" spans="1:10" ht="30" customHeight="1" x14ac:dyDescent="0.25">
      <c r="B7" s="55" t="s">
        <v>146</v>
      </c>
      <c r="C7" s="55" t="s">
        <v>147</v>
      </c>
      <c r="D7" s="56">
        <v>19106</v>
      </c>
      <c r="E7" s="56">
        <v>33600</v>
      </c>
      <c r="F7" s="56">
        <v>16502</v>
      </c>
      <c r="G7" s="57"/>
      <c r="H7" s="57"/>
    </row>
    <row r="8" spans="1:10" ht="30" customHeight="1" x14ac:dyDescent="0.25">
      <c r="B8" s="55" t="s">
        <v>148</v>
      </c>
      <c r="C8" s="55" t="s">
        <v>149</v>
      </c>
      <c r="D8" s="56">
        <v>-1784</v>
      </c>
      <c r="E8" s="56">
        <v>15200</v>
      </c>
      <c r="F8" s="56">
        <v>1380</v>
      </c>
      <c r="G8" s="57"/>
      <c r="H8" s="57"/>
    </row>
    <row r="9" spans="1:10" ht="30" customHeight="1" x14ac:dyDescent="0.25">
      <c r="B9" s="55" t="s">
        <v>150</v>
      </c>
      <c r="C9" s="55" t="s">
        <v>151</v>
      </c>
      <c r="D9" s="56">
        <v>2918</v>
      </c>
      <c r="E9" s="56">
        <v>18500</v>
      </c>
      <c r="F9" s="56">
        <v>27815</v>
      </c>
      <c r="G9" s="57"/>
      <c r="H9" s="57"/>
    </row>
    <row r="10" spans="1:10" ht="30" customHeight="1" x14ac:dyDescent="0.25">
      <c r="B10" s="55" t="s">
        <v>152</v>
      </c>
      <c r="C10" s="55" t="s">
        <v>153</v>
      </c>
      <c r="D10" s="56">
        <v>14750</v>
      </c>
      <c r="E10" s="56">
        <v>15600</v>
      </c>
      <c r="F10" s="56">
        <v>-1446</v>
      </c>
      <c r="G10" s="57"/>
      <c r="H10" s="57"/>
    </row>
    <row r="11" spans="1:10" ht="30" customHeight="1" x14ac:dyDescent="0.25">
      <c r="B11" s="55" t="s">
        <v>154</v>
      </c>
      <c r="C11" s="55" t="s">
        <v>155</v>
      </c>
      <c r="D11" s="56">
        <v>11363</v>
      </c>
      <c r="E11" s="56">
        <v>10200</v>
      </c>
      <c r="F11" s="56">
        <v>26906</v>
      </c>
      <c r="G11" s="57"/>
      <c r="H11" s="57"/>
    </row>
    <row r="12" spans="1:10" ht="30" customHeight="1" x14ac:dyDescent="0.25">
      <c r="B12" s="55" t="s">
        <v>156</v>
      </c>
      <c r="C12" s="55" t="s">
        <v>149</v>
      </c>
      <c r="D12" s="56">
        <v>4846</v>
      </c>
      <c r="E12" s="56">
        <v>13300</v>
      </c>
      <c r="F12" s="56">
        <v>19794</v>
      </c>
      <c r="G12" s="57"/>
      <c r="H12" s="57"/>
    </row>
    <row r="13" spans="1:10" ht="30" customHeight="1" x14ac:dyDescent="0.25">
      <c r="B13" s="55" t="s">
        <v>157</v>
      </c>
      <c r="C13" s="55" t="s">
        <v>158</v>
      </c>
      <c r="D13" s="56">
        <v>21047</v>
      </c>
      <c r="E13" s="56">
        <v>13500</v>
      </c>
      <c r="F13" s="56">
        <v>9561</v>
      </c>
      <c r="G13" s="57"/>
      <c r="H13" s="57"/>
    </row>
    <row r="14" spans="1:10" ht="30" customHeight="1" x14ac:dyDescent="0.25">
      <c r="B14" s="55" t="s">
        <v>159</v>
      </c>
      <c r="C14" s="55" t="s">
        <v>160</v>
      </c>
      <c r="D14" s="56">
        <v>22273</v>
      </c>
      <c r="E14" s="56">
        <v>9400</v>
      </c>
      <c r="F14" s="56">
        <v>22628</v>
      </c>
      <c r="G14" s="57"/>
      <c r="H14" s="57"/>
    </row>
    <row r="15" spans="1:10" ht="30" customHeight="1" x14ac:dyDescent="0.25">
      <c r="B15" s="55" t="s">
        <v>161</v>
      </c>
      <c r="C15" s="55" t="s">
        <v>162</v>
      </c>
      <c r="D15" s="56">
        <v>32534</v>
      </c>
      <c r="E15" s="56">
        <v>15900</v>
      </c>
      <c r="F15" s="56">
        <v>9882</v>
      </c>
      <c r="G15" s="57"/>
      <c r="H15" s="57"/>
    </row>
    <row r="16" spans="1:10" ht="30" customHeight="1" x14ac:dyDescent="0.25">
      <c r="B16" s="55" t="s">
        <v>163</v>
      </c>
      <c r="C16" s="55" t="s">
        <v>147</v>
      </c>
      <c r="D16" s="56">
        <v>20416</v>
      </c>
      <c r="E16" s="56">
        <v>11300</v>
      </c>
      <c r="F16" s="56">
        <v>15480</v>
      </c>
      <c r="G16" s="57"/>
      <c r="H16" s="57"/>
    </row>
    <row r="17" spans="2:8" ht="30" customHeight="1" x14ac:dyDescent="0.25">
      <c r="B17" s="55" t="s">
        <v>164</v>
      </c>
      <c r="C17" s="55" t="s">
        <v>160</v>
      </c>
      <c r="D17" s="56">
        <v>6995</v>
      </c>
      <c r="E17" s="56">
        <v>10500</v>
      </c>
      <c r="F17" s="56">
        <v>19732</v>
      </c>
      <c r="G17" s="57"/>
      <c r="H17" s="57"/>
    </row>
    <row r="18" spans="2:8" ht="30" customHeight="1" x14ac:dyDescent="0.25">
      <c r="B18" s="55" t="s">
        <v>165</v>
      </c>
      <c r="C18" s="55" t="s">
        <v>166</v>
      </c>
      <c r="D18" s="56">
        <v>14479</v>
      </c>
      <c r="E18" s="56">
        <v>237</v>
      </c>
      <c r="F18" s="56">
        <v>99</v>
      </c>
      <c r="G18" s="57"/>
      <c r="H18" s="57"/>
    </row>
    <row r="19" spans="2:8" ht="30" customHeight="1" x14ac:dyDescent="0.25">
      <c r="B19" s="55" t="s">
        <v>167</v>
      </c>
      <c r="C19" s="55" t="s">
        <v>168</v>
      </c>
      <c r="D19" s="56">
        <v>-3017</v>
      </c>
      <c r="E19" s="56">
        <v>177</v>
      </c>
      <c r="F19" s="56">
        <v>-2263</v>
      </c>
      <c r="G19" s="57"/>
      <c r="H19" s="57"/>
    </row>
    <row r="20" spans="2:8" ht="30" customHeight="1" x14ac:dyDescent="0.25">
      <c r="B20" s="55" t="s">
        <v>169</v>
      </c>
      <c r="C20" s="55" t="s">
        <v>170</v>
      </c>
      <c r="D20" s="56">
        <v>2650</v>
      </c>
      <c r="E20" s="56">
        <v>7400</v>
      </c>
      <c r="F20" s="56">
        <v>-3257</v>
      </c>
      <c r="G20" s="57"/>
      <c r="H20" s="57"/>
    </row>
  </sheetData>
  <mergeCells count="2">
    <mergeCell ref="A1:F1"/>
    <mergeCell ref="A2:I3"/>
  </mergeCells>
  <conditionalFormatting sqref="J2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drawing r:id="rId1"/>
  <legacyDrawing r:id="rId2"/>
  <extLst>
    <ext xmlns:x14="http://schemas.microsoft.com/office/spreadsheetml/2009/9/main" uri="{05C60535-1F16-4fd2-B633-F4F36F0B64E0}">
      <x14:sparklineGroups xmlns:xm="http://schemas.microsoft.com/office/excel/2006/main">
        <x14:sparklineGroup type="column" displayEmptyCellsAs="gap" xr2:uid="{00000000-0003-0000-0300-000001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'Ejercicio 4'!D6:F6</xm:f>
              <xm:sqref>G6</xm:sqref>
            </x14:sparkline>
          </x14:sparklines>
        </x14:sparklineGroup>
        <x14:sparklineGroup type="column" displayEmptyCellsAs="gap" xr2:uid="{00000000-0003-0000-0300-000000000000}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'Ejercicio 4'!D7:F7</xm:f>
              <xm:sqref>G7</xm:sqref>
            </x14:sparkline>
            <x14:sparkline>
              <xm:f>'Ejercicio 4'!D8:F8</xm:f>
              <xm:sqref>G8</xm:sqref>
            </x14:sparkline>
            <x14:sparkline>
              <xm:f>'Ejercicio 4'!D9:F9</xm:f>
              <xm:sqref>G9</xm:sqref>
            </x14:sparkline>
            <x14:sparkline>
              <xm:f>'Ejercicio 4'!D10:F10</xm:f>
              <xm:sqref>G10</xm:sqref>
            </x14:sparkline>
            <x14:sparkline>
              <xm:f>'Ejercicio 4'!D11:F11</xm:f>
              <xm:sqref>G11</xm:sqref>
            </x14:sparkline>
            <x14:sparkline>
              <xm:f>'Ejercicio 4'!D12:F12</xm:f>
              <xm:sqref>G12</xm:sqref>
            </x14:sparkline>
            <x14:sparkline>
              <xm:f>'Ejercicio 4'!D13:F13</xm:f>
              <xm:sqref>G13</xm:sqref>
            </x14:sparkline>
            <x14:sparkline>
              <xm:f>'Ejercicio 4'!D14:F14</xm:f>
              <xm:sqref>G14</xm:sqref>
            </x14:sparkline>
            <x14:sparkline>
              <xm:f>'Ejercicio 4'!D15:F15</xm:f>
              <xm:sqref>G15</xm:sqref>
            </x14:sparkline>
            <x14:sparkline>
              <xm:f>'Ejercicio 4'!D16:F16</xm:f>
              <xm:sqref>G16</xm:sqref>
            </x14:sparkline>
            <x14:sparkline>
              <xm:f>'Ejercicio 4'!D17:F17</xm:f>
              <xm:sqref>G17</xm:sqref>
            </x14:sparkline>
            <x14:sparkline>
              <xm:f>'Ejercicio 4'!D18:F18</xm:f>
              <xm:sqref>G18</xm:sqref>
            </x14:sparkline>
            <x14:sparkline>
              <xm:f>'Ejercicio 4'!D19:F19</xm:f>
              <xm:sqref>G19</xm:sqref>
            </x14:sparkline>
            <x14:sparkline>
              <xm:f>'Ejercicio 4'!D20:F20</xm:f>
              <xm:sqref>G20</xm:sqref>
            </x14:sparkline>
          </x14:sparklines>
        </x14:sparklineGroup>
      </x14:sparklineGroup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J36"/>
  <sheetViews>
    <sheetView topLeftCell="A25" workbookViewId="0">
      <selection activeCell="L11" sqref="L11"/>
    </sheetView>
  </sheetViews>
  <sheetFormatPr baseColWidth="10" defaultRowHeight="15" x14ac:dyDescent="0.25"/>
  <cols>
    <col min="2" max="2" width="12.7109375" customWidth="1"/>
    <col min="3" max="3" width="12.28515625" customWidth="1"/>
    <col min="4" max="4" width="15.85546875" customWidth="1"/>
    <col min="5" max="5" width="12.28515625" customWidth="1"/>
    <col min="6" max="6" width="9" customWidth="1"/>
    <col min="7" max="7" width="12.140625" customWidth="1"/>
    <col min="8" max="8" width="13.7109375" bestFit="1" customWidth="1"/>
    <col min="9" max="9" width="14" customWidth="1"/>
    <col min="10" max="10" width="12" customWidth="1"/>
  </cols>
  <sheetData>
    <row r="1" spans="1:10" x14ac:dyDescent="0.25">
      <c r="A1" s="88" t="s">
        <v>0</v>
      </c>
      <c r="B1" s="88"/>
      <c r="C1" s="88"/>
      <c r="D1" s="88"/>
      <c r="E1" s="88"/>
      <c r="F1" s="88"/>
    </row>
    <row r="2" spans="1:10" x14ac:dyDescent="0.25">
      <c r="A2" s="102" t="s">
        <v>195</v>
      </c>
      <c r="B2" s="102"/>
      <c r="C2" s="102"/>
      <c r="D2" s="102"/>
      <c r="E2" s="102"/>
      <c r="F2" s="102"/>
      <c r="G2" s="102"/>
      <c r="H2" s="102"/>
      <c r="I2" s="102"/>
      <c r="J2">
        <v>10</v>
      </c>
    </row>
    <row r="3" spans="1:10" ht="48" customHeight="1" x14ac:dyDescent="0.25">
      <c r="A3" s="102"/>
      <c r="B3" s="102"/>
      <c r="C3" s="102"/>
      <c r="D3" s="102"/>
      <c r="E3" s="102"/>
      <c r="F3" s="102"/>
      <c r="G3" s="102"/>
      <c r="H3" s="102"/>
      <c r="I3" s="102"/>
    </row>
    <row r="5" spans="1:10" x14ac:dyDescent="0.25">
      <c r="B5" s="77" t="s">
        <v>172</v>
      </c>
      <c r="C5" s="78" t="s">
        <v>173</v>
      </c>
      <c r="D5" s="78" t="s">
        <v>174</v>
      </c>
      <c r="E5" s="78" t="s">
        <v>175</v>
      </c>
      <c r="F5" s="78" t="s">
        <v>176</v>
      </c>
      <c r="G5" s="78" t="s">
        <v>177</v>
      </c>
      <c r="H5" s="78" t="s">
        <v>178</v>
      </c>
      <c r="I5" s="78" t="s">
        <v>179</v>
      </c>
      <c r="J5" s="79" t="s">
        <v>128</v>
      </c>
    </row>
    <row r="6" spans="1:10" x14ac:dyDescent="0.25">
      <c r="B6" s="9">
        <v>2</v>
      </c>
      <c r="C6" s="58">
        <v>37987</v>
      </c>
      <c r="D6" s="6" t="s">
        <v>180</v>
      </c>
      <c r="E6" s="6" t="s">
        <v>178</v>
      </c>
      <c r="F6" s="6" t="s">
        <v>181</v>
      </c>
      <c r="G6" s="6">
        <v>199</v>
      </c>
      <c r="H6" s="59">
        <v>1945424</v>
      </c>
      <c r="I6" s="58">
        <v>38096</v>
      </c>
      <c r="J6" s="8" t="s">
        <v>131</v>
      </c>
    </row>
    <row r="7" spans="1:10" x14ac:dyDescent="0.25">
      <c r="B7" s="9">
        <v>3</v>
      </c>
      <c r="C7" s="58">
        <v>37987</v>
      </c>
      <c r="D7" s="6" t="s">
        <v>182</v>
      </c>
      <c r="E7" s="6" t="s">
        <v>183</v>
      </c>
      <c r="F7" s="6" t="s">
        <v>181</v>
      </c>
      <c r="G7" s="6">
        <v>82</v>
      </c>
      <c r="H7" s="59">
        <v>712416</v>
      </c>
      <c r="I7" s="58">
        <v>38299</v>
      </c>
      <c r="J7" s="8" t="s">
        <v>184</v>
      </c>
    </row>
    <row r="8" spans="1:10" x14ac:dyDescent="0.25">
      <c r="B8" s="9">
        <v>4</v>
      </c>
      <c r="C8" s="58">
        <v>37988</v>
      </c>
      <c r="D8" s="6" t="s">
        <v>185</v>
      </c>
      <c r="E8" s="6" t="s">
        <v>183</v>
      </c>
      <c r="F8" s="6" t="s">
        <v>181</v>
      </c>
      <c r="G8" s="6">
        <v>285</v>
      </c>
      <c r="H8" s="59">
        <v>1815450</v>
      </c>
      <c r="I8" s="58">
        <v>38104</v>
      </c>
      <c r="J8" s="8" t="s">
        <v>186</v>
      </c>
    </row>
    <row r="9" spans="1:10" x14ac:dyDescent="0.25">
      <c r="B9" s="9">
        <v>6</v>
      </c>
      <c r="C9" s="58">
        <v>37989</v>
      </c>
      <c r="D9" s="6" t="s">
        <v>187</v>
      </c>
      <c r="E9" s="6" t="s">
        <v>183</v>
      </c>
      <c r="F9" s="6" t="s">
        <v>181</v>
      </c>
      <c r="G9" s="6">
        <v>131</v>
      </c>
      <c r="H9" s="59">
        <v>953156</v>
      </c>
      <c r="I9" s="58">
        <v>38235</v>
      </c>
      <c r="J9" s="8" t="s">
        <v>131</v>
      </c>
    </row>
    <row r="10" spans="1:10" x14ac:dyDescent="0.25">
      <c r="B10" s="9">
        <v>8</v>
      </c>
      <c r="C10" s="58">
        <v>37989</v>
      </c>
      <c r="D10" s="6" t="s">
        <v>182</v>
      </c>
      <c r="E10" s="6" t="s">
        <v>178</v>
      </c>
      <c r="F10" s="6" t="s">
        <v>181</v>
      </c>
      <c r="G10" s="6">
        <v>235</v>
      </c>
      <c r="H10" s="59">
        <v>2158475</v>
      </c>
      <c r="I10" s="58">
        <v>38291</v>
      </c>
      <c r="J10" s="8" t="s">
        <v>186</v>
      </c>
    </row>
    <row r="11" spans="1:10" x14ac:dyDescent="0.25">
      <c r="B11" s="9">
        <v>11</v>
      </c>
      <c r="C11" s="58">
        <v>37990</v>
      </c>
      <c r="D11" s="6" t="s">
        <v>182</v>
      </c>
      <c r="E11" s="6" t="s">
        <v>183</v>
      </c>
      <c r="F11" s="6" t="s">
        <v>181</v>
      </c>
      <c r="G11" s="6">
        <v>124</v>
      </c>
      <c r="H11" s="59">
        <v>627068</v>
      </c>
      <c r="I11" s="58">
        <v>38288</v>
      </c>
      <c r="J11" s="8" t="s">
        <v>131</v>
      </c>
    </row>
    <row r="12" spans="1:10" x14ac:dyDescent="0.25">
      <c r="B12" s="9">
        <v>12</v>
      </c>
      <c r="C12" s="58">
        <v>37990</v>
      </c>
      <c r="D12" s="6" t="s">
        <v>187</v>
      </c>
      <c r="E12" s="6" t="s">
        <v>178</v>
      </c>
      <c r="F12" s="6" t="s">
        <v>181</v>
      </c>
      <c r="G12" s="6">
        <v>187</v>
      </c>
      <c r="H12" s="59">
        <v>999328</v>
      </c>
      <c r="I12" s="58">
        <v>38082</v>
      </c>
      <c r="J12" s="8" t="s">
        <v>130</v>
      </c>
    </row>
    <row r="13" spans="1:10" x14ac:dyDescent="0.25">
      <c r="B13" s="9">
        <v>15</v>
      </c>
      <c r="C13" s="58">
        <v>37990</v>
      </c>
      <c r="D13" s="6" t="s">
        <v>187</v>
      </c>
      <c r="E13" s="6" t="s">
        <v>183</v>
      </c>
      <c r="F13" s="6" t="s">
        <v>181</v>
      </c>
      <c r="G13" s="6">
        <v>176</v>
      </c>
      <c r="H13" s="59">
        <v>820336</v>
      </c>
      <c r="I13" s="58">
        <v>38320</v>
      </c>
      <c r="J13" s="8" t="s">
        <v>131</v>
      </c>
    </row>
    <row r="14" spans="1:10" x14ac:dyDescent="0.25">
      <c r="B14" s="9">
        <v>16</v>
      </c>
      <c r="C14" s="58">
        <v>37991</v>
      </c>
      <c r="D14" s="6" t="s">
        <v>188</v>
      </c>
      <c r="E14" s="6" t="s">
        <v>183</v>
      </c>
      <c r="F14" s="6" t="s">
        <v>181</v>
      </c>
      <c r="G14" s="6">
        <v>179</v>
      </c>
      <c r="H14" s="59">
        <v>937960</v>
      </c>
      <c r="I14" s="58">
        <v>38312</v>
      </c>
      <c r="J14" s="8" t="s">
        <v>130</v>
      </c>
    </row>
    <row r="15" spans="1:10" x14ac:dyDescent="0.25">
      <c r="B15" s="9">
        <v>19</v>
      </c>
      <c r="C15" s="58">
        <v>37993</v>
      </c>
      <c r="D15" s="6" t="s">
        <v>189</v>
      </c>
      <c r="E15" s="6" t="s">
        <v>183</v>
      </c>
      <c r="F15" s="6" t="s">
        <v>181</v>
      </c>
      <c r="G15" s="6">
        <v>55</v>
      </c>
      <c r="H15" s="59">
        <v>472615</v>
      </c>
      <c r="I15" s="58">
        <v>38086</v>
      </c>
      <c r="J15" s="8" t="s">
        <v>132</v>
      </c>
    </row>
    <row r="16" spans="1:10" x14ac:dyDescent="0.25">
      <c r="B16" s="9">
        <v>23</v>
      </c>
      <c r="C16" s="58">
        <v>37996</v>
      </c>
      <c r="D16" s="6" t="s">
        <v>188</v>
      </c>
      <c r="E16" s="6" t="s">
        <v>183</v>
      </c>
      <c r="F16" s="6" t="s">
        <v>181</v>
      </c>
      <c r="G16" s="6">
        <v>183</v>
      </c>
      <c r="H16" s="59">
        <v>1438929</v>
      </c>
      <c r="I16" s="58">
        <v>38098</v>
      </c>
      <c r="J16" s="8" t="s">
        <v>132</v>
      </c>
    </row>
    <row r="17" spans="2:10" x14ac:dyDescent="0.25">
      <c r="B17" s="9">
        <v>1</v>
      </c>
      <c r="C17" s="58">
        <v>37987</v>
      </c>
      <c r="D17" s="6" t="s">
        <v>185</v>
      </c>
      <c r="E17" s="6" t="s">
        <v>183</v>
      </c>
      <c r="F17" s="6" t="s">
        <v>190</v>
      </c>
      <c r="G17" s="6">
        <v>291</v>
      </c>
      <c r="H17" s="59">
        <v>2133903</v>
      </c>
      <c r="I17" s="58">
        <v>38157</v>
      </c>
      <c r="J17" s="8" t="s">
        <v>130</v>
      </c>
    </row>
    <row r="18" spans="2:10" x14ac:dyDescent="0.25">
      <c r="B18" s="9">
        <v>9</v>
      </c>
      <c r="C18" s="58">
        <v>37990</v>
      </c>
      <c r="D18" s="6" t="s">
        <v>189</v>
      </c>
      <c r="E18" s="6" t="s">
        <v>183</v>
      </c>
      <c r="F18" s="6" t="s">
        <v>190</v>
      </c>
      <c r="G18" s="6">
        <v>108</v>
      </c>
      <c r="H18" s="59">
        <v>1024380</v>
      </c>
      <c r="I18" s="58">
        <v>38349</v>
      </c>
      <c r="J18" s="8" t="s">
        <v>186</v>
      </c>
    </row>
    <row r="19" spans="2:10" x14ac:dyDescent="0.25">
      <c r="B19" s="9">
        <v>10</v>
      </c>
      <c r="C19" s="58">
        <v>37990</v>
      </c>
      <c r="D19" s="6" t="s">
        <v>185</v>
      </c>
      <c r="E19" s="6" t="s">
        <v>178</v>
      </c>
      <c r="F19" s="6" t="s">
        <v>190</v>
      </c>
      <c r="G19" s="6">
        <v>299</v>
      </c>
      <c r="H19" s="59">
        <v>2042768</v>
      </c>
      <c r="I19" s="58">
        <v>38266</v>
      </c>
      <c r="J19" s="8" t="s">
        <v>184</v>
      </c>
    </row>
    <row r="20" spans="2:10" x14ac:dyDescent="0.25">
      <c r="B20" s="9">
        <v>22</v>
      </c>
      <c r="C20" s="58">
        <v>37995</v>
      </c>
      <c r="D20" s="6" t="s">
        <v>182</v>
      </c>
      <c r="E20" s="6" t="s">
        <v>183</v>
      </c>
      <c r="F20" s="6" t="s">
        <v>190</v>
      </c>
      <c r="G20" s="6">
        <v>116</v>
      </c>
      <c r="H20" s="59">
        <v>727552</v>
      </c>
      <c r="I20" s="58">
        <v>38091</v>
      </c>
      <c r="J20" s="8" t="s">
        <v>131</v>
      </c>
    </row>
    <row r="21" spans="2:10" x14ac:dyDescent="0.25">
      <c r="B21" s="9">
        <v>13</v>
      </c>
      <c r="C21" s="58">
        <v>37990</v>
      </c>
      <c r="D21" s="6" t="s">
        <v>185</v>
      </c>
      <c r="E21" s="6" t="s">
        <v>178</v>
      </c>
      <c r="F21" s="6" t="s">
        <v>191</v>
      </c>
      <c r="G21" s="6">
        <v>300</v>
      </c>
      <c r="H21" s="59">
        <v>2937300</v>
      </c>
      <c r="I21" s="58">
        <v>38295</v>
      </c>
      <c r="J21" s="8" t="s">
        <v>186</v>
      </c>
    </row>
    <row r="22" spans="2:10" x14ac:dyDescent="0.25">
      <c r="B22" s="9">
        <v>18</v>
      </c>
      <c r="C22" s="58">
        <v>37992</v>
      </c>
      <c r="D22" s="6" t="s">
        <v>192</v>
      </c>
      <c r="E22" s="6" t="s">
        <v>178</v>
      </c>
      <c r="F22" s="6" t="s">
        <v>191</v>
      </c>
      <c r="G22" s="6">
        <v>283</v>
      </c>
      <c r="H22" s="59">
        <v>1679605</v>
      </c>
      <c r="I22" s="58">
        <v>38144</v>
      </c>
      <c r="J22" s="8" t="s">
        <v>130</v>
      </c>
    </row>
    <row r="23" spans="2:10" x14ac:dyDescent="0.25">
      <c r="B23" s="9">
        <v>20</v>
      </c>
      <c r="C23" s="58">
        <v>37994</v>
      </c>
      <c r="D23" s="6" t="s">
        <v>182</v>
      </c>
      <c r="E23" s="6" t="s">
        <v>183</v>
      </c>
      <c r="F23" s="6" t="s">
        <v>191</v>
      </c>
      <c r="G23" s="6">
        <v>148</v>
      </c>
      <c r="H23" s="59">
        <v>1169496</v>
      </c>
      <c r="I23" s="58">
        <v>38218</v>
      </c>
      <c r="J23" s="8" t="s">
        <v>193</v>
      </c>
    </row>
    <row r="24" spans="2:10" x14ac:dyDescent="0.25">
      <c r="B24" s="9">
        <v>21</v>
      </c>
      <c r="C24" s="58">
        <v>37995</v>
      </c>
      <c r="D24" s="6" t="s">
        <v>187</v>
      </c>
      <c r="E24" s="6" t="s">
        <v>178</v>
      </c>
      <c r="F24" s="6" t="s">
        <v>191</v>
      </c>
      <c r="G24" s="6">
        <v>228</v>
      </c>
      <c r="H24" s="59">
        <v>2020992</v>
      </c>
      <c r="I24" s="58">
        <v>38150</v>
      </c>
      <c r="J24" s="8" t="s">
        <v>130</v>
      </c>
    </row>
    <row r="25" spans="2:10" x14ac:dyDescent="0.25">
      <c r="B25" s="9">
        <v>25</v>
      </c>
      <c r="C25" s="58">
        <v>37996</v>
      </c>
      <c r="D25" s="6" t="s">
        <v>182</v>
      </c>
      <c r="E25" s="6" t="s">
        <v>183</v>
      </c>
      <c r="F25" s="6" t="s">
        <v>191</v>
      </c>
      <c r="G25" s="6">
        <v>124</v>
      </c>
      <c r="H25" s="59">
        <v>1170684</v>
      </c>
      <c r="I25" s="58">
        <v>38130</v>
      </c>
      <c r="J25" s="8" t="s">
        <v>186</v>
      </c>
    </row>
    <row r="26" spans="2:10" x14ac:dyDescent="0.25">
      <c r="B26" s="9">
        <v>28</v>
      </c>
      <c r="C26" s="58">
        <v>37998</v>
      </c>
      <c r="D26" s="6" t="s">
        <v>188</v>
      </c>
      <c r="E26" s="6" t="s">
        <v>183</v>
      </c>
      <c r="F26" s="6" t="s">
        <v>191</v>
      </c>
      <c r="G26" s="6">
        <v>187</v>
      </c>
      <c r="H26" s="59">
        <v>1660560</v>
      </c>
      <c r="I26" s="58">
        <v>38154</v>
      </c>
      <c r="J26" s="8" t="s">
        <v>184</v>
      </c>
    </row>
    <row r="27" spans="2:10" x14ac:dyDescent="0.25">
      <c r="B27" s="9">
        <v>5</v>
      </c>
      <c r="C27" s="58">
        <v>37988</v>
      </c>
      <c r="D27" s="6" t="s">
        <v>192</v>
      </c>
      <c r="E27" s="6" t="s">
        <v>178</v>
      </c>
      <c r="F27" s="6" t="s">
        <v>194</v>
      </c>
      <c r="G27" s="6">
        <v>152</v>
      </c>
      <c r="H27" s="59">
        <v>1138024</v>
      </c>
      <c r="I27" s="58">
        <v>38178</v>
      </c>
      <c r="J27" s="8" t="s">
        <v>193</v>
      </c>
    </row>
    <row r="28" spans="2:10" x14ac:dyDescent="0.25">
      <c r="B28" s="9">
        <v>7</v>
      </c>
      <c r="C28" s="58">
        <v>37989</v>
      </c>
      <c r="D28" s="6" t="s">
        <v>185</v>
      </c>
      <c r="E28" s="6" t="s">
        <v>183</v>
      </c>
      <c r="F28" s="6" t="s">
        <v>194</v>
      </c>
      <c r="G28" s="6">
        <v>69</v>
      </c>
      <c r="H28" s="59">
        <v>406686</v>
      </c>
      <c r="I28" s="58">
        <v>38145</v>
      </c>
      <c r="J28" s="8" t="s">
        <v>131</v>
      </c>
    </row>
    <row r="29" spans="2:10" x14ac:dyDescent="0.25">
      <c r="B29" s="9">
        <v>14</v>
      </c>
      <c r="C29" s="58">
        <v>37990</v>
      </c>
      <c r="D29" s="6" t="s">
        <v>180</v>
      </c>
      <c r="E29" s="6" t="s">
        <v>178</v>
      </c>
      <c r="F29" s="6" t="s">
        <v>194</v>
      </c>
      <c r="G29" s="6">
        <v>68</v>
      </c>
      <c r="H29" s="59">
        <v>664700</v>
      </c>
      <c r="I29" s="58">
        <v>38261</v>
      </c>
      <c r="J29" s="8" t="s">
        <v>130</v>
      </c>
    </row>
    <row r="30" spans="2:10" x14ac:dyDescent="0.25">
      <c r="B30" s="9">
        <v>17</v>
      </c>
      <c r="C30" s="58">
        <v>37991</v>
      </c>
      <c r="D30" s="6" t="s">
        <v>188</v>
      </c>
      <c r="E30" s="6" t="s">
        <v>183</v>
      </c>
      <c r="F30" s="6" t="s">
        <v>194</v>
      </c>
      <c r="G30" s="6">
        <v>58</v>
      </c>
      <c r="H30" s="59">
        <v>358846</v>
      </c>
      <c r="I30" s="58">
        <v>38268</v>
      </c>
      <c r="J30" s="8" t="s">
        <v>132</v>
      </c>
    </row>
    <row r="31" spans="2:10" x14ac:dyDescent="0.25">
      <c r="B31" s="9">
        <v>24</v>
      </c>
      <c r="C31" s="58">
        <v>37996</v>
      </c>
      <c r="D31" s="6" t="s">
        <v>182</v>
      </c>
      <c r="E31" s="6" t="s">
        <v>183</v>
      </c>
      <c r="F31" s="6" t="s">
        <v>194</v>
      </c>
      <c r="G31" s="6">
        <v>79</v>
      </c>
      <c r="H31" s="59">
        <v>427390</v>
      </c>
      <c r="I31" s="58">
        <v>38322</v>
      </c>
      <c r="J31" s="8" t="s">
        <v>184</v>
      </c>
    </row>
    <row r="32" spans="2:10" x14ac:dyDescent="0.25">
      <c r="B32" s="9">
        <v>26</v>
      </c>
      <c r="C32" s="58">
        <v>37996</v>
      </c>
      <c r="D32" s="6" t="s">
        <v>180</v>
      </c>
      <c r="E32" s="6" t="s">
        <v>183</v>
      </c>
      <c r="F32" s="6" t="s">
        <v>194</v>
      </c>
      <c r="G32" s="6">
        <v>70</v>
      </c>
      <c r="H32" s="59">
        <v>549780</v>
      </c>
      <c r="I32" s="58">
        <v>38160</v>
      </c>
      <c r="J32" s="8" t="s">
        <v>186</v>
      </c>
    </row>
    <row r="33" spans="2:10" x14ac:dyDescent="0.25">
      <c r="B33" s="9">
        <v>27</v>
      </c>
      <c r="C33" s="58">
        <v>37997</v>
      </c>
      <c r="D33" s="6" t="s">
        <v>180</v>
      </c>
      <c r="E33" s="6" t="s">
        <v>183</v>
      </c>
      <c r="F33" s="6" t="s">
        <v>194</v>
      </c>
      <c r="G33" s="6">
        <v>70</v>
      </c>
      <c r="H33" s="59">
        <v>659330</v>
      </c>
      <c r="I33" s="58">
        <v>38344</v>
      </c>
      <c r="J33" s="8" t="s">
        <v>131</v>
      </c>
    </row>
    <row r="34" spans="2:10" x14ac:dyDescent="0.25">
      <c r="B34" s="9">
        <v>29</v>
      </c>
      <c r="C34" s="58">
        <v>37998</v>
      </c>
      <c r="D34" s="6" t="s">
        <v>188</v>
      </c>
      <c r="E34" s="6" t="s">
        <v>183</v>
      </c>
      <c r="F34" s="6" t="s">
        <v>194</v>
      </c>
      <c r="G34" s="6">
        <v>91</v>
      </c>
      <c r="H34" s="59">
        <v>753571</v>
      </c>
      <c r="I34" s="58">
        <v>38175</v>
      </c>
      <c r="J34" s="8" t="s">
        <v>132</v>
      </c>
    </row>
    <row r="35" spans="2:10" x14ac:dyDescent="0.25">
      <c r="B35" s="80">
        <v>30</v>
      </c>
      <c r="C35" s="81">
        <v>37998</v>
      </c>
      <c r="D35" s="82" t="s">
        <v>180</v>
      </c>
      <c r="E35" s="82" t="s">
        <v>183</v>
      </c>
      <c r="F35" s="82" t="s">
        <v>194</v>
      </c>
      <c r="G35" s="82">
        <v>201</v>
      </c>
      <c r="H35" s="83">
        <v>939072</v>
      </c>
      <c r="I35" s="81">
        <v>38203</v>
      </c>
      <c r="J35" s="84" t="s">
        <v>130</v>
      </c>
    </row>
    <row r="36" spans="2:10" x14ac:dyDescent="0.25">
      <c r="B36" s="80" t="s">
        <v>205</v>
      </c>
      <c r="C36" s="82"/>
      <c r="D36" s="82"/>
      <c r="E36" s="82"/>
      <c r="F36" s="82"/>
      <c r="G36" s="82"/>
      <c r="H36" s="83">
        <f>SUBTOTAL(109,Tabla4[Venta])</f>
        <v>35345796</v>
      </c>
      <c r="I36" s="82"/>
      <c r="J36" s="84">
        <f>SUBTOTAL(103,Tabla4[Vendedor])</f>
        <v>30</v>
      </c>
    </row>
  </sheetData>
  <mergeCells count="2">
    <mergeCell ref="A1:F1"/>
    <mergeCell ref="A2:I3"/>
  </mergeCells>
  <conditionalFormatting sqref="J2">
    <cfRule type="iconSet" priority="1">
      <iconSet iconSet="3Symbols" showValue="0">
        <cfvo type="percent" val="0"/>
        <cfvo type="percent" val="33"/>
        <cfvo type="percent" val="67"/>
      </iconSet>
    </cfRule>
  </conditionalFormatting>
  <pageMargins left="0.7" right="0.7" top="0.75" bottom="0.75" header="0.3" footer="0.3"/>
  <legacyDrawing r:id="rId1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2:K32"/>
  <sheetViews>
    <sheetView tabSelected="1" workbookViewId="0">
      <selection activeCell="D15" sqref="D15"/>
    </sheetView>
  </sheetViews>
  <sheetFormatPr baseColWidth="10" defaultRowHeight="15" x14ac:dyDescent="0.25"/>
  <cols>
    <col min="1" max="1" width="17.5703125" bestFit="1" customWidth="1"/>
    <col min="2" max="2" width="22.42578125" customWidth="1"/>
    <col min="3" max="3" width="15.140625" bestFit="1" customWidth="1"/>
    <col min="4" max="4" width="15.140625" customWidth="1"/>
    <col min="11" max="11" width="15.140625" bestFit="1" customWidth="1"/>
  </cols>
  <sheetData>
    <row r="12" spans="1:11" x14ac:dyDescent="0.25">
      <c r="K12" s="87">
        <f>IFERROR($C32,0)</f>
        <v>15586616</v>
      </c>
    </row>
    <row r="15" spans="1:11" x14ac:dyDescent="0.25">
      <c r="A15" t="s">
        <v>210</v>
      </c>
    </row>
    <row r="16" spans="1:11" x14ac:dyDescent="0.25">
      <c r="A16" s="85">
        <v>35345796</v>
      </c>
    </row>
    <row r="17" spans="1:4" x14ac:dyDescent="0.25">
      <c r="A17" s="86" t="e">
        <f>GETPIVOTDATA("Total de Ventas",$A$15)</f>
        <v>#REF!</v>
      </c>
    </row>
    <row r="19" spans="1:4" x14ac:dyDescent="0.25">
      <c r="A19" s="76" t="s">
        <v>128</v>
      </c>
      <c r="B19" t="s">
        <v>211</v>
      </c>
    </row>
    <row r="20" spans="1:4" x14ac:dyDescent="0.25">
      <c r="A20" s="76" t="s">
        <v>176</v>
      </c>
      <c r="B20" t="s">
        <v>211</v>
      </c>
    </row>
    <row r="22" spans="1:4" x14ac:dyDescent="0.25">
      <c r="A22" s="76" t="s">
        <v>209</v>
      </c>
      <c r="B22" s="76" t="s">
        <v>208</v>
      </c>
    </row>
    <row r="23" spans="1:4" x14ac:dyDescent="0.25">
      <c r="A23" s="76" t="s">
        <v>206</v>
      </c>
      <c r="B23" t="s">
        <v>183</v>
      </c>
      <c r="C23" t="s">
        <v>178</v>
      </c>
      <c r="D23" t="s">
        <v>207</v>
      </c>
    </row>
    <row r="24" spans="1:4" x14ac:dyDescent="0.25">
      <c r="A24" s="60" t="s">
        <v>188</v>
      </c>
      <c r="B24" s="61">
        <v>5149866</v>
      </c>
      <c r="C24" s="61"/>
      <c r="D24" s="61">
        <v>5149866</v>
      </c>
    </row>
    <row r="25" spans="1:4" x14ac:dyDescent="0.25">
      <c r="A25" s="60" t="s">
        <v>185</v>
      </c>
      <c r="B25" s="61">
        <v>4356039</v>
      </c>
      <c r="C25" s="61">
        <v>4980068</v>
      </c>
      <c r="D25" s="61">
        <v>9336107</v>
      </c>
    </row>
    <row r="26" spans="1:4" x14ac:dyDescent="0.25">
      <c r="A26" s="60" t="s">
        <v>187</v>
      </c>
      <c r="B26" s="61">
        <v>1773492</v>
      </c>
      <c r="C26" s="61">
        <v>3020320</v>
      </c>
      <c r="D26" s="61">
        <v>4793812</v>
      </c>
    </row>
    <row r="27" spans="1:4" x14ac:dyDescent="0.25">
      <c r="A27" s="60" t="s">
        <v>180</v>
      </c>
      <c r="B27" s="61">
        <v>2148182</v>
      </c>
      <c r="C27" s="61">
        <v>2610124</v>
      </c>
      <c r="D27" s="61">
        <v>4758306</v>
      </c>
    </row>
    <row r="28" spans="1:4" x14ac:dyDescent="0.25">
      <c r="A28" s="60" t="s">
        <v>182</v>
      </c>
      <c r="B28" s="61">
        <v>4834606</v>
      </c>
      <c r="C28" s="61">
        <v>2158475</v>
      </c>
      <c r="D28" s="61">
        <v>6993081</v>
      </c>
    </row>
    <row r="29" spans="1:4" x14ac:dyDescent="0.25">
      <c r="A29" s="60" t="s">
        <v>189</v>
      </c>
      <c r="B29" s="61">
        <v>1496995</v>
      </c>
      <c r="C29" s="61"/>
      <c r="D29" s="61">
        <v>1496995</v>
      </c>
    </row>
    <row r="30" spans="1:4" x14ac:dyDescent="0.25">
      <c r="A30" s="60" t="s">
        <v>192</v>
      </c>
      <c r="B30" s="61"/>
      <c r="C30" s="61">
        <v>2817629</v>
      </c>
      <c r="D30" s="61">
        <v>2817629</v>
      </c>
    </row>
    <row r="31" spans="1:4" x14ac:dyDescent="0.25">
      <c r="A31" s="60" t="s">
        <v>207</v>
      </c>
      <c r="B31" s="61">
        <v>19759180</v>
      </c>
      <c r="C31" s="61">
        <v>15586616</v>
      </c>
      <c r="D31" s="61">
        <v>35345796</v>
      </c>
    </row>
    <row r="32" spans="1:4" x14ac:dyDescent="0.25">
      <c r="B32" s="17">
        <f>GETPIVOTDATA("Venta",$A$22,"Operación","Alquiler")</f>
        <v>19759180</v>
      </c>
      <c r="C32" s="17">
        <f>GETPIVOTDATA("Venta",$A$22,"Operación","Venta")</f>
        <v>15586616</v>
      </c>
      <c r="D32" s="17">
        <f>GETPIVOTDATA("Venta",$A$22)</f>
        <v>35345796</v>
      </c>
    </row>
  </sheetData>
  <pageMargins left="0.7" right="0.7" top="0.75" bottom="0.75" header="0.3" footer="0.3"/>
  <drawing r:id="rId2"/>
  <tableParts count="1">
    <tablePart r:id="rId3"/>
  </tableParts>
  <extLst>
    <ext xmlns:x14="http://schemas.microsoft.com/office/spreadsheetml/2009/9/main" uri="{A8765BA9-456A-4dab-B4F3-ACF838C121DE}">
      <x14:slicerList>
        <x14:slicer r:id="rId4"/>
      </x14:slicerList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Ejericicio 1</vt:lpstr>
      <vt:lpstr>Ejercicio 2</vt:lpstr>
      <vt:lpstr>Ejercicio 3</vt:lpstr>
      <vt:lpstr>Ejercicio 4</vt:lpstr>
      <vt:lpstr>Ejercicio 5</vt:lpstr>
      <vt:lpstr>DASHBOARD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JABL</dc:creator>
  <cp:lastModifiedBy>JABL</cp:lastModifiedBy>
  <dcterms:created xsi:type="dcterms:W3CDTF">2021-05-17T21:12:07Z</dcterms:created>
  <dcterms:modified xsi:type="dcterms:W3CDTF">2021-05-20T22:38:36Z</dcterms:modified>
</cp:coreProperties>
</file>