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AA31D874-9C0D-4660-9BDC-B89261C8BB76}" xr6:coauthVersionLast="46" xr6:coauthVersionMax="46" xr10:uidLastSave="{00000000-0000-0000-0000-000000000000}"/>
  <bookViews>
    <workbookView xWindow="-25320" yWindow="-2400" windowWidth="25440" windowHeight="15390" activeTab="4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  <sheet name="DASHBOARD" sheetId="6" r:id="rId6"/>
  </sheets>
  <calcPr calcId="18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G64" i="1"/>
  <c r="G63" i="1"/>
  <c r="G62" i="1"/>
  <c r="G61" i="1"/>
  <c r="G60" i="1"/>
  <c r="G59" i="1"/>
  <c r="I57" i="1"/>
  <c r="H36" i="5"/>
  <c r="J36" i="5"/>
  <c r="H18" i="3"/>
  <c r="H33" i="3"/>
  <c r="H35" i="3"/>
  <c r="H26" i="3"/>
  <c r="H12" i="3"/>
  <c r="H24" i="3"/>
  <c r="H25" i="3"/>
  <c r="H19" i="3"/>
  <c r="H23" i="3"/>
  <c r="H14" i="3"/>
  <c r="H17" i="3"/>
  <c r="H11" i="3"/>
  <c r="H30" i="3"/>
  <c r="H13" i="3"/>
  <c r="H20" i="3"/>
  <c r="H22" i="3"/>
  <c r="H28" i="3"/>
  <c r="H34" i="3"/>
  <c r="H21" i="3"/>
  <c r="H31" i="3"/>
  <c r="H16" i="3"/>
  <c r="H15" i="3"/>
  <c r="H29" i="3"/>
  <c r="H27" i="3"/>
  <c r="H37" i="3"/>
  <c r="H32" i="3"/>
  <c r="H36" i="3"/>
  <c r="E63" i="1"/>
  <c r="E62" i="1"/>
  <c r="E61" i="1"/>
  <c r="H57" i="1"/>
  <c r="D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61" authorId="0" shapeId="0" xr:uid="{73045325-6058-4537-8A10-875C8CD07F9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dejo el ejemplo de como se tenia que realizar saludos</t>
        </r>
      </text>
    </comment>
    <comment ref="J66" authorId="0" shapeId="0" xr:uid="{3F0A7280-466C-4549-AFFD-1C93A3F9088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El detalle solo es que se debia poner el subtotal solo en el precio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9CD7B0CC-57AF-4DAC-BDF3-B5589B7E208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Hola te dejo el ejemplo solo se debia sumar la fecha de la factura + el número de días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3" authorId="0" shapeId="0" xr:uid="{6710952D-F10C-4946-98EF-2CF886ED74D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DEJO LA SOLUCIÓN PARA QUE LA CHEQUES</t>
        </r>
      </text>
    </comment>
    <comment ref="K40" authorId="0" shapeId="0" xr:uid="{8B998D07-EC1C-4EF9-B6CE-9CC3D167AE7B}">
      <text>
        <r>
          <rPr>
            <b/>
            <sz val="9"/>
            <color indexed="81"/>
            <rFont val="Tahoma"/>
            <family val="2"/>
          </rPr>
          <t>JABL: 
Me imagino que no lo contestaste por que te falto el ejercicio anterior</t>
        </r>
      </text>
    </comment>
  </commentList>
</comments>
</file>

<file path=xl/sharedStrings.xml><?xml version="1.0" encoding="utf-8"?>
<sst xmlns="http://schemas.openxmlformats.org/spreadsheetml/2006/main" count="450" uniqueCount="179">
  <si>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</si>
  <si>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</si>
  <si>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</si>
  <si>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</si>
  <si>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</si>
  <si>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</si>
  <si>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</si>
  <si>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</si>
  <si>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</si>
  <si>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</si>
  <si>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</si>
  <si>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</si>
  <si>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</si>
  <si>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</si>
  <si>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</si>
  <si>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</si>
  <si>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</si>
  <si>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</si>
  <si>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</si>
  <si>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</si>
  <si>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</si>
  <si>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</si>
  <si>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</si>
  <si>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</si>
  <si>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</si>
  <si>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</si>
  <si>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</si>
  <si>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</si>
  <si>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</si>
  <si>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</si>
  <si>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</si>
  <si>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</si>
  <si>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</si>
  <si>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</si>
  <si>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</si>
  <si>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</si>
  <si>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</si>
  <si>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</si>
  <si>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</si>
  <si>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</si>
  <si>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</si>
  <si>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</si>
  <si>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</si>
  <si>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</si>
  <si>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</si>
  <si>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</si>
  <si>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</si>
  <si>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</si>
  <si>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</si>
  <si>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</si>
  <si>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</si>
  <si>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</si>
  <si>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</si>
  <si>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</si>
  <si>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</si>
  <si>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</si>
  <si>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</si>
  <si>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</si>
  <si>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</si>
  <si>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</si>
  <si>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</si>
  <si>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</si>
  <si>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</si>
  <si>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</si>
  <si>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</si>
  <si>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</si>
  <si>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BROOKLYN, NY 11204</t>
  </si>
  <si>
    <t>JONATHAN IKENGA</t>
  </si>
  <si>
    <t>45-51 AVE D</t>
  </si>
  <si>
    <t>JOSEPH CRUZ</t>
  </si>
  <si>
    <t>54 BOERUM ST APT 13J</t>
  </si>
  <si>
    <t>BROOKLYN, NY 11206</t>
  </si>
  <si>
    <t>L.I.C., NY 11101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</si>
  <si>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</si>
  <si>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</si>
  <si>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</si>
  <si>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</si>
  <si>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</si>
  <si>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</si>
  <si>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</si>
  <si>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</si>
  <si>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</si>
  <si>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</si>
  <si>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</si>
  <si>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</si>
  <si>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</si>
  <si>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</si>
  <si>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MATTHEW LEONE</t>
  </si>
  <si>
    <t xml:space="preserve">247 W10TH ST APT 2A </t>
  </si>
  <si>
    <t>NEW YORK, NY 10014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</si>
  <si>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</si>
  <si>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</si>
  <si>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</si>
  <si>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</si>
  <si>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</si>
  <si>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</si>
  <si>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</si>
  <si>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</si>
  <si>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</si>
  <si>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</si>
  <si>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</si>
  <si>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</si>
  <si>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</si>
  <si>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</si>
  <si>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</si>
  <si>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</si>
  <si>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</si>
  <si>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</si>
  <si>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</si>
  <si>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</si>
  <si>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</si>
  <si>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</si>
  <si>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</si>
  <si>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</si>
  <si>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</si>
  <si>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</si>
  <si>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</si>
  <si>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</si>
  <si>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</si>
  <si>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</si>
  <si>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</si>
  <si>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</si>
  <si>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</si>
  <si>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</si>
  <si>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</si>
  <si>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</si>
  <si>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</si>
  <si>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</si>
  <si>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</si>
  <si>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</si>
  <si>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</si>
  <si>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</si>
  <si>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</si>
  <si>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</si>
  <si>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</si>
  <si>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</si>
  <si>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</si>
  <si>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</si>
  <si>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</si>
  <si>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</si>
  <si>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</si>
  <si>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</si>
  <si>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</si>
  <si>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</si>
  <si>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</si>
  <si>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</si>
  <si>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</si>
  <si>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</si>
  <si>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</si>
  <si>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</si>
  <si>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</si>
  <si>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</si>
  <si>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</si>
  <si>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</si>
  <si>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</si>
  <si>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</si>
  <si>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</si>
  <si>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</si>
  <si>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</si>
  <si>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</si>
  <si>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</si>
  <si>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</si>
  <si>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</si>
  <si>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</si>
  <si>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</si>
  <si>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</si>
  <si>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</si>
  <si>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</si>
  <si>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</si>
  <si>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</si>
  <si>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</si>
  <si>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</si>
  <si>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</si>
  <si>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</si>
  <si>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</si>
  <si>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(Todas)</t>
  </si>
  <si>
    <t>Total general</t>
  </si>
  <si>
    <t>Etiquetas de fila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</si>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</sst>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  <numFmt numFmtId="170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9" fillId="7" borderId="14" xfId="4" applyNumberFormat="1" applyFont="1" applyFill="1" applyBorder="1" applyAlignment="1">
      <alignment horizont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8" xfId="4" applyNumberFormat="1" applyFont="1" applyFill="1" applyBorder="1" applyAlignment="1">
      <alignment horizontal="center" wrapText="1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8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0" fontId="0" fillId="0" borderId="0" xfId="0" applyAlignment="1">
      <alignment horizontal="left"/>
    </xf>
    <xf numFmtId="0" fontId="17" fillId="0" borderId="23" xfId="0" applyFont="1" applyBorder="1"/>
    <xf numFmtId="164" fontId="18" fillId="0" borderId="0" xfId="0" applyNumberFormat="1" applyFont="1" applyBorder="1"/>
    <xf numFmtId="164" fontId="17" fillId="0" borderId="24" xfId="0" applyNumberFormat="1" applyFont="1" applyBorder="1"/>
    <xf numFmtId="164" fontId="17" fillId="7" borderId="22" xfId="1" applyNumberFormat="1" applyFont="1" applyFill="1" applyBorder="1"/>
    <xf numFmtId="164" fontId="17" fillId="0" borderId="22" xfId="1" applyNumberFormat="1" applyFont="1" applyBorder="1"/>
    <xf numFmtId="14" fontId="6" fillId="5" borderId="25" xfId="1" applyNumberFormat="1" applyFont="1" applyFill="1" applyBorder="1" applyAlignment="1">
      <alignment horizontal="center" vertical="center" wrapText="1"/>
    </xf>
    <xf numFmtId="0" fontId="6" fillId="5" borderId="25" xfId="4" applyNumberFormat="1" applyFont="1" applyFill="1" applyBorder="1" applyAlignment="1">
      <alignment horizontal="center" vertical="center"/>
    </xf>
    <xf numFmtId="164" fontId="6" fillId="5" borderId="25" xfId="1" applyNumberFormat="1" applyFont="1" applyFill="1" applyBorder="1" applyAlignment="1">
      <alignment horizontal="center" vertical="center"/>
    </xf>
    <xf numFmtId="0" fontId="6" fillId="5" borderId="25" xfId="1" applyNumberFormat="1" applyFont="1" applyFill="1" applyBorder="1" applyAlignment="1">
      <alignment horizontal="center" vertical="center" wrapText="1"/>
    </xf>
    <xf numFmtId="0" fontId="6" fillId="5" borderId="26" xfId="1" applyNumberFormat="1" applyFont="1" applyFill="1" applyBorder="1" applyAlignment="1">
      <alignment horizontal="center" vertical="center" wrapText="1"/>
    </xf>
    <xf numFmtId="0" fontId="1" fillId="2" borderId="8" xfId="3" applyBorder="1"/>
    <xf numFmtId="0" fontId="1" fillId="2" borderId="27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0" fillId="10" borderId="0" xfId="0" applyFill="1"/>
    <xf numFmtId="0" fontId="0" fillId="10" borderId="0" xfId="0" applyFill="1" applyAlignment="1">
      <alignment wrapText="1"/>
    </xf>
    <xf numFmtId="0" fontId="0" fillId="0" borderId="0" xfId="0" pivotButton="1"/>
    <xf numFmtId="164" fontId="0" fillId="0" borderId="0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44" fontId="0" fillId="0" borderId="2" xfId="1" applyFont="1" applyBorder="1"/>
    <xf numFmtId="170" fontId="0" fillId="0" borderId="2" xfId="6" applyNumberFormat="1" applyFont="1" applyBorder="1"/>
  </cellXfs>
  <cellStyles count="7">
    <cellStyle name="40% - Énfasis6" xfId="3" builtinId="51"/>
    <cellStyle name="Encabezado 4" xfId="2" builtinId="19"/>
    <cellStyle name="Hyperlink 2" xfId="5" xr:uid="{00000000-0005-0000-0000-000002000000}"/>
    <cellStyle name="Millares" xfId="6" builtinId="3"/>
    <cellStyle name="Moneda" xfId="1" builtinId="4"/>
    <cellStyle name="Normal" xfId="0" builtinId="0"/>
    <cellStyle name="Normal 2" xfId="4" xr:uid="{00000000-0005-0000-0000-000005000000}"/>
  </cellStyles>
  <dxfs count="69"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Estilo de tabla 13" pivot="0" count="0" xr9:uid="{00000000-0011-0000-FFFF-FFFF00000000}"/>
  </tableStyles>
  <colors>
    <mruColors>
      <color rgb="FF800C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</xdr:row>
      <xdr:rowOff>171450</xdr:rowOff>
    </xdr:from>
    <xdr:to>
      <xdr:col>11</xdr:col>
      <xdr:colOff>371475</xdr:colOff>
      <xdr:row>6</xdr:row>
      <xdr:rowOff>47625</xdr:rowOff>
    </xdr:to>
    <xdr:sp macro="" textlink="">
      <xdr:nvSpPr>
        <xdr:cNvPr id="2" name="Recortar rectángulo de esquina diagon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895475" y="552450"/>
          <a:ext cx="6858000" cy="638175"/>
        </a:xfrm>
        <a:prstGeom prst="snip2Diag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                                     </a:t>
          </a:r>
        </a:p>
        <a:p>
          <a:pPr algn="ctr"/>
          <a:r>
            <a:rPr lang="es-MX" sz="1200" b="1">
              <a:latin typeface="Bodoni MT Black" panose="02070A03080606020203" pitchFamily="18" charset="0"/>
            </a:rPr>
            <a:t>                                              TABLERO</a:t>
          </a:r>
          <a:r>
            <a:rPr lang="es-MX" sz="1200" b="1" baseline="0">
              <a:latin typeface="Bodoni MT Black" panose="02070A03080606020203" pitchFamily="18" charset="0"/>
            </a:rPr>
            <a:t> DE CONTROL DE BASE DE DATOS</a:t>
          </a:r>
          <a:endParaRPr lang="es-MX" sz="1200" b="1"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2</xdr:col>
      <xdr:colOff>447675</xdr:colOff>
      <xdr:row>3</xdr:row>
      <xdr:rowOff>38100</xdr:rowOff>
    </xdr:from>
    <xdr:to>
      <xdr:col>4</xdr:col>
      <xdr:colOff>174801</xdr:colOff>
      <xdr:row>5</xdr:row>
      <xdr:rowOff>56130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609600"/>
          <a:ext cx="1251126" cy="39903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el Rosario Martinez Urbano" refreshedDate="44333.784090972222" createdVersion="5" refreshedVersion="5" minRefreshableVersion="3" recordCount="30" xr:uid="{00000000-000A-0000-FFFF-FFFF01000000}">
  <cacheSource type="worksheet">
    <worksheetSource name="Tabla4"/>
  </cacheSource>
  <cacheFields count="9">
    <cacheField name="Referencia" numFmtId="0">
      <sharedItems containsSemiMixedTypes="0" containsString="0" containsNumber="1" containsInteger="1" minValue="1" maxValue="30" count="30">
        <n v="2"/>
        <n v="3"/>
        <n v="4"/>
        <n v="6"/>
        <n v="8"/>
        <n v="11"/>
        <n v="12"/>
        <n v="15"/>
        <n v="16"/>
        <n v="19"/>
        <n v="23"/>
        <n v="1"/>
        <n v="9"/>
        <n v="10"/>
        <n v="22"/>
        <n v="13"/>
        <n v="18"/>
        <n v="20"/>
        <n v="21"/>
        <n v="25"/>
        <n v="28"/>
        <n v="5"/>
        <n v="7"/>
        <n v="14"/>
        <n v="17"/>
        <n v="24"/>
        <n v="26"/>
        <n v="27"/>
        <n v="29"/>
        <n v="30"/>
      </sharedItems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/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 count="27">
        <n v="199"/>
        <n v="82"/>
        <n v="285"/>
        <n v="131"/>
        <n v="235"/>
        <n v="124"/>
        <n v="187"/>
        <n v="176"/>
        <n v="179"/>
        <n v="55"/>
        <n v="183"/>
        <n v="291"/>
        <n v="108"/>
        <n v="299"/>
        <n v="116"/>
        <n v="300"/>
        <n v="283"/>
        <n v="148"/>
        <n v="228"/>
        <n v="152"/>
        <n v="69"/>
        <n v="68"/>
        <n v="58"/>
        <n v="79"/>
        <n v="70"/>
        <n v="91"/>
        <n v="201"/>
      </sharedItems>
    </cacheField>
    <cacheField name="Venta" numFmtId="166">
      <sharedItems containsSemiMixedTypes="0" containsString="0" containsNumber="1" containsInteger="1" minValue="358846" maxValue="2937300" count="30">
        <n v="1945424"/>
        <n v="712416"/>
        <n v="1815450"/>
        <n v="953156"/>
        <n v="2158475"/>
        <n v="627068"/>
        <n v="999328"/>
        <n v="820336"/>
        <n v="937960"/>
        <n v="472615"/>
        <n v="1438929"/>
        <n v="2133903"/>
        <n v="1024380"/>
        <n v="2042768"/>
        <n v="727552"/>
        <n v="2937300"/>
        <n v="1679605"/>
        <n v="1169496"/>
        <n v="2020992"/>
        <n v="1170684"/>
        <n v="1660560"/>
        <n v="1138024"/>
        <n v="406686"/>
        <n v="664700"/>
        <n v="358846"/>
        <n v="427390"/>
        <n v="549780"/>
        <n v="659330"/>
        <n v="753571"/>
        <n v="939072"/>
      </sharedItems>
    </cacheField>
    <cacheField name="Fecha Venta" numFmtId="14">
      <sharedItems containsSemiMixedTypes="0" containsNonDate="0" containsDate="1" containsString="0" minDate="2004-04-05T00:00:00" maxDate="2004-12-29T00:00:00" count="30">
        <d v="2004-04-19T00:00:00"/>
        <d v="2004-11-08T00:00:00"/>
        <d v="2004-04-27T00:00:00"/>
        <d v="2004-09-05T00:00:00"/>
        <d v="2004-10-31T00:00:00"/>
        <d v="2004-10-28T00:00:00"/>
        <d v="2004-04-05T00:00:00"/>
        <d v="2004-11-29T00:00:00"/>
        <d v="2004-11-21T00:00:00"/>
        <d v="2004-04-09T00:00:00"/>
        <d v="2004-04-21T00:00:00"/>
        <d v="2004-06-19T00:00:00"/>
        <d v="2004-12-28T00:00:00"/>
        <d v="2004-10-06T00:00:00"/>
        <d v="2004-04-14T00:00:00"/>
        <d v="2004-11-04T00:00:00"/>
        <d v="2004-06-06T00:00:00"/>
        <d v="2004-08-19T00:00:00"/>
        <d v="2004-06-12T00:00:00"/>
        <d v="2004-05-23T00:00:00"/>
        <d v="2004-06-16T00:00:00"/>
        <d v="2004-07-10T00:00:00"/>
        <d v="2004-06-07T00:00:00"/>
        <d v="2004-10-01T00:00:00"/>
        <d v="2004-10-08T00:00:00"/>
        <d v="2004-12-01T00:00:00"/>
        <d v="2004-06-22T00:00:00"/>
        <d v="2004-12-23T00:00:00"/>
        <d v="2004-07-07T00:00:00"/>
        <d v="2004-08-04T00:00:00"/>
      </sharedItems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d v="2004-01-01T00:00:00"/>
    <s v="Local"/>
    <s v="Venta"/>
    <x v="0"/>
    <x v="0"/>
    <x v="0"/>
    <x v="0"/>
    <x v="0"/>
  </r>
  <r>
    <x v="1"/>
    <d v="2004-01-01T00:00:00"/>
    <s v="Oficina"/>
    <s v="Alquiler"/>
    <x v="0"/>
    <x v="1"/>
    <x v="1"/>
    <x v="1"/>
    <x v="1"/>
  </r>
  <r>
    <x v="2"/>
    <d v="2004-01-02T00:00:00"/>
    <s v="Estacionamiento"/>
    <s v="Alquiler"/>
    <x v="0"/>
    <x v="2"/>
    <x v="2"/>
    <x v="2"/>
    <x v="2"/>
  </r>
  <r>
    <x v="3"/>
    <d v="2004-01-03T00:00:00"/>
    <s v="Industrial"/>
    <s v="Alquiler"/>
    <x v="0"/>
    <x v="3"/>
    <x v="3"/>
    <x v="3"/>
    <x v="0"/>
  </r>
  <r>
    <x v="4"/>
    <d v="2004-01-03T00:00:00"/>
    <s v="Oficina"/>
    <s v="Venta"/>
    <x v="0"/>
    <x v="4"/>
    <x v="4"/>
    <x v="4"/>
    <x v="2"/>
  </r>
  <r>
    <x v="5"/>
    <d v="2004-01-04T00:00:00"/>
    <s v="Oficina"/>
    <s v="Alquiler"/>
    <x v="0"/>
    <x v="5"/>
    <x v="5"/>
    <x v="5"/>
    <x v="0"/>
  </r>
  <r>
    <x v="6"/>
    <d v="2004-01-04T00:00:00"/>
    <s v="Industrial"/>
    <s v="Venta"/>
    <x v="0"/>
    <x v="6"/>
    <x v="6"/>
    <x v="6"/>
    <x v="3"/>
  </r>
  <r>
    <x v="7"/>
    <d v="2004-01-04T00:00:00"/>
    <s v="Industrial"/>
    <s v="Alquiler"/>
    <x v="0"/>
    <x v="7"/>
    <x v="7"/>
    <x v="7"/>
    <x v="0"/>
  </r>
  <r>
    <x v="8"/>
    <d v="2004-01-05T00:00:00"/>
    <s v="Casa"/>
    <s v="Alquiler"/>
    <x v="0"/>
    <x v="8"/>
    <x v="8"/>
    <x v="8"/>
    <x v="3"/>
  </r>
  <r>
    <x v="9"/>
    <d v="2004-01-07T00:00:00"/>
    <s v="Piso"/>
    <s v="Alquiler"/>
    <x v="0"/>
    <x v="9"/>
    <x v="9"/>
    <x v="9"/>
    <x v="4"/>
  </r>
  <r>
    <x v="10"/>
    <d v="2004-01-10T00:00:00"/>
    <s v="Casa"/>
    <s v="Alquiler"/>
    <x v="0"/>
    <x v="10"/>
    <x v="10"/>
    <x v="10"/>
    <x v="4"/>
  </r>
  <r>
    <x v="11"/>
    <d v="2004-01-01T00:00:00"/>
    <s v="Estacionamiento"/>
    <s v="Alquiler"/>
    <x v="1"/>
    <x v="11"/>
    <x v="11"/>
    <x v="11"/>
    <x v="3"/>
  </r>
  <r>
    <x v="12"/>
    <d v="2004-01-04T00:00:00"/>
    <s v="Piso"/>
    <s v="Alquiler"/>
    <x v="1"/>
    <x v="12"/>
    <x v="12"/>
    <x v="12"/>
    <x v="2"/>
  </r>
  <r>
    <x v="13"/>
    <d v="2004-01-04T00:00:00"/>
    <s v="Estacionamiento"/>
    <s v="Venta"/>
    <x v="1"/>
    <x v="13"/>
    <x v="13"/>
    <x v="13"/>
    <x v="1"/>
  </r>
  <r>
    <x v="14"/>
    <d v="2004-01-09T00:00:00"/>
    <s v="Oficina"/>
    <s v="Alquiler"/>
    <x v="1"/>
    <x v="14"/>
    <x v="14"/>
    <x v="14"/>
    <x v="0"/>
  </r>
  <r>
    <x v="15"/>
    <d v="2004-01-04T00:00:00"/>
    <s v="Estacionamiento"/>
    <s v="Venta"/>
    <x v="2"/>
    <x v="15"/>
    <x v="15"/>
    <x v="15"/>
    <x v="2"/>
  </r>
  <r>
    <x v="16"/>
    <d v="2004-01-06T00:00:00"/>
    <s v="Suelo"/>
    <s v="Venta"/>
    <x v="2"/>
    <x v="16"/>
    <x v="16"/>
    <x v="16"/>
    <x v="3"/>
  </r>
  <r>
    <x v="17"/>
    <d v="2004-01-08T00:00:00"/>
    <s v="Oficina"/>
    <s v="Alquiler"/>
    <x v="2"/>
    <x v="17"/>
    <x v="17"/>
    <x v="17"/>
    <x v="5"/>
  </r>
  <r>
    <x v="18"/>
    <d v="2004-01-09T00:00:00"/>
    <s v="Industrial"/>
    <s v="Venta"/>
    <x v="2"/>
    <x v="18"/>
    <x v="18"/>
    <x v="18"/>
    <x v="3"/>
  </r>
  <r>
    <x v="19"/>
    <d v="2004-01-10T00:00:00"/>
    <s v="Oficina"/>
    <s v="Alquiler"/>
    <x v="2"/>
    <x v="5"/>
    <x v="19"/>
    <x v="19"/>
    <x v="2"/>
  </r>
  <r>
    <x v="20"/>
    <d v="2004-01-12T00:00:00"/>
    <s v="Casa"/>
    <s v="Alquiler"/>
    <x v="2"/>
    <x v="6"/>
    <x v="20"/>
    <x v="20"/>
    <x v="1"/>
  </r>
  <r>
    <x v="21"/>
    <d v="2004-01-02T00:00:00"/>
    <s v="Suelo"/>
    <s v="Venta"/>
    <x v="3"/>
    <x v="19"/>
    <x v="21"/>
    <x v="21"/>
    <x v="5"/>
  </r>
  <r>
    <x v="22"/>
    <d v="2004-01-03T00:00:00"/>
    <s v="Estacionamiento"/>
    <s v="Alquiler"/>
    <x v="3"/>
    <x v="20"/>
    <x v="22"/>
    <x v="22"/>
    <x v="0"/>
  </r>
  <r>
    <x v="23"/>
    <d v="2004-01-04T00:00:00"/>
    <s v="Local"/>
    <s v="Venta"/>
    <x v="3"/>
    <x v="21"/>
    <x v="23"/>
    <x v="23"/>
    <x v="3"/>
  </r>
  <r>
    <x v="24"/>
    <d v="2004-01-05T00:00:00"/>
    <s v="Casa"/>
    <s v="Alquiler"/>
    <x v="3"/>
    <x v="22"/>
    <x v="24"/>
    <x v="24"/>
    <x v="4"/>
  </r>
  <r>
    <x v="25"/>
    <d v="2004-01-10T00:00:00"/>
    <s v="Oficina"/>
    <s v="Alquiler"/>
    <x v="3"/>
    <x v="23"/>
    <x v="25"/>
    <x v="25"/>
    <x v="1"/>
  </r>
  <r>
    <x v="26"/>
    <d v="2004-01-10T00:00:00"/>
    <s v="Local"/>
    <s v="Alquiler"/>
    <x v="3"/>
    <x v="24"/>
    <x v="26"/>
    <x v="26"/>
    <x v="2"/>
  </r>
  <r>
    <x v="27"/>
    <d v="2004-01-11T00:00:00"/>
    <s v="Local"/>
    <s v="Alquiler"/>
    <x v="3"/>
    <x v="24"/>
    <x v="27"/>
    <x v="27"/>
    <x v="0"/>
  </r>
  <r>
    <x v="28"/>
    <d v="2004-01-12T00:00:00"/>
    <s v="Casa"/>
    <s v="Alquiler"/>
    <x v="3"/>
    <x v="25"/>
    <x v="28"/>
    <x v="28"/>
    <x v="4"/>
  </r>
  <r>
    <x v="29"/>
    <d v="2004-01-12T00:00:00"/>
    <s v="Local"/>
    <s v="Alquiler"/>
    <x v="3"/>
    <x v="26"/>
    <x v="29"/>
    <x v="2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1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14:F21" firstHeaderRow="1" firstDataRow="1" firstDataCol="1" rowPageCount="2" colPageCount="1"/>
  <pivotFields count="9">
    <pivotField showAll="0">
      <items count="31">
        <item x="11"/>
        <item x="0"/>
        <item x="1"/>
        <item x="2"/>
        <item x="21"/>
        <item x="3"/>
        <item x="22"/>
        <item x="4"/>
        <item x="12"/>
        <item x="13"/>
        <item x="5"/>
        <item x="6"/>
        <item x="15"/>
        <item x="23"/>
        <item x="7"/>
        <item x="8"/>
        <item x="24"/>
        <item x="16"/>
        <item x="9"/>
        <item x="17"/>
        <item x="18"/>
        <item x="14"/>
        <item x="10"/>
        <item x="25"/>
        <item x="19"/>
        <item x="26"/>
        <item x="27"/>
        <item x="20"/>
        <item x="28"/>
        <item x="29"/>
        <item t="default"/>
      </items>
    </pivotField>
    <pivotField numFmtId="14"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>
      <items count="28">
        <item x="9"/>
        <item x="22"/>
        <item x="21"/>
        <item x="20"/>
        <item x="24"/>
        <item x="23"/>
        <item x="1"/>
        <item x="25"/>
        <item x="12"/>
        <item x="14"/>
        <item x="5"/>
        <item x="3"/>
        <item x="17"/>
        <item x="19"/>
        <item x="7"/>
        <item x="8"/>
        <item x="10"/>
        <item x="6"/>
        <item x="0"/>
        <item x="26"/>
        <item x="18"/>
        <item x="4"/>
        <item x="16"/>
        <item x="2"/>
        <item x="11"/>
        <item x="13"/>
        <item x="15"/>
        <item t="default"/>
      </items>
    </pivotField>
    <pivotField axis="axisPage" numFmtId="166" showAll="0">
      <items count="31">
        <item x="24"/>
        <item x="22"/>
        <item x="25"/>
        <item x="9"/>
        <item x="26"/>
        <item x="5"/>
        <item x="27"/>
        <item x="23"/>
        <item x="1"/>
        <item x="14"/>
        <item x="28"/>
        <item x="7"/>
        <item x="8"/>
        <item x="29"/>
        <item x="3"/>
        <item x="6"/>
        <item x="12"/>
        <item x="21"/>
        <item x="17"/>
        <item x="19"/>
        <item x="10"/>
        <item x="20"/>
        <item x="16"/>
        <item x="2"/>
        <item x="0"/>
        <item x="18"/>
        <item x="13"/>
        <item x="11"/>
        <item x="4"/>
        <item x="15"/>
        <item t="default"/>
      </items>
    </pivotField>
    <pivotField numFmtId="14" showAll="0">
      <items count="31">
        <item x="6"/>
        <item x="9"/>
        <item x="14"/>
        <item x="0"/>
        <item x="10"/>
        <item x="2"/>
        <item x="19"/>
        <item x="16"/>
        <item x="22"/>
        <item x="18"/>
        <item x="20"/>
        <item x="11"/>
        <item x="26"/>
        <item x="28"/>
        <item x="21"/>
        <item x="29"/>
        <item x="17"/>
        <item x="3"/>
        <item x="23"/>
        <item x="13"/>
        <item x="24"/>
        <item x="5"/>
        <item x="4"/>
        <item x="15"/>
        <item x="1"/>
        <item x="8"/>
        <item x="7"/>
        <item x="25"/>
        <item x="27"/>
        <item x="12"/>
        <item t="default"/>
      </items>
    </pivotField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6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68" tableBorderDxfId="67">
  <autoFilter ref="A8:I56" xr:uid="{00000000-0009-0000-0100-000001000000}"/>
  <sortState xmlns:xlrd2="http://schemas.microsoft.com/office/spreadsheetml/2017/richdata2" ref="A9:I56">
    <sortCondition ref="I8:I56"/>
  </sortState>
  <tableColumns count="9">
    <tableColumn id="1" xr3:uid="{00000000-0010-0000-0000-000001000000}" name="ID" totalsRowLabel="Total" dataDxfId="66" totalsRowDxfId="65"/>
    <tableColumn id="2" xr3:uid="{00000000-0010-0000-0000-000002000000}" name="FechaDeOrden" dataDxfId="64" totalsRowDxfId="63"/>
    <tableColumn id="3" xr3:uid="{00000000-0010-0000-0000-000003000000}" name="Empleado" dataDxfId="62" totalsRowDxfId="61"/>
    <tableColumn id="4" xr3:uid="{00000000-0010-0000-0000-000004000000}" name="Status" totalsRowFunction="count" dataDxfId="60" totalsRowDxfId="59"/>
    <tableColumn id="5" xr3:uid="{00000000-0010-0000-0000-000005000000}" name="Compañía" dataDxfId="58" totalsRowDxfId="57"/>
    <tableColumn id="6" xr3:uid="{00000000-0010-0000-0000-000006000000}" name="Fecha de envío" dataDxfId="56" totalsRowDxfId="55"/>
    <tableColumn id="7" xr3:uid="{00000000-0010-0000-0000-000007000000}" name="Cantidad" dataDxfId="54" totalsRowDxfId="53"/>
    <tableColumn id="8" xr3:uid="{00000000-0010-0000-0000-000008000000}" name="Precio" totalsRowFunction="sum" dataDxfId="52" totalsRowDxfId="51" dataCellStyle="Moneda"/>
    <tableColumn id="9" xr3:uid="{00000000-0010-0000-0000-000009000000}" name="Costo de envío" totalsRowFunction="average" dataDxfId="50" totalsRowDxfId="49" dataCellStyle="Moneda"/>
  </tableColumns>
  <tableStyleInfo name="TableStyleMedium2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7:J61" totalsRowShown="0" headerRowDxfId="48" tableBorderDxfId="47" headerRowCellStyle="Moneda">
  <autoFilter ref="A7:J61" xr:uid="{00000000-0009-0000-0100-000002000000}">
    <filterColumn colId="3">
      <customFilters>
        <customFilter operator="notEqual" val=" "/>
      </customFilters>
    </filterColumn>
  </autoFilter>
  <tableColumns count="10">
    <tableColumn id="1" xr3:uid="{00000000-0010-0000-0100-000001000000}" name="Cuenta No." dataDxfId="46" dataCellStyle="Normal 2"/>
    <tableColumn id="2" xr3:uid="{00000000-0010-0000-0100-000002000000}" name="Factura No." dataDxfId="45" dataCellStyle="Normal 2"/>
    <tableColumn id="3" xr3:uid="{00000000-0010-0000-0100-000003000000}" name="Fecha Factura" dataDxfId="44" dataCellStyle="Normal 2"/>
    <tableColumn id="4" xr3:uid="{00000000-0010-0000-0100-000004000000}" name="NOMBRE" dataDxfId="43" dataCellStyle="Normal 2"/>
    <tableColumn id="5" xr3:uid="{00000000-0010-0000-0100-000005000000}" name="Monto" dataDxfId="42" dataCellStyle="Moneda"/>
    <tableColumn id="6" xr3:uid="{00000000-0010-0000-0100-000006000000}" name="DIRECCIÓN" dataDxfId="41" dataCellStyle="Normal 2"/>
    <tableColumn id="7" xr3:uid="{00000000-0010-0000-0100-000007000000}" name="CIUDAD, ESTADO, CP" dataDxfId="40" dataCellStyle="Normal 2"/>
    <tableColumn id="8" xr3:uid="{00000000-0010-0000-0100-000008000000}" name="60 días" dataDxfId="4" dataCellStyle="Normal 2">
      <calculatedColumnFormula>Tabla2[[#This Row],[Fecha Factura]]+60</calculatedColumnFormula>
    </tableColumn>
    <tableColumn id="9" xr3:uid="{00000000-0010-0000-0100-000009000000}" name="90 días" dataDxfId="3" dataCellStyle="Normal 2">
      <calculatedColumnFormula>Tabla2[[#This Row],[Fecha Factura]]+90</calculatedColumnFormula>
    </tableColumn>
    <tableColumn id="10" xr3:uid="{00000000-0010-0000-0100-00000A000000}" name="120 días" dataDxfId="2" dataCellStyle="Normal 2">
      <calculatedColumnFormula>Tabla2[[#This Row],[Fecha Factura]]+120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10:I37" totalsRowShown="0">
  <autoFilter ref="B10:I37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B11:H37">
    <sortCondition ref="F10:F37"/>
  </sortState>
  <tableColumns count="8">
    <tableColumn id="1" xr3:uid="{00000000-0010-0000-0200-000001000000}" name="Cuenta No." dataDxfId="39" dataCellStyle="Normal 2"/>
    <tableColumn id="2" xr3:uid="{00000000-0010-0000-0200-000002000000}" name="Factura No." dataDxfId="38" dataCellStyle="Normal 2"/>
    <tableColumn id="3" xr3:uid="{00000000-0010-0000-0200-000003000000}" name="Fecha Factura" dataDxfId="37" dataCellStyle="Normal 2"/>
    <tableColumn id="4" xr3:uid="{00000000-0010-0000-0200-000004000000}" name="Fecha Vencim." dataDxfId="36" dataCellStyle="Normal 2"/>
    <tableColumn id="5" xr3:uid="{00000000-0010-0000-0200-000005000000}" name="Monto" dataDxfId="35" dataCellStyle="Moneda"/>
    <tableColumn id="6" xr3:uid="{00000000-0010-0000-0200-000006000000}" name="Vendedor" dataDxfId="34" dataCellStyle="Moneda"/>
    <tableColumn id="7" xr3:uid="{00000000-0010-0000-0200-000007000000}" name="# de Días" dataDxfId="33" dataCellStyle="Normal 2">
      <calculatedColumnFormula>SI</calculatedColumnFormula>
    </tableColumn>
    <tableColumn id="8" xr3:uid="{A3517030-283A-48CA-A571-FE5BDA0BD83F}" name="Columna1" dataDxfId="1">
      <calculatedColumnFormula>IF(C$6&gt;Tabla3[[#This Row],[Fecha Factura]],C$6-Tabla3[[#This Row],[Fecha Factura]],"NO VENCIDA")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5:J36" totalsRowCount="1" headerRowDxfId="32" headerRowBorderDxfId="31" tableBorderDxfId="30" totalsRowBorderDxfId="29" headerRowCellStyle="40% - Énfasis6">
  <autoFilter ref="B5:J35" xr:uid="{00000000-0009-0000-0100-000004000000}"/>
  <tableColumns count="9">
    <tableColumn id="1" xr3:uid="{00000000-0010-0000-0300-000001000000}" name="Referencia" totalsRowLabel="Total" dataDxfId="28" totalsRowDxfId="27"/>
    <tableColumn id="2" xr3:uid="{00000000-0010-0000-0300-000002000000}" name="Fecha Alta" dataDxfId="26" totalsRowDxfId="25"/>
    <tableColumn id="3" xr3:uid="{00000000-0010-0000-0300-000003000000}" name="Giro comercial" dataDxfId="24" totalsRowDxfId="23"/>
    <tableColumn id="4" xr3:uid="{00000000-0010-0000-0300-000004000000}" name="Operación" dataDxfId="22" totalsRowDxfId="21"/>
    <tableColumn id="5" xr3:uid="{00000000-0010-0000-0300-000005000000}" name="Estado" dataDxfId="20" totalsRowDxfId="19"/>
    <tableColumn id="6" xr3:uid="{00000000-0010-0000-0300-000006000000}" name="Superficie" dataDxfId="18" totalsRowDxfId="17"/>
    <tableColumn id="7" xr3:uid="{00000000-0010-0000-0300-000007000000}" name="Venta" totalsRowFunction="sum" dataDxfId="16" totalsRowDxfId="15"/>
    <tableColumn id="8" xr3:uid="{00000000-0010-0000-0300-000008000000}" name="Fecha Venta" dataDxfId="14" totalsRowDxfId="13"/>
    <tableColumn id="9" xr3:uid="{00000000-0010-0000-0300-000009000000}" name="Vendedor" totalsRowFunction="count" dataDxfId="12" totalsRowDxfId="11"/>
  </tableColumns>
  <tableStyleInfo name="TableStyleDark2" showFirstColumn="0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opLeftCell="A43" workbookViewId="0">
      <selection activeCell="F61" sqref="F61"/>
    </sheetView>
  </sheetViews>
  <sheetFormatPr baseColWidth="10" defaultRowHeight="15" x14ac:dyDescent="0.25"/>
  <cols>
    <col min="1" max="1" width="8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7.42578125" customWidth="1"/>
    <col min="9" max="9" width="16.28515625" customWidth="1"/>
  </cols>
  <sheetData>
    <row r="1" spans="1:9" x14ac:dyDescent="0.25">
      <c r="A1" s="92" t="s">
        <v>0</v>
      </c>
      <c r="B1" s="92"/>
      <c r="C1" s="92"/>
      <c r="D1" s="92"/>
      <c r="E1" s="92"/>
      <c r="F1" s="92"/>
    </row>
    <row r="2" spans="1:9" x14ac:dyDescent="0.25">
      <c r="A2" s="93" t="s">
        <v>167</v>
      </c>
      <c r="B2" s="93"/>
      <c r="C2" s="93"/>
      <c r="D2" s="93"/>
      <c r="E2" s="93"/>
      <c r="F2" s="93"/>
      <c r="G2" s="93"/>
      <c r="H2" s="93"/>
      <c r="I2" s="93"/>
    </row>
    <row r="3" spans="1:9" x14ac:dyDescent="0.25">
      <c r="A3" s="93"/>
      <c r="B3" s="93"/>
      <c r="C3" s="93"/>
      <c r="D3" s="93"/>
      <c r="E3" s="93"/>
      <c r="F3" s="93"/>
      <c r="G3" s="93"/>
      <c r="H3" s="93"/>
      <c r="I3" s="93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94" t="s">
        <v>36</v>
      </c>
      <c r="B5" s="95"/>
      <c r="C5" s="95"/>
      <c r="D5" s="95"/>
      <c r="E5" s="95"/>
      <c r="F5" s="95"/>
      <c r="G5" s="95"/>
      <c r="H5" s="95"/>
      <c r="I5" s="96"/>
    </row>
    <row r="6" spans="1:9" x14ac:dyDescent="0.25">
      <c r="A6" s="97"/>
      <c r="B6" s="98"/>
      <c r="C6" s="98"/>
      <c r="D6" s="98"/>
      <c r="E6" s="98"/>
      <c r="F6" s="98"/>
      <c r="G6" s="98"/>
      <c r="H6" s="98"/>
      <c r="I6" s="99"/>
    </row>
    <row r="7" spans="1:9" ht="15" customHeight="1" x14ac:dyDescent="0.25">
      <c r="A7" s="7"/>
      <c r="B7" s="7"/>
      <c r="C7" s="7"/>
      <c r="D7" s="7"/>
      <c r="E7" s="7"/>
      <c r="F7" s="7"/>
      <c r="G7" s="7"/>
      <c r="H7" s="7"/>
      <c r="I7" s="7"/>
    </row>
    <row r="8" spans="1:9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9" x14ac:dyDescent="0.25">
      <c r="A9" s="2">
        <v>61</v>
      </c>
      <c r="B9" s="1">
        <v>42504</v>
      </c>
      <c r="C9" s="2" t="s">
        <v>18</v>
      </c>
      <c r="D9" s="2" t="s">
        <v>11</v>
      </c>
      <c r="E9" s="2" t="s">
        <v>13</v>
      </c>
      <c r="F9" s="1">
        <v>42506</v>
      </c>
      <c r="G9" s="2">
        <v>17</v>
      </c>
      <c r="H9" s="3">
        <v>3295</v>
      </c>
      <c r="I9" s="3">
        <v>4</v>
      </c>
    </row>
    <row r="10" spans="1:9" x14ac:dyDescent="0.25">
      <c r="A10" s="2">
        <v>34</v>
      </c>
      <c r="B10" s="1">
        <v>42391</v>
      </c>
      <c r="C10" s="2" t="s">
        <v>18</v>
      </c>
      <c r="D10" s="2" t="s">
        <v>14</v>
      </c>
      <c r="E10" s="2" t="s">
        <v>13</v>
      </c>
      <c r="F10" s="1">
        <v>42393</v>
      </c>
      <c r="G10" s="2">
        <v>6</v>
      </c>
      <c r="H10" s="3">
        <v>4394</v>
      </c>
      <c r="I10" s="3">
        <v>4</v>
      </c>
    </row>
    <row r="11" spans="1:9" x14ac:dyDescent="0.25">
      <c r="A11" s="2">
        <v>66</v>
      </c>
      <c r="B11" s="1">
        <v>42619</v>
      </c>
      <c r="C11" s="2" t="s">
        <v>31</v>
      </c>
      <c r="D11" s="2" t="s">
        <v>11</v>
      </c>
      <c r="E11" s="2" t="s">
        <v>22</v>
      </c>
      <c r="F11" s="1">
        <v>42621</v>
      </c>
      <c r="G11" s="2">
        <v>20</v>
      </c>
      <c r="H11" s="3">
        <v>1169</v>
      </c>
      <c r="I11" s="3">
        <v>5</v>
      </c>
    </row>
    <row r="12" spans="1:9" x14ac:dyDescent="0.25">
      <c r="A12" s="2">
        <v>76</v>
      </c>
      <c r="B12" s="1">
        <v>42291</v>
      </c>
      <c r="C12" s="2" t="s">
        <v>18</v>
      </c>
      <c r="D12" s="2" t="s">
        <v>14</v>
      </c>
      <c r="E12" s="2" t="s">
        <v>20</v>
      </c>
      <c r="F12" s="1">
        <v>42293</v>
      </c>
      <c r="G12" s="2">
        <v>7</v>
      </c>
      <c r="H12" s="3">
        <v>828</v>
      </c>
      <c r="I12" s="3">
        <v>5</v>
      </c>
    </row>
    <row r="13" spans="1:9" x14ac:dyDescent="0.25">
      <c r="A13" s="2">
        <v>59</v>
      </c>
      <c r="B13" s="1">
        <v>42515</v>
      </c>
      <c r="C13" s="2" t="s">
        <v>21</v>
      </c>
      <c r="D13" s="2" t="s">
        <v>11</v>
      </c>
      <c r="E13" s="2" t="s">
        <v>33</v>
      </c>
      <c r="F13" s="1">
        <v>42517</v>
      </c>
      <c r="G13" s="2">
        <v>9</v>
      </c>
      <c r="H13" s="3">
        <v>3816</v>
      </c>
      <c r="I13" s="3">
        <v>5</v>
      </c>
    </row>
    <row r="14" spans="1:9" x14ac:dyDescent="0.25">
      <c r="A14" s="2">
        <v>58</v>
      </c>
      <c r="B14" s="1">
        <v>42324</v>
      </c>
      <c r="C14" s="2" t="s">
        <v>31</v>
      </c>
      <c r="D14" s="2" t="s">
        <v>14</v>
      </c>
      <c r="E14" s="2" t="s">
        <v>13</v>
      </c>
      <c r="F14" s="1">
        <v>42326</v>
      </c>
      <c r="G14" s="2">
        <v>14</v>
      </c>
      <c r="H14" s="3">
        <v>4317</v>
      </c>
      <c r="I14" s="3">
        <v>5</v>
      </c>
    </row>
    <row r="15" spans="1:9" x14ac:dyDescent="0.25">
      <c r="A15" s="2">
        <v>50</v>
      </c>
      <c r="B15" s="1">
        <v>42305</v>
      </c>
      <c r="C15" s="2" t="s">
        <v>18</v>
      </c>
      <c r="D15" s="2" t="s">
        <v>14</v>
      </c>
      <c r="E15" s="2" t="s">
        <v>20</v>
      </c>
      <c r="F15" s="1">
        <v>42307</v>
      </c>
      <c r="G15" s="2">
        <v>5</v>
      </c>
      <c r="H15" s="3">
        <v>3897</v>
      </c>
      <c r="I15" s="3">
        <v>5</v>
      </c>
    </row>
    <row r="16" spans="1:9" x14ac:dyDescent="0.25">
      <c r="A16" s="2">
        <v>39</v>
      </c>
      <c r="B16" s="1">
        <v>42605</v>
      </c>
      <c r="C16" s="2" t="s">
        <v>31</v>
      </c>
      <c r="D16" s="2" t="s">
        <v>14</v>
      </c>
      <c r="E16" s="2" t="s">
        <v>22</v>
      </c>
      <c r="F16" s="1">
        <v>42607</v>
      </c>
      <c r="G16" s="2">
        <v>5</v>
      </c>
      <c r="H16" s="3">
        <v>1100</v>
      </c>
      <c r="I16" s="3">
        <v>5</v>
      </c>
    </row>
    <row r="17" spans="1:9" x14ac:dyDescent="0.25">
      <c r="A17" s="2">
        <v>32</v>
      </c>
      <c r="B17" s="1">
        <v>42381</v>
      </c>
      <c r="C17" s="2" t="s">
        <v>21</v>
      </c>
      <c r="D17" s="2" t="s">
        <v>14</v>
      </c>
      <c r="E17" s="2" t="s">
        <v>33</v>
      </c>
      <c r="F17" s="1">
        <v>42383</v>
      </c>
      <c r="G17" s="2">
        <v>10</v>
      </c>
      <c r="H17" s="3">
        <v>3924</v>
      </c>
      <c r="I17" s="3">
        <v>5</v>
      </c>
    </row>
    <row r="18" spans="1:9" x14ac:dyDescent="0.25">
      <c r="A18" s="2">
        <v>31</v>
      </c>
      <c r="B18" s="1">
        <v>42517</v>
      </c>
      <c r="C18" s="2" t="s">
        <v>31</v>
      </c>
      <c r="D18" s="2" t="s">
        <v>14</v>
      </c>
      <c r="E18" s="2" t="s">
        <v>13</v>
      </c>
      <c r="F18" s="1">
        <v>42519</v>
      </c>
      <c r="G18" s="2">
        <v>15</v>
      </c>
      <c r="H18" s="3">
        <v>2531</v>
      </c>
      <c r="I18" s="3">
        <v>5</v>
      </c>
    </row>
    <row r="19" spans="1:9" x14ac:dyDescent="0.25">
      <c r="A19" s="2">
        <v>62</v>
      </c>
      <c r="B19" s="1">
        <v>42482</v>
      </c>
      <c r="C19" s="2" t="s">
        <v>31</v>
      </c>
      <c r="D19" s="2" t="s">
        <v>11</v>
      </c>
      <c r="E19" s="2" t="s">
        <v>17</v>
      </c>
      <c r="F19" s="1">
        <v>42484</v>
      </c>
      <c r="G19" s="2">
        <v>9</v>
      </c>
      <c r="H19" s="3">
        <v>4202</v>
      </c>
      <c r="I19" s="3">
        <v>7</v>
      </c>
    </row>
    <row r="20" spans="1:9" x14ac:dyDescent="0.25">
      <c r="A20" s="2">
        <v>63</v>
      </c>
      <c r="B20" s="1">
        <v>42239</v>
      </c>
      <c r="C20" s="2" t="s">
        <v>21</v>
      </c>
      <c r="D20" s="2" t="s">
        <v>14</v>
      </c>
      <c r="E20" s="2" t="s">
        <v>12</v>
      </c>
      <c r="F20" s="1">
        <v>42241</v>
      </c>
      <c r="G20" s="2">
        <v>17</v>
      </c>
      <c r="H20" s="3">
        <v>1242</v>
      </c>
      <c r="I20" s="3">
        <v>7</v>
      </c>
    </row>
    <row r="21" spans="1:9" x14ac:dyDescent="0.25">
      <c r="A21" s="2">
        <v>36</v>
      </c>
      <c r="B21" s="1">
        <v>42420</v>
      </c>
      <c r="C21" s="2" t="s">
        <v>21</v>
      </c>
      <c r="D21" s="2" t="s">
        <v>14</v>
      </c>
      <c r="E21" s="2" t="s">
        <v>12</v>
      </c>
      <c r="F21" s="1">
        <v>42422</v>
      </c>
      <c r="G21" s="2">
        <v>11</v>
      </c>
      <c r="H21" s="3">
        <v>1914</v>
      </c>
      <c r="I21" s="3">
        <v>7</v>
      </c>
    </row>
    <row r="22" spans="1:9" x14ac:dyDescent="0.25">
      <c r="A22" s="2">
        <v>35</v>
      </c>
      <c r="B22" s="1">
        <v>42237</v>
      </c>
      <c r="C22" s="2" t="s">
        <v>31</v>
      </c>
      <c r="D22" s="2" t="s">
        <v>14</v>
      </c>
      <c r="E22" s="2" t="s">
        <v>17</v>
      </c>
      <c r="F22" s="1">
        <v>42239</v>
      </c>
      <c r="G22" s="2">
        <v>12</v>
      </c>
      <c r="H22" s="3">
        <v>1805</v>
      </c>
      <c r="I22" s="3">
        <v>7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40</v>
      </c>
      <c r="B24" s="1">
        <v>42307</v>
      </c>
      <c r="C24" s="2" t="s">
        <v>21</v>
      </c>
      <c r="D24" s="2" t="s">
        <v>14</v>
      </c>
      <c r="E24" s="2" t="s">
        <v>29</v>
      </c>
      <c r="F24" s="1">
        <v>42309</v>
      </c>
      <c r="G24" s="2">
        <v>9</v>
      </c>
      <c r="H24" s="3">
        <v>4605</v>
      </c>
      <c r="I24" s="3">
        <v>9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38</v>
      </c>
      <c r="B26" s="1">
        <v>42352</v>
      </c>
      <c r="C26" s="2" t="s">
        <v>18</v>
      </c>
      <c r="D26" s="2" t="s">
        <v>14</v>
      </c>
      <c r="E26" s="2" t="s">
        <v>26</v>
      </c>
      <c r="F26" s="1">
        <v>42354</v>
      </c>
      <c r="G26" s="2">
        <v>14</v>
      </c>
      <c r="H26" s="3">
        <v>2772</v>
      </c>
      <c r="I26" s="3">
        <v>10</v>
      </c>
    </row>
    <row r="27" spans="1:9" x14ac:dyDescent="0.25">
      <c r="A27" s="2">
        <v>69</v>
      </c>
      <c r="B27" s="1">
        <v>42417</v>
      </c>
      <c r="C27" s="2" t="s">
        <v>16</v>
      </c>
      <c r="D27" s="2" t="s">
        <v>11</v>
      </c>
      <c r="E27" s="2" t="s">
        <v>29</v>
      </c>
      <c r="F27" s="1">
        <v>42419</v>
      </c>
      <c r="G27" s="2">
        <v>14</v>
      </c>
      <c r="H27" s="3">
        <v>2150</v>
      </c>
      <c r="I27" s="3">
        <v>12</v>
      </c>
    </row>
    <row r="28" spans="1:9" x14ac:dyDescent="0.25">
      <c r="A28" s="2">
        <v>64</v>
      </c>
      <c r="B28" s="1">
        <v>42653</v>
      </c>
      <c r="C28" s="2" t="s">
        <v>32</v>
      </c>
      <c r="D28" s="2" t="s">
        <v>11</v>
      </c>
      <c r="E28" s="2" t="s">
        <v>15</v>
      </c>
      <c r="F28" s="1">
        <v>42655</v>
      </c>
      <c r="G28" s="2">
        <v>8</v>
      </c>
      <c r="H28" s="3">
        <v>4629</v>
      </c>
      <c r="I28" s="3">
        <v>12</v>
      </c>
    </row>
    <row r="29" spans="1:9" x14ac:dyDescent="0.25">
      <c r="A29" s="2">
        <v>37</v>
      </c>
      <c r="B29" s="1">
        <v>42652</v>
      </c>
      <c r="C29" s="2" t="s">
        <v>32</v>
      </c>
      <c r="D29" s="2" t="s">
        <v>14</v>
      </c>
      <c r="E29" s="2" t="s">
        <v>15</v>
      </c>
      <c r="F29" s="1">
        <v>42654</v>
      </c>
      <c r="G29" s="2">
        <v>10</v>
      </c>
      <c r="H29" s="3">
        <v>870</v>
      </c>
      <c r="I29" s="3">
        <v>12</v>
      </c>
    </row>
    <row r="30" spans="1:9" x14ac:dyDescent="0.25">
      <c r="A30" s="2">
        <v>41</v>
      </c>
      <c r="B30" s="1">
        <v>42638</v>
      </c>
      <c r="C30" s="2" t="s">
        <v>16</v>
      </c>
      <c r="D30" s="2" t="s">
        <v>11</v>
      </c>
      <c r="E30" s="2" t="s">
        <v>30</v>
      </c>
      <c r="F30" s="1">
        <v>42640</v>
      </c>
      <c r="G30" s="2">
        <v>17</v>
      </c>
      <c r="H30" s="3">
        <v>1493</v>
      </c>
      <c r="I30" s="3">
        <v>22</v>
      </c>
    </row>
    <row r="31" spans="1:9" x14ac:dyDescent="0.25">
      <c r="A31" s="2">
        <v>71</v>
      </c>
      <c r="B31" s="1">
        <v>42174</v>
      </c>
      <c r="C31" s="2" t="s">
        <v>16</v>
      </c>
      <c r="D31" s="2" t="s">
        <v>11</v>
      </c>
      <c r="E31" s="2" t="s">
        <v>27</v>
      </c>
      <c r="F31" s="1">
        <v>42176</v>
      </c>
      <c r="G31" s="2">
        <v>8</v>
      </c>
      <c r="H31" s="3">
        <v>3476</v>
      </c>
      <c r="I31" s="3">
        <v>23</v>
      </c>
    </row>
    <row r="32" spans="1:9" x14ac:dyDescent="0.25">
      <c r="A32" s="2">
        <v>44</v>
      </c>
      <c r="B32" s="1">
        <v>42648</v>
      </c>
      <c r="C32" s="2" t="s">
        <v>16</v>
      </c>
      <c r="D32" s="2" t="s">
        <v>11</v>
      </c>
      <c r="E32" s="2" t="s">
        <v>27</v>
      </c>
      <c r="F32" s="1">
        <v>42650</v>
      </c>
      <c r="G32" s="2">
        <v>5</v>
      </c>
      <c r="H32" s="3">
        <v>4174</v>
      </c>
      <c r="I32" s="3">
        <v>29</v>
      </c>
    </row>
    <row r="33" spans="1:9" x14ac:dyDescent="0.25">
      <c r="A33" s="2">
        <v>72</v>
      </c>
      <c r="B33" s="1">
        <v>42183</v>
      </c>
      <c r="C33" s="2" t="s">
        <v>16</v>
      </c>
      <c r="D33" s="2" t="s">
        <v>14</v>
      </c>
      <c r="E33" s="2" t="s">
        <v>26</v>
      </c>
      <c r="F33" s="1">
        <v>42185</v>
      </c>
      <c r="G33" s="2">
        <v>18</v>
      </c>
      <c r="H33" s="3">
        <v>1249</v>
      </c>
      <c r="I33" s="3">
        <v>40</v>
      </c>
    </row>
    <row r="34" spans="1:9" x14ac:dyDescent="0.25">
      <c r="A34" s="2">
        <v>45</v>
      </c>
      <c r="B34" s="1">
        <v>42494</v>
      </c>
      <c r="C34" s="2" t="s">
        <v>16</v>
      </c>
      <c r="D34" s="2" t="s">
        <v>14</v>
      </c>
      <c r="E34" s="2" t="s">
        <v>26</v>
      </c>
      <c r="F34" s="1">
        <v>42496</v>
      </c>
      <c r="G34" s="2">
        <v>10</v>
      </c>
      <c r="H34" s="3">
        <v>778</v>
      </c>
      <c r="I34" s="3">
        <v>40</v>
      </c>
    </row>
    <row r="35" spans="1:9" x14ac:dyDescent="0.25">
      <c r="A35" s="2">
        <v>75</v>
      </c>
      <c r="B35" s="1">
        <v>42215</v>
      </c>
      <c r="C35" s="2" t="s">
        <v>21</v>
      </c>
      <c r="D35" s="2" t="s">
        <v>14</v>
      </c>
      <c r="E35" s="2" t="s">
        <v>22</v>
      </c>
      <c r="F35" s="1">
        <v>42217</v>
      </c>
      <c r="G35" s="2">
        <v>6</v>
      </c>
      <c r="H35" s="3">
        <v>863</v>
      </c>
      <c r="I35" s="3">
        <v>50</v>
      </c>
    </row>
    <row r="36" spans="1:9" x14ac:dyDescent="0.25">
      <c r="A36" s="2">
        <v>60</v>
      </c>
      <c r="B36" s="1">
        <v>42431</v>
      </c>
      <c r="C36" s="2" t="s">
        <v>23</v>
      </c>
      <c r="D36" s="2" t="s">
        <v>14</v>
      </c>
      <c r="E36" s="2" t="s">
        <v>22</v>
      </c>
      <c r="F36" s="1">
        <v>42433</v>
      </c>
      <c r="G36" s="2">
        <v>11</v>
      </c>
      <c r="H36" s="3">
        <v>998</v>
      </c>
      <c r="I36" s="3">
        <v>50</v>
      </c>
    </row>
    <row r="37" spans="1:9" x14ac:dyDescent="0.25">
      <c r="A37" s="2">
        <v>48</v>
      </c>
      <c r="B37" s="1">
        <v>42316</v>
      </c>
      <c r="C37" s="2" t="s">
        <v>21</v>
      </c>
      <c r="D37" s="2" t="s">
        <v>14</v>
      </c>
      <c r="E37" s="2" t="s">
        <v>22</v>
      </c>
      <c r="F37" s="1">
        <v>42318</v>
      </c>
      <c r="G37" s="2">
        <v>13</v>
      </c>
      <c r="H37" s="3">
        <v>897</v>
      </c>
      <c r="I37" s="3">
        <v>50</v>
      </c>
    </row>
    <row r="38" spans="1:9" x14ac:dyDescent="0.25">
      <c r="A38" s="2">
        <v>33</v>
      </c>
      <c r="B38" s="1">
        <v>42329</v>
      </c>
      <c r="C38" s="2" t="s">
        <v>23</v>
      </c>
      <c r="D38" s="2" t="s">
        <v>14</v>
      </c>
      <c r="E38" s="2" t="s">
        <v>22</v>
      </c>
      <c r="F38" s="1">
        <v>42331</v>
      </c>
      <c r="G38" s="2">
        <v>20</v>
      </c>
      <c r="H38" s="3">
        <v>529</v>
      </c>
      <c r="I38" s="3">
        <v>50</v>
      </c>
    </row>
    <row r="39" spans="1:9" x14ac:dyDescent="0.25">
      <c r="A39" s="2">
        <v>77</v>
      </c>
      <c r="B39" s="1">
        <v>42256</v>
      </c>
      <c r="C39" s="2" t="s">
        <v>18</v>
      </c>
      <c r="D39" s="2" t="s">
        <v>14</v>
      </c>
      <c r="E39" s="2" t="s">
        <v>19</v>
      </c>
      <c r="F39" s="1">
        <v>42258</v>
      </c>
      <c r="G39" s="2">
        <v>10</v>
      </c>
      <c r="H39" s="3">
        <v>3098</v>
      </c>
      <c r="I39" s="3">
        <v>60</v>
      </c>
    </row>
    <row r="40" spans="1:9" x14ac:dyDescent="0.25">
      <c r="A40" s="2">
        <v>51</v>
      </c>
      <c r="B40" s="1">
        <v>42269</v>
      </c>
      <c r="C40" s="2" t="s">
        <v>18</v>
      </c>
      <c r="D40" s="2" t="s">
        <v>14</v>
      </c>
      <c r="E40" s="2" t="s">
        <v>19</v>
      </c>
      <c r="F40" s="1">
        <v>42271</v>
      </c>
      <c r="G40" s="2">
        <v>7</v>
      </c>
      <c r="H40" s="3">
        <v>3471</v>
      </c>
      <c r="I40" s="3">
        <v>60</v>
      </c>
    </row>
    <row r="41" spans="1:9" x14ac:dyDescent="0.25">
      <c r="A41" s="2">
        <v>43</v>
      </c>
      <c r="B41" s="1">
        <v>42342</v>
      </c>
      <c r="C41" s="2" t="s">
        <v>16</v>
      </c>
      <c r="D41" s="2" t="s">
        <v>11</v>
      </c>
      <c r="E41" s="2" t="s">
        <v>28</v>
      </c>
      <c r="F41" s="1">
        <v>42344</v>
      </c>
      <c r="G41" s="2">
        <v>17</v>
      </c>
      <c r="H41" s="3">
        <v>577</v>
      </c>
      <c r="I41" s="3">
        <v>90</v>
      </c>
    </row>
    <row r="42" spans="1:9" x14ac:dyDescent="0.25">
      <c r="A42" s="2">
        <v>42</v>
      </c>
      <c r="B42" s="1">
        <v>42366</v>
      </c>
      <c r="C42" s="2" t="s">
        <v>16</v>
      </c>
      <c r="D42" s="2" t="s">
        <v>35</v>
      </c>
      <c r="E42" s="2" t="s">
        <v>29</v>
      </c>
      <c r="F42" s="1">
        <v>42368</v>
      </c>
      <c r="G42" s="2">
        <v>13</v>
      </c>
      <c r="H42" s="3">
        <v>551</v>
      </c>
      <c r="I42" s="3">
        <v>99</v>
      </c>
    </row>
    <row r="43" spans="1:9" x14ac:dyDescent="0.25">
      <c r="A43" s="2">
        <v>73</v>
      </c>
      <c r="B43" s="1">
        <v>42495</v>
      </c>
      <c r="C43" s="2" t="s">
        <v>24</v>
      </c>
      <c r="D43" s="2" t="s">
        <v>14</v>
      </c>
      <c r="E43" s="2" t="s">
        <v>25</v>
      </c>
      <c r="F43" s="1">
        <v>42497</v>
      </c>
      <c r="G43" s="2">
        <v>12</v>
      </c>
      <c r="H43" s="3">
        <v>4607</v>
      </c>
      <c r="I43" s="3">
        <v>100</v>
      </c>
    </row>
    <row r="44" spans="1:9" x14ac:dyDescent="0.25">
      <c r="A44" s="2">
        <v>46</v>
      </c>
      <c r="B44" s="1">
        <v>42183</v>
      </c>
      <c r="C44" s="2" t="s">
        <v>24</v>
      </c>
      <c r="D44" s="2" t="s">
        <v>14</v>
      </c>
      <c r="E44" s="2" t="s">
        <v>25</v>
      </c>
      <c r="F44" s="1">
        <v>42185</v>
      </c>
      <c r="G44" s="2">
        <v>10</v>
      </c>
      <c r="H44" s="3">
        <v>1014</v>
      </c>
      <c r="I44" s="3">
        <v>100</v>
      </c>
    </row>
    <row r="45" spans="1:9" x14ac:dyDescent="0.25">
      <c r="A45" s="2">
        <v>68</v>
      </c>
      <c r="B45" s="1">
        <v>42360</v>
      </c>
      <c r="C45" s="2" t="s">
        <v>16</v>
      </c>
      <c r="D45" s="2" t="s">
        <v>11</v>
      </c>
      <c r="E45" s="2" t="s">
        <v>30</v>
      </c>
      <c r="F45" s="1">
        <v>42362</v>
      </c>
      <c r="G45" s="2">
        <v>6</v>
      </c>
      <c r="H45" s="3">
        <v>4441</v>
      </c>
      <c r="I45" s="3">
        <v>144</v>
      </c>
    </row>
    <row r="46" spans="1:9" x14ac:dyDescent="0.25">
      <c r="A46" s="2">
        <v>56</v>
      </c>
      <c r="B46" s="1">
        <v>42237</v>
      </c>
      <c r="C46" s="2" t="s">
        <v>10</v>
      </c>
      <c r="D46" s="2" t="s">
        <v>14</v>
      </c>
      <c r="E46" s="2" t="s">
        <v>15</v>
      </c>
      <c r="F46" s="1">
        <v>42239</v>
      </c>
      <c r="G46" s="2">
        <v>12</v>
      </c>
      <c r="H46" s="3">
        <v>2978</v>
      </c>
      <c r="I46" s="3">
        <v>145</v>
      </c>
    </row>
    <row r="47" spans="1:9" x14ac:dyDescent="0.25">
      <c r="A47" s="2">
        <v>78</v>
      </c>
      <c r="B47" s="1">
        <v>42495</v>
      </c>
      <c r="C47" s="2" t="s">
        <v>16</v>
      </c>
      <c r="D47" s="2" t="s">
        <v>14</v>
      </c>
      <c r="E47" s="2" t="s">
        <v>17</v>
      </c>
      <c r="F47" s="1">
        <v>42497</v>
      </c>
      <c r="G47" s="2">
        <v>13</v>
      </c>
      <c r="H47" s="3">
        <v>756</v>
      </c>
      <c r="I47" s="3">
        <v>200</v>
      </c>
    </row>
    <row r="48" spans="1:9" x14ac:dyDescent="0.25">
      <c r="A48" s="2">
        <v>57</v>
      </c>
      <c r="B48" s="1">
        <v>42598</v>
      </c>
      <c r="C48" s="2" t="s">
        <v>18</v>
      </c>
      <c r="D48" s="2" t="s">
        <v>11</v>
      </c>
      <c r="E48" s="2" t="s">
        <v>34</v>
      </c>
      <c r="F48" s="1">
        <v>42600</v>
      </c>
      <c r="G48" s="2">
        <v>11</v>
      </c>
      <c r="H48" s="3">
        <v>4451</v>
      </c>
      <c r="I48" s="3">
        <v>200</v>
      </c>
    </row>
    <row r="49" spans="1:9" x14ac:dyDescent="0.25">
      <c r="A49" s="2">
        <v>55</v>
      </c>
      <c r="B49" s="1">
        <v>42596</v>
      </c>
      <c r="C49" s="2" t="s">
        <v>16</v>
      </c>
      <c r="D49" s="2" t="s">
        <v>14</v>
      </c>
      <c r="E49" s="2" t="s">
        <v>17</v>
      </c>
      <c r="F49" s="1">
        <v>42598</v>
      </c>
      <c r="G49" s="2">
        <v>13</v>
      </c>
      <c r="H49" s="3">
        <v>2636</v>
      </c>
      <c r="I49" s="3">
        <v>200</v>
      </c>
    </row>
    <row r="50" spans="1:9" x14ac:dyDescent="0.25">
      <c r="A50" s="2">
        <v>30</v>
      </c>
      <c r="B50" s="1">
        <v>42181</v>
      </c>
      <c r="C50" s="2" t="s">
        <v>18</v>
      </c>
      <c r="D50" s="2" t="s">
        <v>14</v>
      </c>
      <c r="E50" s="2" t="s">
        <v>34</v>
      </c>
      <c r="F50" s="1">
        <v>42183</v>
      </c>
      <c r="G50" s="2">
        <v>7</v>
      </c>
      <c r="H50" s="3">
        <v>2523</v>
      </c>
      <c r="I50" s="3">
        <v>200</v>
      </c>
    </row>
    <row r="51" spans="1:9" x14ac:dyDescent="0.25">
      <c r="A51" s="2">
        <v>79</v>
      </c>
      <c r="B51" s="1">
        <v>42558</v>
      </c>
      <c r="C51" s="2" t="s">
        <v>10</v>
      </c>
      <c r="D51" s="2" t="s">
        <v>14</v>
      </c>
      <c r="E51" s="2" t="s">
        <v>15</v>
      </c>
      <c r="F51" s="1">
        <v>42560</v>
      </c>
      <c r="G51" s="2">
        <v>5</v>
      </c>
      <c r="H51" s="3">
        <v>2157</v>
      </c>
      <c r="I51" s="3">
        <v>300</v>
      </c>
    </row>
    <row r="52" spans="1:9" x14ac:dyDescent="0.25">
      <c r="A52" s="2">
        <v>74</v>
      </c>
      <c r="B52" s="1">
        <v>42170</v>
      </c>
      <c r="C52" s="2" t="s">
        <v>23</v>
      </c>
      <c r="D52" s="2" t="s">
        <v>14</v>
      </c>
      <c r="E52" s="2" t="s">
        <v>15</v>
      </c>
      <c r="F52" s="1">
        <v>42172</v>
      </c>
      <c r="G52" s="2">
        <v>10</v>
      </c>
      <c r="H52" s="3">
        <v>1679</v>
      </c>
      <c r="I52" s="3">
        <v>300</v>
      </c>
    </row>
    <row r="53" spans="1:9" x14ac:dyDescent="0.25">
      <c r="A53" s="2">
        <v>47</v>
      </c>
      <c r="B53" s="1">
        <v>42566</v>
      </c>
      <c r="C53" s="2" t="s">
        <v>23</v>
      </c>
      <c r="D53" s="2" t="s">
        <v>14</v>
      </c>
      <c r="E53" s="2" t="s">
        <v>15</v>
      </c>
      <c r="F53" s="1">
        <v>42568</v>
      </c>
      <c r="G53" s="2">
        <v>14</v>
      </c>
      <c r="H53" s="3">
        <v>4330</v>
      </c>
      <c r="I53" s="3">
        <v>300</v>
      </c>
    </row>
    <row r="54" spans="1:9" x14ac:dyDescent="0.25">
      <c r="A54" s="2">
        <v>81</v>
      </c>
      <c r="B54" s="1">
        <v>42361</v>
      </c>
      <c r="C54" s="2" t="s">
        <v>10</v>
      </c>
      <c r="D54" s="2" t="s">
        <v>11</v>
      </c>
      <c r="E54" s="2" t="s">
        <v>12</v>
      </c>
      <c r="F54" s="1">
        <v>42363</v>
      </c>
      <c r="G54" s="2">
        <v>20</v>
      </c>
      <c r="H54" s="3">
        <v>4799</v>
      </c>
      <c r="I54" s="3">
        <v>300</v>
      </c>
    </row>
    <row r="55" spans="1:9" x14ac:dyDescent="0.25">
      <c r="A55" s="2">
        <v>80</v>
      </c>
      <c r="B55" s="1">
        <v>42582</v>
      </c>
      <c r="C55" s="2" t="s">
        <v>10</v>
      </c>
      <c r="D55" s="2" t="s">
        <v>11</v>
      </c>
      <c r="E55" s="2" t="s">
        <v>13</v>
      </c>
      <c r="F55" s="1">
        <v>42584</v>
      </c>
      <c r="G55" s="2">
        <v>7</v>
      </c>
      <c r="H55" s="3">
        <v>3839</v>
      </c>
      <c r="I55" s="3">
        <v>300</v>
      </c>
    </row>
    <row r="56" spans="1:9" x14ac:dyDescent="0.25">
      <c r="A56" s="2">
        <v>70</v>
      </c>
      <c r="B56" s="1">
        <v>42308</v>
      </c>
      <c r="C56" s="2" t="s">
        <v>16</v>
      </c>
      <c r="D56" s="2" t="s">
        <v>11</v>
      </c>
      <c r="E56" s="2" t="s">
        <v>28</v>
      </c>
      <c r="F56" s="1">
        <v>42310</v>
      </c>
      <c r="G56" s="2">
        <v>12</v>
      </c>
      <c r="H56" s="3">
        <v>2043</v>
      </c>
      <c r="I56" s="3">
        <v>322</v>
      </c>
    </row>
    <row r="57" spans="1:9" x14ac:dyDescent="0.25">
      <c r="A57" s="11" t="s">
        <v>174</v>
      </c>
      <c r="B57" s="11"/>
      <c r="C57" s="11"/>
      <c r="D57" s="11">
        <f>SUBTOTAL(103,Tabla1[Status])</f>
        <v>48</v>
      </c>
      <c r="E57" s="11"/>
      <c r="F57" s="11"/>
      <c r="G57" s="11"/>
      <c r="H57" s="65">
        <f>SUBTOTAL(109,Tabla1[Precio])</f>
        <v>123715</v>
      </c>
      <c r="I57" s="85">
        <f>SUBTOTAL(101,Tabla1[Costo de envío])</f>
        <v>81.75</v>
      </c>
    </row>
    <row r="58" spans="1:9" x14ac:dyDescent="0.25">
      <c r="A58" s="91" t="s">
        <v>37</v>
      </c>
      <c r="B58" s="91"/>
      <c r="C58" s="91"/>
      <c r="D58" s="91"/>
      <c r="E58" s="91"/>
      <c r="F58" s="4"/>
      <c r="G58" s="4"/>
      <c r="H58" s="4"/>
      <c r="I58" s="4"/>
    </row>
    <row r="59" spans="1:9" x14ac:dyDescent="0.25">
      <c r="A59" s="89" t="s">
        <v>168</v>
      </c>
      <c r="B59" s="89"/>
      <c r="C59" s="89"/>
      <c r="D59" s="89"/>
      <c r="E59" s="68">
        <v>322</v>
      </c>
      <c r="F59">
        <v>1</v>
      </c>
      <c r="G59" s="101">
        <f>MAX(Tabla1[Costo de envío])</f>
        <v>322</v>
      </c>
    </row>
    <row r="60" spans="1:9" ht="15.75" thickBot="1" x14ac:dyDescent="0.3">
      <c r="A60" s="89" t="s">
        <v>169</v>
      </c>
      <c r="B60" s="89"/>
      <c r="C60" s="89"/>
      <c r="D60" s="89"/>
      <c r="E60" s="67">
        <v>4</v>
      </c>
      <c r="F60">
        <v>1</v>
      </c>
      <c r="G60" s="101">
        <f>MIN(Tabla1[Precio])</f>
        <v>529</v>
      </c>
    </row>
    <row r="61" spans="1:9" ht="16.5" thickTop="1" thickBot="1" x14ac:dyDescent="0.3">
      <c r="A61" s="86" t="s">
        <v>170</v>
      </c>
      <c r="B61" s="87"/>
      <c r="C61" s="87"/>
      <c r="D61" s="88"/>
      <c r="E61" s="64">
        <f>SUBTOTAL(103,Tabla1[Status])</f>
        <v>48</v>
      </c>
      <c r="F61">
        <v>1</v>
      </c>
      <c r="G61" s="102">
        <f>COUNTIF(Tabla1[Status],"Nuevo")</f>
        <v>16</v>
      </c>
    </row>
    <row r="62" spans="1:9" ht="16.5" thickTop="1" thickBot="1" x14ac:dyDescent="0.3">
      <c r="A62" s="89" t="s">
        <v>171</v>
      </c>
      <c r="B62" s="89"/>
      <c r="C62" s="89"/>
      <c r="D62" s="89"/>
      <c r="E62" s="66">
        <f>SUBTOTAL(101,Tabla1[Costo de envío])</f>
        <v>81.75</v>
      </c>
      <c r="F62">
        <v>1</v>
      </c>
      <c r="G62" s="101">
        <f>SUMIF(Tabla1[Compañía],"Compañía AA",Tabla1[Costo de envío])</f>
        <v>400</v>
      </c>
    </row>
    <row r="63" spans="1:9" ht="16.5" thickTop="1" thickBot="1" x14ac:dyDescent="0.3">
      <c r="A63" s="89" t="s">
        <v>172</v>
      </c>
      <c r="B63" s="89"/>
      <c r="C63" s="89"/>
      <c r="D63" s="89"/>
      <c r="E63" s="64">
        <f>SUBTOTAL(103,Tabla1[Status])</f>
        <v>48</v>
      </c>
      <c r="F63">
        <v>1</v>
      </c>
      <c r="G63" s="102">
        <f>COUNTIF(Tabla1[Status],"Cerrado")</f>
        <v>31</v>
      </c>
    </row>
    <row r="64" spans="1:9" ht="15.75" thickTop="1" x14ac:dyDescent="0.25">
      <c r="A64" s="90" t="s">
        <v>173</v>
      </c>
      <c r="B64" s="90"/>
      <c r="C64" s="90"/>
      <c r="D64" s="90"/>
      <c r="E64" s="66">
        <v>81.75</v>
      </c>
      <c r="F64">
        <v>1</v>
      </c>
      <c r="G64" s="101">
        <f>AVERAGE(Tabla1[Costo de envío])</f>
        <v>81.75</v>
      </c>
    </row>
    <row r="65" spans="1:10" x14ac:dyDescent="0.25">
      <c r="A65" s="10"/>
      <c r="B65" s="10"/>
      <c r="C65" s="10"/>
      <c r="D65" s="10"/>
      <c r="E65" s="11"/>
    </row>
    <row r="66" spans="1:10" x14ac:dyDescent="0.25">
      <c r="A66" s="4" t="s">
        <v>92</v>
      </c>
      <c r="B66" s="4"/>
      <c r="C66" s="4"/>
      <c r="D66" s="4"/>
      <c r="E66" s="4"/>
      <c r="I66">
        <v>1</v>
      </c>
    </row>
  </sheetData>
  <mergeCells count="10">
    <mergeCell ref="A1:F1"/>
    <mergeCell ref="A2:I3"/>
    <mergeCell ref="A5:I6"/>
    <mergeCell ref="A59:D59"/>
    <mergeCell ref="A60:D60"/>
    <mergeCell ref="A61:D61"/>
    <mergeCell ref="A62:D62"/>
    <mergeCell ref="A63:D63"/>
    <mergeCell ref="A64:D64"/>
    <mergeCell ref="A58:E58"/>
  </mergeCells>
  <conditionalFormatting sqref="F59:F64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I66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selection activeCell="G64" sqref="G64"/>
    </sheetView>
  </sheetViews>
  <sheetFormatPr baseColWidth="10" defaultRowHeight="15" x14ac:dyDescent="0.25"/>
  <cols>
    <col min="1" max="1" width="11.85546875" customWidth="1"/>
    <col min="2" max="2" width="15.85546875" customWidth="1"/>
    <col min="3" max="3" width="14.5703125" customWidth="1"/>
    <col min="4" max="4" width="21" bestFit="1" customWidth="1"/>
    <col min="5" max="5" width="12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1" x14ac:dyDescent="0.25">
      <c r="A1" s="92" t="s">
        <v>0</v>
      </c>
      <c r="B1" s="92"/>
      <c r="C1" s="92"/>
      <c r="D1" s="92"/>
      <c r="E1" s="92"/>
      <c r="F1" s="92"/>
    </row>
    <row r="2" spans="1:11" x14ac:dyDescent="0.25">
      <c r="A2" s="100" t="s">
        <v>166</v>
      </c>
      <c r="B2" s="100"/>
      <c r="C2" s="100"/>
      <c r="D2" s="100"/>
      <c r="E2" s="100"/>
      <c r="F2" s="100"/>
      <c r="G2" s="100"/>
      <c r="H2" s="100"/>
      <c r="I2" s="100"/>
      <c r="J2">
        <v>1</v>
      </c>
    </row>
    <row r="3" spans="1:11" x14ac:dyDescent="0.25">
      <c r="A3" s="100"/>
      <c r="B3" s="100"/>
      <c r="C3" s="100"/>
      <c r="D3" s="100"/>
      <c r="E3" s="100"/>
      <c r="F3" s="100"/>
      <c r="G3" s="100"/>
      <c r="H3" s="100"/>
      <c r="I3" s="100"/>
    </row>
    <row r="5" spans="1:11" x14ac:dyDescent="0.25">
      <c r="A5" s="12"/>
      <c r="B5" s="13"/>
      <c r="C5" s="14"/>
      <c r="D5" s="15"/>
      <c r="E5" s="16"/>
      <c r="F5" s="16"/>
      <c r="G5" s="16"/>
    </row>
    <row r="6" spans="1:11" x14ac:dyDescent="0.25">
      <c r="A6" s="12"/>
      <c r="B6" s="13"/>
      <c r="C6" s="14"/>
      <c r="D6" s="15"/>
      <c r="E6" s="16"/>
      <c r="F6" s="16"/>
      <c r="G6" s="16"/>
      <c r="I6" s="16"/>
      <c r="J6" s="16"/>
    </row>
    <row r="7" spans="1:11" x14ac:dyDescent="0.25">
      <c r="A7" s="69" t="s">
        <v>38</v>
      </c>
      <c r="B7" s="70" t="s">
        <v>39</v>
      </c>
      <c r="C7" s="69" t="s">
        <v>40</v>
      </c>
      <c r="D7" s="70" t="s">
        <v>41</v>
      </c>
      <c r="E7" s="71" t="s">
        <v>42</v>
      </c>
      <c r="F7" s="70" t="s">
        <v>43</v>
      </c>
      <c r="G7" s="70" t="s">
        <v>44</v>
      </c>
      <c r="H7" s="72" t="s">
        <v>45</v>
      </c>
      <c r="I7" s="72" t="s">
        <v>46</v>
      </c>
      <c r="J7" s="73" t="s">
        <v>47</v>
      </c>
    </row>
    <row r="8" spans="1:11" hidden="1" x14ac:dyDescent="0.25">
      <c r="A8" s="28"/>
      <c r="B8" s="29"/>
      <c r="C8" s="17"/>
      <c r="D8" s="30"/>
      <c r="E8" s="18"/>
      <c r="F8" s="30"/>
      <c r="G8" s="30"/>
      <c r="H8" s="19">
        <f>Tabla2[[#This Row],[Fecha Factura]]+60</f>
        <v>60</v>
      </c>
      <c r="I8" s="19">
        <f>Tabla2[[#This Row],[Fecha Factura]]+90</f>
        <v>90</v>
      </c>
      <c r="J8" s="31">
        <f>Tabla2[[#This Row],[Fecha Factura]]+120</f>
        <v>120</v>
      </c>
    </row>
    <row r="9" spans="1:11" x14ac:dyDescent="0.25">
      <c r="A9" s="32">
        <v>10014</v>
      </c>
      <c r="B9" s="33">
        <v>11773</v>
      </c>
      <c r="C9" s="20">
        <v>42465</v>
      </c>
      <c r="D9" s="34" t="s">
        <v>48</v>
      </c>
      <c r="E9" s="21">
        <v>550</v>
      </c>
      <c r="F9" s="34" t="s">
        <v>49</v>
      </c>
      <c r="G9" s="34" t="s">
        <v>50</v>
      </c>
      <c r="H9" s="22">
        <f>Tabla2[[#This Row],[Fecha Factura]]+60</f>
        <v>42525</v>
      </c>
      <c r="I9" s="22">
        <f>Tabla2[[#This Row],[Fecha Factura]]+90</f>
        <v>42555</v>
      </c>
      <c r="J9" s="35">
        <f>Tabla2[[#This Row],[Fecha Factura]]+120</f>
        <v>42585</v>
      </c>
    </row>
    <row r="10" spans="1:11" x14ac:dyDescent="0.25">
      <c r="A10" s="36">
        <v>10034</v>
      </c>
      <c r="B10" s="37">
        <v>11774</v>
      </c>
      <c r="C10" s="23">
        <v>42465</v>
      </c>
      <c r="D10" s="38" t="s">
        <v>51</v>
      </c>
      <c r="E10" s="24">
        <v>750</v>
      </c>
      <c r="F10" s="38" t="s">
        <v>52</v>
      </c>
      <c r="G10" s="38" t="s">
        <v>53</v>
      </c>
      <c r="H10" s="25">
        <f>Tabla2[[#This Row],[Fecha Factura]]+60</f>
        <v>42525</v>
      </c>
      <c r="I10" s="25">
        <f>Tabla2[[#This Row],[Fecha Factura]]+90</f>
        <v>42555</v>
      </c>
      <c r="J10" s="39">
        <f>Tabla2[[#This Row],[Fecha Factura]]+120</f>
        <v>42585</v>
      </c>
    </row>
    <row r="11" spans="1:11" hidden="1" x14ac:dyDescent="0.25">
      <c r="A11" s="32"/>
      <c r="B11" s="33"/>
      <c r="C11" s="20"/>
      <c r="D11" s="34"/>
      <c r="E11" s="21"/>
      <c r="F11" s="34"/>
      <c r="G11" s="34"/>
      <c r="H11" s="22">
        <f>Tabla2[[#This Row],[Fecha Factura]]+60</f>
        <v>60</v>
      </c>
      <c r="I11" s="22">
        <f>Tabla2[[#This Row],[Fecha Factura]]+90</f>
        <v>90</v>
      </c>
      <c r="J11" s="35">
        <f>Tabla2[[#This Row],[Fecha Factura]]+120</f>
        <v>120</v>
      </c>
    </row>
    <row r="12" spans="1:11" hidden="1" x14ac:dyDescent="0.25">
      <c r="A12" s="36"/>
      <c r="B12" s="37"/>
      <c r="C12" s="23"/>
      <c r="D12" s="38"/>
      <c r="E12" s="24"/>
      <c r="F12" s="38"/>
      <c r="G12" s="38"/>
      <c r="H12" s="25">
        <f>Tabla2[[#This Row],[Fecha Factura]]+60</f>
        <v>60</v>
      </c>
      <c r="I12" s="25">
        <f>Tabla2[[#This Row],[Fecha Factura]]+90</f>
        <v>90</v>
      </c>
      <c r="J12" s="39">
        <f>Tabla2[[#This Row],[Fecha Factura]]+120</f>
        <v>120</v>
      </c>
    </row>
    <row r="13" spans="1:11" x14ac:dyDescent="0.25">
      <c r="A13" s="32">
        <v>10018</v>
      </c>
      <c r="B13" s="33">
        <v>11777</v>
      </c>
      <c r="C13" s="20">
        <v>42526</v>
      </c>
      <c r="D13" s="34" t="s">
        <v>55</v>
      </c>
      <c r="E13" s="21">
        <v>211.25</v>
      </c>
      <c r="F13" s="34" t="s">
        <v>56</v>
      </c>
      <c r="G13" s="34" t="s">
        <v>54</v>
      </c>
      <c r="H13" s="22">
        <f>Tabla2[[#This Row],[Fecha Factura]]+60</f>
        <v>42586</v>
      </c>
      <c r="I13" s="22">
        <f>Tabla2[[#This Row],[Fecha Factura]]+90</f>
        <v>42616</v>
      </c>
      <c r="J13" s="35">
        <f>Tabla2[[#This Row],[Fecha Factura]]+120</f>
        <v>42646</v>
      </c>
    </row>
    <row r="14" spans="1:11" x14ac:dyDescent="0.25">
      <c r="A14" s="36">
        <v>10035</v>
      </c>
      <c r="B14" s="37">
        <v>11778</v>
      </c>
      <c r="C14" s="23">
        <v>42526</v>
      </c>
      <c r="D14" s="38" t="s">
        <v>57</v>
      </c>
      <c r="E14" s="24">
        <v>220.13</v>
      </c>
      <c r="F14" s="38" t="s">
        <v>58</v>
      </c>
      <c r="G14" s="38" t="s">
        <v>59</v>
      </c>
      <c r="H14" s="25">
        <f>Tabla2[[#This Row],[Fecha Factura]]+60</f>
        <v>42586</v>
      </c>
      <c r="I14" s="25">
        <f>Tabla2[[#This Row],[Fecha Factura]]+90</f>
        <v>42616</v>
      </c>
      <c r="J14" s="39">
        <f>Tabla2[[#This Row],[Fecha Factura]]+120</f>
        <v>42646</v>
      </c>
    </row>
    <row r="15" spans="1:11" x14ac:dyDescent="0.25">
      <c r="A15" s="32">
        <v>10010</v>
      </c>
      <c r="B15" s="33">
        <v>11779</v>
      </c>
      <c r="C15" s="26">
        <v>42528</v>
      </c>
      <c r="D15" s="34" t="s">
        <v>60</v>
      </c>
      <c r="E15" s="21">
        <v>151.44</v>
      </c>
      <c r="F15" s="34" t="s">
        <v>61</v>
      </c>
      <c r="G15" s="34" t="s">
        <v>62</v>
      </c>
      <c r="H15" s="22">
        <f>Tabla2[[#This Row],[Fecha Factura]]+60</f>
        <v>42588</v>
      </c>
      <c r="I15" s="22">
        <f>Tabla2[[#This Row],[Fecha Factura]]+90</f>
        <v>42618</v>
      </c>
      <c r="J15" s="35">
        <f>Tabla2[[#This Row],[Fecha Factura]]+120</f>
        <v>42648</v>
      </c>
    </row>
    <row r="16" spans="1:11" hidden="1" x14ac:dyDescent="0.25">
      <c r="A16" s="36"/>
      <c r="B16" s="37"/>
      <c r="C16" s="27"/>
      <c r="D16" s="38"/>
      <c r="E16" s="24"/>
      <c r="F16" s="38"/>
      <c r="G16" s="38"/>
      <c r="H16" s="25">
        <f>Tabla2[[#This Row],[Fecha Factura]]+60</f>
        <v>60</v>
      </c>
      <c r="I16" s="25">
        <f>Tabla2[[#This Row],[Fecha Factura]]+90</f>
        <v>90</v>
      </c>
      <c r="J16" s="39">
        <f>Tabla2[[#This Row],[Fecha Factura]]+120</f>
        <v>120</v>
      </c>
    </row>
    <row r="17" spans="1:10" x14ac:dyDescent="0.25">
      <c r="A17" s="32">
        <v>10012</v>
      </c>
      <c r="B17" s="33">
        <v>11781</v>
      </c>
      <c r="C17" s="26">
        <v>42528</v>
      </c>
      <c r="D17" s="34" t="s">
        <v>63</v>
      </c>
      <c r="E17" s="21">
        <v>98.66</v>
      </c>
      <c r="F17" s="34" t="s">
        <v>64</v>
      </c>
      <c r="G17" s="34" t="s">
        <v>65</v>
      </c>
      <c r="H17" s="22">
        <f>Tabla2[[#This Row],[Fecha Factura]]+60</f>
        <v>42588</v>
      </c>
      <c r="I17" s="22">
        <f>Tabla2[[#This Row],[Fecha Factura]]+90</f>
        <v>42618</v>
      </c>
      <c r="J17" s="35">
        <f>Tabla2[[#This Row],[Fecha Factura]]+120</f>
        <v>42648</v>
      </c>
    </row>
    <row r="18" spans="1:10" hidden="1" x14ac:dyDescent="0.25">
      <c r="A18" s="36"/>
      <c r="B18" s="37"/>
      <c r="C18" s="27"/>
      <c r="D18" s="38"/>
      <c r="E18" s="24"/>
      <c r="F18" s="38"/>
      <c r="G18" s="38"/>
      <c r="H18" s="25">
        <f>Tabla2[[#This Row],[Fecha Factura]]+60</f>
        <v>60</v>
      </c>
      <c r="I18" s="25">
        <f>Tabla2[[#This Row],[Fecha Factura]]+90</f>
        <v>90</v>
      </c>
      <c r="J18" s="39">
        <f>Tabla2[[#This Row],[Fecha Factura]]+120</f>
        <v>120</v>
      </c>
    </row>
    <row r="19" spans="1:10" x14ac:dyDescent="0.25">
      <c r="A19" s="32">
        <v>10014</v>
      </c>
      <c r="B19" s="33">
        <v>11783</v>
      </c>
      <c r="C19" s="26">
        <v>42528</v>
      </c>
      <c r="D19" s="34" t="s">
        <v>48</v>
      </c>
      <c r="E19" s="21">
        <v>56.5</v>
      </c>
      <c r="F19" s="34" t="s">
        <v>49</v>
      </c>
      <c r="G19" s="34" t="s">
        <v>66</v>
      </c>
      <c r="H19" s="22">
        <f>Tabla2[[#This Row],[Fecha Factura]]+60</f>
        <v>42588</v>
      </c>
      <c r="I19" s="22">
        <f>Tabla2[[#This Row],[Fecha Factura]]+90</f>
        <v>42618</v>
      </c>
      <c r="J19" s="35">
        <f>Tabla2[[#This Row],[Fecha Factura]]+120</f>
        <v>42648</v>
      </c>
    </row>
    <row r="20" spans="1:10" x14ac:dyDescent="0.25">
      <c r="A20" s="36">
        <v>10021</v>
      </c>
      <c r="B20" s="37">
        <v>11784</v>
      </c>
      <c r="C20" s="27">
        <v>42528</v>
      </c>
      <c r="D20" s="38" t="s">
        <v>67</v>
      </c>
      <c r="E20" s="24">
        <v>414.35</v>
      </c>
      <c r="F20" s="38" t="s">
        <v>68</v>
      </c>
      <c r="G20" s="38" t="s">
        <v>59</v>
      </c>
      <c r="H20" s="25">
        <f>Tabla2[[#This Row],[Fecha Factura]]+60</f>
        <v>42588</v>
      </c>
      <c r="I20" s="25">
        <f>Tabla2[[#This Row],[Fecha Factura]]+90</f>
        <v>42618</v>
      </c>
      <c r="J20" s="39">
        <f>Tabla2[[#This Row],[Fecha Factura]]+120</f>
        <v>42648</v>
      </c>
    </row>
    <row r="21" spans="1:10" x14ac:dyDescent="0.25">
      <c r="A21" s="32">
        <v>10022</v>
      </c>
      <c r="B21" s="33">
        <v>11785</v>
      </c>
      <c r="C21" s="26">
        <v>42529</v>
      </c>
      <c r="D21" s="34" t="s">
        <v>69</v>
      </c>
      <c r="E21" s="21">
        <v>75.989999999999995</v>
      </c>
      <c r="F21" s="34" t="s">
        <v>70</v>
      </c>
      <c r="G21" s="34" t="s">
        <v>71</v>
      </c>
      <c r="H21" s="22">
        <f>Tabla2[[#This Row],[Fecha Factura]]+60</f>
        <v>42589</v>
      </c>
      <c r="I21" s="22">
        <f>Tabla2[[#This Row],[Fecha Factura]]+90</f>
        <v>42619</v>
      </c>
      <c r="J21" s="35">
        <f>Tabla2[[#This Row],[Fecha Factura]]+120</f>
        <v>42649</v>
      </c>
    </row>
    <row r="22" spans="1:10" hidden="1" x14ac:dyDescent="0.25">
      <c r="A22" s="36"/>
      <c r="B22" s="37"/>
      <c r="C22" s="27"/>
      <c r="D22" s="38"/>
      <c r="E22" s="24"/>
      <c r="F22" s="38"/>
      <c r="G22" s="38"/>
      <c r="H22" s="25">
        <f>Tabla2[[#This Row],[Fecha Factura]]+60</f>
        <v>60</v>
      </c>
      <c r="I22" s="25">
        <f>Tabla2[[#This Row],[Fecha Factura]]+90</f>
        <v>90</v>
      </c>
      <c r="J22" s="39">
        <f>Tabla2[[#This Row],[Fecha Factura]]+120</f>
        <v>120</v>
      </c>
    </row>
    <row r="23" spans="1:10" hidden="1" x14ac:dyDescent="0.25">
      <c r="A23" s="32"/>
      <c r="B23" s="33"/>
      <c r="C23" s="26"/>
      <c r="D23" s="34"/>
      <c r="E23" s="21"/>
      <c r="F23" s="34"/>
      <c r="G23" s="34"/>
      <c r="H23" s="22">
        <f>Tabla2[[#This Row],[Fecha Factura]]+60</f>
        <v>60</v>
      </c>
      <c r="I23" s="22">
        <f>Tabla2[[#This Row],[Fecha Factura]]+90</f>
        <v>90</v>
      </c>
      <c r="J23" s="35">
        <f>Tabla2[[#This Row],[Fecha Factura]]+120</f>
        <v>120</v>
      </c>
    </row>
    <row r="24" spans="1:10" hidden="1" x14ac:dyDescent="0.25">
      <c r="A24" s="36"/>
      <c r="B24" s="37"/>
      <c r="C24" s="27"/>
      <c r="D24" s="38"/>
      <c r="E24" s="24"/>
      <c r="F24" s="38"/>
      <c r="G24" s="38"/>
      <c r="H24" s="25">
        <f>Tabla2[[#This Row],[Fecha Factura]]+60</f>
        <v>60</v>
      </c>
      <c r="I24" s="25">
        <f>Tabla2[[#This Row],[Fecha Factura]]+90</f>
        <v>90</v>
      </c>
      <c r="J24" s="39">
        <f>Tabla2[[#This Row],[Fecha Factura]]+120</f>
        <v>120</v>
      </c>
    </row>
    <row r="25" spans="1:10" hidden="1" x14ac:dyDescent="0.25">
      <c r="A25" s="32"/>
      <c r="B25" s="33"/>
      <c r="C25" s="26"/>
      <c r="D25" s="34"/>
      <c r="E25" s="21"/>
      <c r="F25" s="34"/>
      <c r="G25" s="34"/>
      <c r="H25" s="22">
        <f>Tabla2[[#This Row],[Fecha Factura]]+60</f>
        <v>60</v>
      </c>
      <c r="I25" s="22">
        <f>Tabla2[[#This Row],[Fecha Factura]]+90</f>
        <v>90</v>
      </c>
      <c r="J25" s="35">
        <f>Tabla2[[#This Row],[Fecha Factura]]+120</f>
        <v>120</v>
      </c>
    </row>
    <row r="26" spans="1:10" hidden="1" x14ac:dyDescent="0.25">
      <c r="A26" s="36"/>
      <c r="B26" s="37"/>
      <c r="C26" s="27"/>
      <c r="D26" s="38"/>
      <c r="E26" s="24"/>
      <c r="F26" s="38"/>
      <c r="G26" s="38"/>
      <c r="H26" s="25">
        <f>Tabla2[[#This Row],[Fecha Factura]]+60</f>
        <v>60</v>
      </c>
      <c r="I26" s="25">
        <f>Tabla2[[#This Row],[Fecha Factura]]+90</f>
        <v>90</v>
      </c>
      <c r="J26" s="39">
        <f>Tabla2[[#This Row],[Fecha Factura]]+120</f>
        <v>120</v>
      </c>
    </row>
    <row r="27" spans="1:10" hidden="1" x14ac:dyDescent="0.25">
      <c r="A27" s="32"/>
      <c r="B27" s="33"/>
      <c r="C27" s="26"/>
      <c r="D27" s="34"/>
      <c r="E27" s="21"/>
      <c r="F27" s="34"/>
      <c r="G27" s="34"/>
      <c r="H27" s="22">
        <f>Tabla2[[#This Row],[Fecha Factura]]+60</f>
        <v>60</v>
      </c>
      <c r="I27" s="22">
        <f>Tabla2[[#This Row],[Fecha Factura]]+90</f>
        <v>90</v>
      </c>
      <c r="J27" s="35">
        <f>Tabla2[[#This Row],[Fecha Factura]]+120</f>
        <v>120</v>
      </c>
    </row>
    <row r="28" spans="1:10" hidden="1" x14ac:dyDescent="0.25">
      <c r="A28" s="36"/>
      <c r="B28" s="37"/>
      <c r="C28" s="27"/>
      <c r="D28" s="38"/>
      <c r="E28" s="24"/>
      <c r="F28" s="38"/>
      <c r="G28" s="38"/>
      <c r="H28" s="25">
        <f>Tabla2[[#This Row],[Fecha Factura]]+60</f>
        <v>60</v>
      </c>
      <c r="I28" s="25">
        <f>Tabla2[[#This Row],[Fecha Factura]]+90</f>
        <v>90</v>
      </c>
      <c r="J28" s="39">
        <f>Tabla2[[#This Row],[Fecha Factura]]+120</f>
        <v>120</v>
      </c>
    </row>
    <row r="29" spans="1:10" hidden="1" x14ac:dyDescent="0.25">
      <c r="A29" s="32"/>
      <c r="B29" s="33"/>
      <c r="C29" s="26"/>
      <c r="D29" s="34"/>
      <c r="E29" s="21"/>
      <c r="F29" s="34"/>
      <c r="G29" s="34"/>
      <c r="H29" s="22">
        <f>Tabla2[[#This Row],[Fecha Factura]]+60</f>
        <v>60</v>
      </c>
      <c r="I29" s="22">
        <f>Tabla2[[#This Row],[Fecha Factura]]+90</f>
        <v>90</v>
      </c>
      <c r="J29" s="35">
        <f>Tabla2[[#This Row],[Fecha Factura]]+120</f>
        <v>120</v>
      </c>
    </row>
    <row r="30" spans="1:10" hidden="1" x14ac:dyDescent="0.25">
      <c r="A30" s="36"/>
      <c r="B30" s="37"/>
      <c r="C30" s="27"/>
      <c r="D30" s="38"/>
      <c r="E30" s="24"/>
      <c r="F30" s="38"/>
      <c r="G30" s="38"/>
      <c r="H30" s="25">
        <f>Tabla2[[#This Row],[Fecha Factura]]+60</f>
        <v>60</v>
      </c>
      <c r="I30" s="25">
        <f>Tabla2[[#This Row],[Fecha Factura]]+90</f>
        <v>90</v>
      </c>
      <c r="J30" s="39">
        <f>Tabla2[[#This Row],[Fecha Factura]]+120</f>
        <v>120</v>
      </c>
    </row>
    <row r="31" spans="1:10" hidden="1" x14ac:dyDescent="0.25">
      <c r="A31" s="32"/>
      <c r="B31" s="33"/>
      <c r="C31" s="26"/>
      <c r="D31" s="34"/>
      <c r="E31" s="21"/>
      <c r="F31" s="34"/>
      <c r="G31" s="34"/>
      <c r="H31" s="22">
        <f>Tabla2[[#This Row],[Fecha Factura]]+60</f>
        <v>60</v>
      </c>
      <c r="I31" s="22">
        <f>Tabla2[[#This Row],[Fecha Factura]]+90</f>
        <v>90</v>
      </c>
      <c r="J31" s="35">
        <f>Tabla2[[#This Row],[Fecha Factura]]+120</f>
        <v>120</v>
      </c>
    </row>
    <row r="32" spans="1:10" x14ac:dyDescent="0.25">
      <c r="A32" s="36">
        <v>10023</v>
      </c>
      <c r="B32" s="37">
        <v>11796</v>
      </c>
      <c r="C32" s="27">
        <v>42530</v>
      </c>
      <c r="D32" s="38" t="s">
        <v>73</v>
      </c>
      <c r="E32" s="24">
        <v>1751.25</v>
      </c>
      <c r="F32" s="38" t="s">
        <v>74</v>
      </c>
      <c r="G32" s="38" t="s">
        <v>72</v>
      </c>
      <c r="H32" s="25">
        <f>Tabla2[[#This Row],[Fecha Factura]]+60</f>
        <v>42590</v>
      </c>
      <c r="I32" s="25">
        <f>Tabla2[[#This Row],[Fecha Factura]]+90</f>
        <v>42620</v>
      </c>
      <c r="J32" s="39">
        <f>Tabla2[[#This Row],[Fecha Factura]]+120</f>
        <v>42650</v>
      </c>
    </row>
    <row r="33" spans="1:10" x14ac:dyDescent="0.25">
      <c r="A33" s="32">
        <v>10016</v>
      </c>
      <c r="B33" s="33">
        <v>11797</v>
      </c>
      <c r="C33" s="26">
        <v>42530</v>
      </c>
      <c r="D33" s="34" t="s">
        <v>75</v>
      </c>
      <c r="E33" s="21">
        <v>531.66999999999996</v>
      </c>
      <c r="F33" s="34" t="s">
        <v>76</v>
      </c>
      <c r="G33" s="34" t="s">
        <v>77</v>
      </c>
      <c r="H33" s="22">
        <f>Tabla2[[#This Row],[Fecha Factura]]+60</f>
        <v>42590</v>
      </c>
      <c r="I33" s="22">
        <f>Tabla2[[#This Row],[Fecha Factura]]+90</f>
        <v>42620</v>
      </c>
      <c r="J33" s="35">
        <f>Tabla2[[#This Row],[Fecha Factura]]+120</f>
        <v>42650</v>
      </c>
    </row>
    <row r="34" spans="1:10" x14ac:dyDescent="0.25">
      <c r="A34" s="36">
        <v>10028</v>
      </c>
      <c r="B34" s="37">
        <v>11798</v>
      </c>
      <c r="C34" s="27">
        <v>42530</v>
      </c>
      <c r="D34" s="38" t="s">
        <v>78</v>
      </c>
      <c r="E34" s="24">
        <v>1150.95</v>
      </c>
      <c r="F34" s="38" t="s">
        <v>79</v>
      </c>
      <c r="G34" s="38" t="s">
        <v>80</v>
      </c>
      <c r="H34" s="25">
        <f>Tabla2[[#This Row],[Fecha Factura]]+60</f>
        <v>42590</v>
      </c>
      <c r="I34" s="25">
        <f>Tabla2[[#This Row],[Fecha Factura]]+90</f>
        <v>42620</v>
      </c>
      <c r="J34" s="39">
        <f>Tabla2[[#This Row],[Fecha Factura]]+120</f>
        <v>42650</v>
      </c>
    </row>
    <row r="35" spans="1:10" hidden="1" x14ac:dyDescent="0.25">
      <c r="A35" s="32"/>
      <c r="B35" s="33"/>
      <c r="C35" s="26"/>
      <c r="D35" s="34"/>
      <c r="E35" s="21"/>
      <c r="F35" s="34"/>
      <c r="G35" s="34"/>
      <c r="H35" s="22">
        <f>Tabla2[[#This Row],[Fecha Factura]]+60</f>
        <v>60</v>
      </c>
      <c r="I35" s="22">
        <f>Tabla2[[#This Row],[Fecha Factura]]+90</f>
        <v>90</v>
      </c>
      <c r="J35" s="35">
        <f>Tabla2[[#This Row],[Fecha Factura]]+120</f>
        <v>120</v>
      </c>
    </row>
    <row r="36" spans="1:10" hidden="1" x14ac:dyDescent="0.25">
      <c r="A36" s="36"/>
      <c r="B36" s="37"/>
      <c r="C36" s="27"/>
      <c r="D36" s="38"/>
      <c r="E36" s="24"/>
      <c r="F36" s="38"/>
      <c r="G36" s="38"/>
      <c r="H36" s="25">
        <f>Tabla2[[#This Row],[Fecha Factura]]+60</f>
        <v>60</v>
      </c>
      <c r="I36" s="25">
        <f>Tabla2[[#This Row],[Fecha Factura]]+90</f>
        <v>90</v>
      </c>
      <c r="J36" s="39">
        <f>Tabla2[[#This Row],[Fecha Factura]]+120</f>
        <v>120</v>
      </c>
    </row>
    <row r="37" spans="1:10" hidden="1" x14ac:dyDescent="0.25">
      <c r="A37" s="32"/>
      <c r="B37" s="33"/>
      <c r="C37" s="26"/>
      <c r="D37" s="34"/>
      <c r="E37" s="21"/>
      <c r="F37" s="34"/>
      <c r="G37" s="34"/>
      <c r="H37" s="22">
        <f>Tabla2[[#This Row],[Fecha Factura]]+60</f>
        <v>60</v>
      </c>
      <c r="I37" s="22">
        <f>Tabla2[[#This Row],[Fecha Factura]]+90</f>
        <v>90</v>
      </c>
      <c r="J37" s="35">
        <f>Tabla2[[#This Row],[Fecha Factura]]+120</f>
        <v>120</v>
      </c>
    </row>
    <row r="38" spans="1:10" x14ac:dyDescent="0.25">
      <c r="A38" s="36">
        <v>10025</v>
      </c>
      <c r="B38" s="37">
        <v>11802</v>
      </c>
      <c r="C38" s="27">
        <v>42531</v>
      </c>
      <c r="D38" s="38" t="s">
        <v>81</v>
      </c>
      <c r="E38" s="24">
        <v>433.94</v>
      </c>
      <c r="F38" s="38" t="s">
        <v>82</v>
      </c>
      <c r="G38" s="38" t="s">
        <v>83</v>
      </c>
      <c r="H38" s="25">
        <f>Tabla2[[#This Row],[Fecha Factura]]+60</f>
        <v>42591</v>
      </c>
      <c r="I38" s="25">
        <f>Tabla2[[#This Row],[Fecha Factura]]+90</f>
        <v>42621</v>
      </c>
      <c r="J38" s="39">
        <f>Tabla2[[#This Row],[Fecha Factura]]+120</f>
        <v>42651</v>
      </c>
    </row>
    <row r="39" spans="1:10" hidden="1" x14ac:dyDescent="0.25">
      <c r="A39" s="32"/>
      <c r="B39" s="33"/>
      <c r="C39" s="26"/>
      <c r="D39" s="34"/>
      <c r="E39" s="21"/>
      <c r="F39" s="34"/>
      <c r="G39" s="34"/>
      <c r="H39" s="22">
        <f>Tabla2[[#This Row],[Fecha Factura]]+60</f>
        <v>60</v>
      </c>
      <c r="I39" s="22">
        <f>Tabla2[[#This Row],[Fecha Factura]]+90</f>
        <v>90</v>
      </c>
      <c r="J39" s="35">
        <f>Tabla2[[#This Row],[Fecha Factura]]+120</f>
        <v>120</v>
      </c>
    </row>
    <row r="40" spans="1:10" x14ac:dyDescent="0.25">
      <c r="A40" s="36">
        <v>10011</v>
      </c>
      <c r="B40" s="37">
        <v>11804</v>
      </c>
      <c r="C40" s="27">
        <v>42531</v>
      </c>
      <c r="D40" s="38" t="s">
        <v>84</v>
      </c>
      <c r="E40" s="24">
        <v>415.09</v>
      </c>
      <c r="F40" s="38" t="s">
        <v>85</v>
      </c>
      <c r="G40" s="38" t="s">
        <v>86</v>
      </c>
      <c r="H40" s="25">
        <f>Tabla2[[#This Row],[Fecha Factura]]+60</f>
        <v>42591</v>
      </c>
      <c r="I40" s="25">
        <f>Tabla2[[#This Row],[Fecha Factura]]+90</f>
        <v>42621</v>
      </c>
      <c r="J40" s="39">
        <f>Tabla2[[#This Row],[Fecha Factura]]+120</f>
        <v>42651</v>
      </c>
    </row>
    <row r="41" spans="1:10" hidden="1" x14ac:dyDescent="0.25">
      <c r="A41" s="32"/>
      <c r="B41" s="33"/>
      <c r="C41" s="26"/>
      <c r="D41" s="34"/>
      <c r="E41" s="21"/>
      <c r="F41" s="34"/>
      <c r="G41" s="34"/>
      <c r="H41" s="22">
        <f>Tabla2[[#This Row],[Fecha Factura]]+60</f>
        <v>60</v>
      </c>
      <c r="I41" s="22">
        <f>Tabla2[[#This Row],[Fecha Factura]]+90</f>
        <v>90</v>
      </c>
      <c r="J41" s="35">
        <f>Tabla2[[#This Row],[Fecha Factura]]+120</f>
        <v>120</v>
      </c>
    </row>
    <row r="42" spans="1:10" x14ac:dyDescent="0.25">
      <c r="A42" s="36">
        <v>10027</v>
      </c>
      <c r="B42" s="37">
        <v>11806</v>
      </c>
      <c r="C42" s="27">
        <v>42531</v>
      </c>
      <c r="D42" s="38" t="s">
        <v>87</v>
      </c>
      <c r="E42" s="24">
        <v>2568.75</v>
      </c>
      <c r="F42" s="38" t="s">
        <v>88</v>
      </c>
      <c r="G42" s="38" t="s">
        <v>89</v>
      </c>
      <c r="H42" s="25">
        <f>Tabla2[[#This Row],[Fecha Factura]]+60</f>
        <v>42591</v>
      </c>
      <c r="I42" s="25">
        <f>Tabla2[[#This Row],[Fecha Factura]]+90</f>
        <v>42621</v>
      </c>
      <c r="J42" s="39">
        <f>Tabla2[[#This Row],[Fecha Factura]]+120</f>
        <v>42651</v>
      </c>
    </row>
    <row r="43" spans="1:10" hidden="1" x14ac:dyDescent="0.25">
      <c r="A43" s="32"/>
      <c r="B43" s="33"/>
      <c r="C43" s="26"/>
      <c r="D43" s="34"/>
      <c r="E43" s="21"/>
      <c r="F43" s="34"/>
      <c r="G43" s="34"/>
      <c r="H43" s="22">
        <f>Tabla2[[#This Row],[Fecha Factura]]+60</f>
        <v>60</v>
      </c>
      <c r="I43" s="22">
        <f>Tabla2[[#This Row],[Fecha Factura]]+90</f>
        <v>90</v>
      </c>
      <c r="J43" s="35">
        <f>Tabla2[[#This Row],[Fecha Factura]]+120</f>
        <v>120</v>
      </c>
    </row>
    <row r="44" spans="1:10" hidden="1" x14ac:dyDescent="0.25">
      <c r="A44" s="36"/>
      <c r="B44" s="37"/>
      <c r="C44" s="27"/>
      <c r="D44" s="38"/>
      <c r="E44" s="24"/>
      <c r="F44" s="38"/>
      <c r="G44" s="38"/>
      <c r="H44" s="25">
        <f>Tabla2[[#This Row],[Fecha Factura]]+60</f>
        <v>60</v>
      </c>
      <c r="I44" s="25">
        <f>Tabla2[[#This Row],[Fecha Factura]]+90</f>
        <v>90</v>
      </c>
      <c r="J44" s="39">
        <f>Tabla2[[#This Row],[Fecha Factura]]+120</f>
        <v>120</v>
      </c>
    </row>
    <row r="45" spans="1:10" hidden="1" x14ac:dyDescent="0.25">
      <c r="A45" s="32"/>
      <c r="B45" s="33"/>
      <c r="C45" s="26"/>
      <c r="D45" s="34"/>
      <c r="E45" s="21"/>
      <c r="F45" s="34"/>
      <c r="G45" s="34"/>
      <c r="H45" s="22">
        <f>Tabla2[[#This Row],[Fecha Factura]]+60</f>
        <v>60</v>
      </c>
      <c r="I45" s="22">
        <f>Tabla2[[#This Row],[Fecha Factura]]+90</f>
        <v>90</v>
      </c>
      <c r="J45" s="35">
        <f>Tabla2[[#This Row],[Fecha Factura]]+120</f>
        <v>120</v>
      </c>
    </row>
    <row r="46" spans="1:10" hidden="1" x14ac:dyDescent="0.25">
      <c r="A46" s="36"/>
      <c r="B46" s="37"/>
      <c r="C46" s="27"/>
      <c r="D46" s="38"/>
      <c r="E46" s="24"/>
      <c r="F46" s="38"/>
      <c r="G46" s="38"/>
      <c r="H46" s="25">
        <f>Tabla2[[#This Row],[Fecha Factura]]+60</f>
        <v>60</v>
      </c>
      <c r="I46" s="25">
        <f>Tabla2[[#This Row],[Fecha Factura]]+90</f>
        <v>90</v>
      </c>
      <c r="J46" s="39">
        <f>Tabla2[[#This Row],[Fecha Factura]]+120</f>
        <v>120</v>
      </c>
    </row>
    <row r="47" spans="1:10" hidden="1" x14ac:dyDescent="0.25">
      <c r="A47" s="32"/>
      <c r="B47" s="33"/>
      <c r="C47" s="26"/>
      <c r="D47" s="34"/>
      <c r="E47" s="21"/>
      <c r="F47" s="34"/>
      <c r="G47" s="34"/>
      <c r="H47" s="22">
        <f>Tabla2[[#This Row],[Fecha Factura]]+60</f>
        <v>60</v>
      </c>
      <c r="I47" s="22">
        <f>Tabla2[[#This Row],[Fecha Factura]]+90</f>
        <v>90</v>
      </c>
      <c r="J47" s="35">
        <f>Tabla2[[#This Row],[Fecha Factura]]+120</f>
        <v>120</v>
      </c>
    </row>
    <row r="48" spans="1:10" hidden="1" x14ac:dyDescent="0.25">
      <c r="A48" s="36"/>
      <c r="B48" s="37"/>
      <c r="C48" s="27"/>
      <c r="D48" s="38"/>
      <c r="E48" s="24"/>
      <c r="F48" s="38"/>
      <c r="G48" s="38"/>
      <c r="H48" s="25">
        <f>Tabla2[[#This Row],[Fecha Factura]]+60</f>
        <v>60</v>
      </c>
      <c r="I48" s="25">
        <f>Tabla2[[#This Row],[Fecha Factura]]+90</f>
        <v>90</v>
      </c>
      <c r="J48" s="39">
        <f>Tabla2[[#This Row],[Fecha Factura]]+120</f>
        <v>120</v>
      </c>
    </row>
    <row r="49" spans="1:10" hidden="1" x14ac:dyDescent="0.25">
      <c r="A49" s="32"/>
      <c r="B49" s="33"/>
      <c r="C49" s="26"/>
      <c r="D49" s="34"/>
      <c r="E49" s="21"/>
      <c r="F49" s="34"/>
      <c r="G49" s="34"/>
      <c r="H49" s="22">
        <f>Tabla2[[#This Row],[Fecha Factura]]+60</f>
        <v>60</v>
      </c>
      <c r="I49" s="22">
        <f>Tabla2[[#This Row],[Fecha Factura]]+90</f>
        <v>90</v>
      </c>
      <c r="J49" s="35">
        <f>Tabla2[[#This Row],[Fecha Factura]]+120</f>
        <v>120</v>
      </c>
    </row>
    <row r="50" spans="1:10" hidden="1" x14ac:dyDescent="0.25">
      <c r="A50" s="36"/>
      <c r="B50" s="37"/>
      <c r="C50" s="27"/>
      <c r="D50" s="38"/>
      <c r="E50" s="24"/>
      <c r="F50" s="38"/>
      <c r="G50" s="38"/>
      <c r="H50" s="25">
        <f>Tabla2[[#This Row],[Fecha Factura]]+60</f>
        <v>60</v>
      </c>
      <c r="I50" s="25">
        <f>Tabla2[[#This Row],[Fecha Factura]]+90</f>
        <v>90</v>
      </c>
      <c r="J50" s="39">
        <f>Tabla2[[#This Row],[Fecha Factura]]+120</f>
        <v>120</v>
      </c>
    </row>
    <row r="51" spans="1:10" hidden="1" x14ac:dyDescent="0.25">
      <c r="A51" s="32"/>
      <c r="B51" s="33"/>
      <c r="C51" s="26"/>
      <c r="D51" s="34"/>
      <c r="E51" s="21"/>
      <c r="F51" s="34"/>
      <c r="G51" s="34"/>
      <c r="H51" s="22">
        <f>Tabla2[[#This Row],[Fecha Factura]]+60</f>
        <v>60</v>
      </c>
      <c r="I51" s="22">
        <f>Tabla2[[#This Row],[Fecha Factura]]+90</f>
        <v>90</v>
      </c>
      <c r="J51" s="35">
        <f>Tabla2[[#This Row],[Fecha Factura]]+120</f>
        <v>120</v>
      </c>
    </row>
    <row r="52" spans="1:10" hidden="1" x14ac:dyDescent="0.25">
      <c r="A52" s="36"/>
      <c r="B52" s="37"/>
      <c r="C52" s="27"/>
      <c r="D52" s="38"/>
      <c r="E52" s="24"/>
      <c r="F52" s="38"/>
      <c r="G52" s="38"/>
      <c r="H52" s="25">
        <f>Tabla2[[#This Row],[Fecha Factura]]+60</f>
        <v>60</v>
      </c>
      <c r="I52" s="25">
        <f>Tabla2[[#This Row],[Fecha Factura]]+90</f>
        <v>90</v>
      </c>
      <c r="J52" s="39">
        <f>Tabla2[[#This Row],[Fecha Factura]]+120</f>
        <v>120</v>
      </c>
    </row>
    <row r="53" spans="1:10" hidden="1" x14ac:dyDescent="0.25">
      <c r="A53" s="32"/>
      <c r="B53" s="33"/>
      <c r="C53" s="26"/>
      <c r="D53" s="34"/>
      <c r="E53" s="21"/>
      <c r="F53" s="34"/>
      <c r="G53" s="34"/>
      <c r="H53" s="22">
        <f>Tabla2[[#This Row],[Fecha Factura]]+60</f>
        <v>60</v>
      </c>
      <c r="I53" s="22">
        <f>Tabla2[[#This Row],[Fecha Factura]]+90</f>
        <v>90</v>
      </c>
      <c r="J53" s="35">
        <f>Tabla2[[#This Row],[Fecha Factura]]+120</f>
        <v>120</v>
      </c>
    </row>
    <row r="54" spans="1:10" hidden="1" x14ac:dyDescent="0.25">
      <c r="A54" s="36"/>
      <c r="B54" s="37"/>
      <c r="C54" s="27"/>
      <c r="D54" s="38"/>
      <c r="E54" s="24"/>
      <c r="F54" s="38"/>
      <c r="G54" s="38"/>
      <c r="H54" s="25">
        <f>Tabla2[[#This Row],[Fecha Factura]]+60</f>
        <v>60</v>
      </c>
      <c r="I54" s="25">
        <f>Tabla2[[#This Row],[Fecha Factura]]+90</f>
        <v>90</v>
      </c>
      <c r="J54" s="39">
        <f>Tabla2[[#This Row],[Fecha Factura]]+120</f>
        <v>120</v>
      </c>
    </row>
    <row r="55" spans="1:10" hidden="1" x14ac:dyDescent="0.25">
      <c r="A55" s="32"/>
      <c r="B55" s="33"/>
      <c r="C55" s="26"/>
      <c r="D55" s="34"/>
      <c r="E55" s="21"/>
      <c r="F55" s="34"/>
      <c r="G55" s="34"/>
      <c r="H55" s="22">
        <f>Tabla2[[#This Row],[Fecha Factura]]+60</f>
        <v>60</v>
      </c>
      <c r="I55" s="22">
        <f>Tabla2[[#This Row],[Fecha Factura]]+90</f>
        <v>90</v>
      </c>
      <c r="J55" s="35">
        <f>Tabla2[[#This Row],[Fecha Factura]]+120</f>
        <v>120</v>
      </c>
    </row>
    <row r="56" spans="1:10" hidden="1" x14ac:dyDescent="0.25">
      <c r="A56" s="36"/>
      <c r="B56" s="37"/>
      <c r="C56" s="27"/>
      <c r="D56" s="38"/>
      <c r="E56" s="24"/>
      <c r="F56" s="38"/>
      <c r="G56" s="38"/>
      <c r="H56" s="25">
        <f>Tabla2[[#This Row],[Fecha Factura]]+60</f>
        <v>60</v>
      </c>
      <c r="I56" s="25">
        <f>Tabla2[[#This Row],[Fecha Factura]]+90</f>
        <v>90</v>
      </c>
      <c r="J56" s="39">
        <f>Tabla2[[#This Row],[Fecha Factura]]+120</f>
        <v>120</v>
      </c>
    </row>
    <row r="57" spans="1:10" hidden="1" x14ac:dyDescent="0.25">
      <c r="A57" s="32"/>
      <c r="B57" s="33"/>
      <c r="C57" s="26"/>
      <c r="D57" s="34"/>
      <c r="E57" s="21"/>
      <c r="F57" s="34"/>
      <c r="G57" s="34"/>
      <c r="H57" s="22">
        <f>Tabla2[[#This Row],[Fecha Factura]]+60</f>
        <v>60</v>
      </c>
      <c r="I57" s="22">
        <f>Tabla2[[#This Row],[Fecha Factura]]+90</f>
        <v>90</v>
      </c>
      <c r="J57" s="35">
        <f>Tabla2[[#This Row],[Fecha Factura]]+120</f>
        <v>120</v>
      </c>
    </row>
    <row r="58" spans="1:10" x14ac:dyDescent="0.25">
      <c r="A58" s="36">
        <v>10031</v>
      </c>
      <c r="B58" s="37">
        <v>11822</v>
      </c>
      <c r="C58" s="27">
        <v>42551</v>
      </c>
      <c r="D58" s="38" t="s">
        <v>90</v>
      </c>
      <c r="E58" s="24">
        <v>4132.5</v>
      </c>
      <c r="F58" s="38" t="s">
        <v>91</v>
      </c>
      <c r="G58" s="38" t="s">
        <v>59</v>
      </c>
      <c r="H58" s="25">
        <f>Tabla2[[#This Row],[Fecha Factura]]+60</f>
        <v>42611</v>
      </c>
      <c r="I58" s="25">
        <f>Tabla2[[#This Row],[Fecha Factura]]+90</f>
        <v>42641</v>
      </c>
      <c r="J58" s="39">
        <f>Tabla2[[#This Row],[Fecha Factura]]+120</f>
        <v>42671</v>
      </c>
    </row>
    <row r="59" spans="1:10" hidden="1" x14ac:dyDescent="0.25">
      <c r="A59" s="32"/>
      <c r="B59" s="33"/>
      <c r="C59" s="26"/>
      <c r="D59" s="34"/>
      <c r="E59" s="21"/>
      <c r="F59" s="34"/>
      <c r="G59" s="34"/>
      <c r="H59" s="22">
        <f>Tabla2[[#This Row],[Fecha Factura]]+60</f>
        <v>60</v>
      </c>
      <c r="I59" s="22">
        <f>Tabla2[[#This Row],[Fecha Factura]]+90</f>
        <v>90</v>
      </c>
      <c r="J59" s="35">
        <f>Tabla2[[#This Row],[Fecha Factura]]+120</f>
        <v>120</v>
      </c>
    </row>
    <row r="60" spans="1:10" hidden="1" x14ac:dyDescent="0.25">
      <c r="A60" s="36"/>
      <c r="B60" s="37"/>
      <c r="C60" s="27"/>
      <c r="D60" s="38"/>
      <c r="E60" s="24"/>
      <c r="F60" s="38"/>
      <c r="G60" s="38"/>
      <c r="H60" s="25">
        <f>Tabla2[[#This Row],[Fecha Factura]]+60</f>
        <v>60</v>
      </c>
      <c r="I60" s="25">
        <f>Tabla2[[#This Row],[Fecha Factura]]+90</f>
        <v>90</v>
      </c>
      <c r="J60" s="39">
        <f>Tabla2[[#This Row],[Fecha Factura]]+120</f>
        <v>120</v>
      </c>
    </row>
    <row r="61" spans="1:10" hidden="1" x14ac:dyDescent="0.25">
      <c r="A61" s="32"/>
      <c r="B61" s="33"/>
      <c r="C61" s="26"/>
      <c r="D61" s="34"/>
      <c r="E61" s="21"/>
      <c r="F61" s="34"/>
      <c r="G61" s="34"/>
      <c r="H61" s="22">
        <f>Tabla2[[#This Row],[Fecha Factura]]+60</f>
        <v>60</v>
      </c>
      <c r="I61" s="22">
        <f>Tabla2[[#This Row],[Fecha Factura]]+90</f>
        <v>90</v>
      </c>
      <c r="J61" s="35">
        <f>Tabla2[[#This Row],[Fecha Factura]]+120</f>
        <v>120</v>
      </c>
    </row>
    <row r="64" spans="1:10" x14ac:dyDescent="0.25">
      <c r="A64" t="s">
        <v>93</v>
      </c>
      <c r="G64">
        <v>1</v>
      </c>
    </row>
    <row r="66" spans="1:7" x14ac:dyDescent="0.25">
      <c r="A66" t="s">
        <v>94</v>
      </c>
      <c r="G66">
        <v>1</v>
      </c>
    </row>
  </sheetData>
  <mergeCells count="2">
    <mergeCell ref="A1:F1"/>
    <mergeCell ref="A2:I3"/>
  </mergeCells>
  <conditionalFormatting sqref="G5">
    <cfRule type="beginsWith" dxfId="10" priority="4" operator="beginsWith" text="RAMIREZ">
      <formula>LEFT(G5,LEN("RAMIREZ"))="RAMIREZ"</formula>
    </cfRule>
  </conditionalFormatting>
  <conditionalFormatting sqref="D58">
    <cfRule type="beginsWith" dxfId="9" priority="5" operator="beginsWith" text="$D$58">
      <formula>LEFT(D58,LEN("$D$58"))="$D$58"</formula>
    </cfRule>
    <cfRule type="containsText" dxfId="8" priority="6" operator="containsText" text="RAMIREZ HERBERT">
      <formula>NOT(ISERROR(SEARCH("RAMIREZ HERBERT",D58)))</formula>
    </cfRule>
  </conditionalFormatting>
  <conditionalFormatting sqref="G64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2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topLeftCell="A19" workbookViewId="0">
      <selection activeCell="J40" sqref="J40"/>
    </sheetView>
  </sheetViews>
  <sheetFormatPr baseColWidth="10" defaultRowHeight="15" x14ac:dyDescent="0.25"/>
  <cols>
    <col min="2" max="2" width="11.85546875" customWidth="1"/>
    <col min="3" max="3" width="12" customWidth="1"/>
    <col min="4" max="4" width="13.7109375" customWidth="1"/>
    <col min="5" max="5" width="14.28515625" customWidth="1"/>
    <col min="6" max="6" width="9.28515625" customWidth="1"/>
    <col min="7" max="7" width="11.85546875" customWidth="1"/>
    <col min="8" max="8" width="13.140625" customWidth="1"/>
  </cols>
  <sheetData>
    <row r="1" spans="1:11" x14ac:dyDescent="0.25">
      <c r="A1" s="92" t="s">
        <v>0</v>
      </c>
      <c r="B1" s="92"/>
      <c r="C1" s="92"/>
      <c r="D1" s="92"/>
      <c r="E1" s="92"/>
      <c r="F1" s="92"/>
    </row>
    <row r="2" spans="1:11" x14ac:dyDescent="0.25">
      <c r="A2" s="100" t="s">
        <v>165</v>
      </c>
      <c r="B2" s="100"/>
      <c r="C2" s="100"/>
      <c r="D2" s="100"/>
      <c r="E2" s="100"/>
      <c r="F2" s="100"/>
      <c r="G2" s="100"/>
      <c r="H2" s="100"/>
      <c r="I2" s="100"/>
    </row>
    <row r="3" spans="1:11" x14ac:dyDescent="0.25">
      <c r="A3" s="100"/>
      <c r="B3" s="100"/>
      <c r="C3" s="100"/>
      <c r="D3" s="100"/>
      <c r="E3" s="100"/>
      <c r="F3" s="100"/>
      <c r="G3" s="100"/>
      <c r="H3" s="100"/>
      <c r="I3" s="100"/>
      <c r="J3">
        <v>1</v>
      </c>
    </row>
    <row r="6" spans="1:11" ht="26.25" x14ac:dyDescent="0.25">
      <c r="B6" s="52" t="s">
        <v>95</v>
      </c>
      <c r="C6" s="53">
        <v>42661</v>
      </c>
      <c r="D6" s="41"/>
      <c r="E6" s="42"/>
      <c r="F6" s="12"/>
      <c r="G6" s="12"/>
      <c r="H6" s="40"/>
    </row>
    <row r="7" spans="1:11" x14ac:dyDescent="0.25">
      <c r="B7" s="13"/>
      <c r="C7" s="13"/>
      <c r="D7" s="41"/>
      <c r="E7" s="42"/>
      <c r="F7" s="12"/>
      <c r="G7" s="12"/>
      <c r="H7" s="40"/>
    </row>
    <row r="8" spans="1:11" x14ac:dyDescent="0.25">
      <c r="B8" s="13"/>
      <c r="C8" s="13"/>
      <c r="D8" s="41"/>
      <c r="E8" s="42"/>
      <c r="F8" s="12"/>
      <c r="G8" s="12"/>
      <c r="H8" s="40"/>
    </row>
    <row r="9" spans="1:11" x14ac:dyDescent="0.25">
      <c r="B9" s="13"/>
      <c r="C9" s="13"/>
      <c r="D9" s="41"/>
      <c r="E9" s="42"/>
      <c r="F9" s="12"/>
      <c r="G9" s="12"/>
      <c r="H9" s="40"/>
    </row>
    <row r="10" spans="1:11" x14ac:dyDescent="0.25">
      <c r="B10" s="43" t="s">
        <v>38</v>
      </c>
      <c r="C10" s="43" t="s">
        <v>39</v>
      </c>
      <c r="D10" s="44" t="s">
        <v>40</v>
      </c>
      <c r="E10" s="45" t="s">
        <v>96</v>
      </c>
      <c r="F10" s="46" t="s">
        <v>42</v>
      </c>
      <c r="G10" s="47" t="s">
        <v>97</v>
      </c>
      <c r="H10" s="45" t="s">
        <v>98</v>
      </c>
      <c r="I10" t="s">
        <v>178</v>
      </c>
    </row>
    <row r="11" spans="1:11" x14ac:dyDescent="0.25">
      <c r="B11" s="13">
        <v>10014</v>
      </c>
      <c r="C11" s="13"/>
      <c r="D11" s="48">
        <v>42528</v>
      </c>
      <c r="E11" s="49">
        <v>42558</v>
      </c>
      <c r="F11" s="50">
        <v>56.5</v>
      </c>
      <c r="G11" s="50" t="s">
        <v>100</v>
      </c>
      <c r="H11" s="51" t="e">
        <f t="shared" ref="H11:H37" si="0">SI</f>
        <v>#NAME?</v>
      </c>
      <c r="I11">
        <f>IF(C$6&gt;Tabla3[[#This Row],[Fecha Factura]],C$6-Tabla3[[#This Row],[Fecha Factura]],"NO VENCIDA")</f>
        <v>133</v>
      </c>
    </row>
    <row r="12" spans="1:11" x14ac:dyDescent="0.25">
      <c r="B12" s="13">
        <v>10030</v>
      </c>
      <c r="C12" s="13"/>
      <c r="D12" s="48">
        <v>42526</v>
      </c>
      <c r="E12" s="49">
        <v>42556</v>
      </c>
      <c r="F12" s="50">
        <v>61.5</v>
      </c>
      <c r="G12" s="50" t="s">
        <v>101</v>
      </c>
      <c r="H12" s="51" t="e">
        <f t="shared" si="0"/>
        <v>#NAME?</v>
      </c>
      <c r="I12">
        <f>IF(C$6&gt;Tabla3[[#This Row],[Fecha Factura]],C$6-Tabla3[[#This Row],[Fecha Factura]],"NO VENCIDA")</f>
        <v>135</v>
      </c>
    </row>
    <row r="13" spans="1:11" x14ac:dyDescent="0.25">
      <c r="B13" s="13">
        <v>10022</v>
      </c>
      <c r="C13" s="13"/>
      <c r="D13" s="48">
        <v>42651</v>
      </c>
      <c r="E13" s="49">
        <v>42682</v>
      </c>
      <c r="F13" s="50">
        <v>75.989999999999995</v>
      </c>
      <c r="G13" s="50" t="s">
        <v>100</v>
      </c>
      <c r="H13" s="51" t="e">
        <f t="shared" si="0"/>
        <v>#NAME?</v>
      </c>
      <c r="I13">
        <f>IF(C$6&gt;Tabla3[[#This Row],[Fecha Factura]],C$6-Tabla3[[#This Row],[Fecha Factura]],"NO VENCIDA")</f>
        <v>10</v>
      </c>
    </row>
    <row r="14" spans="1:11" x14ac:dyDescent="0.25">
      <c r="B14" s="13">
        <v>10012</v>
      </c>
      <c r="C14" s="13"/>
      <c r="D14" s="48">
        <v>42528</v>
      </c>
      <c r="E14" s="49">
        <v>42558</v>
      </c>
      <c r="F14" s="50">
        <v>98.66</v>
      </c>
      <c r="G14" s="50" t="s">
        <v>103</v>
      </c>
      <c r="H14" s="51" t="e">
        <f t="shared" si="0"/>
        <v>#NAME?</v>
      </c>
      <c r="I14">
        <f>IF(C$6&gt;Tabla3[[#This Row],[Fecha Factura]],C$6-Tabla3[[#This Row],[Fecha Factura]],"NO VENCIDA")</f>
        <v>133</v>
      </c>
    </row>
    <row r="15" spans="1:11" x14ac:dyDescent="0.25">
      <c r="B15" s="13">
        <v>10026</v>
      </c>
      <c r="C15" s="13"/>
      <c r="D15" s="48">
        <v>42713</v>
      </c>
      <c r="E15" s="49">
        <v>42744</v>
      </c>
      <c r="F15" s="50">
        <v>114.5</v>
      </c>
      <c r="G15" s="50" t="s">
        <v>101</v>
      </c>
      <c r="H15" s="51" t="e">
        <f t="shared" si="0"/>
        <v>#NAME?</v>
      </c>
      <c r="I15" t="str">
        <f>IF(C$6&gt;Tabla3[[#This Row],[Fecha Factura]],C$6-Tabla3[[#This Row],[Fecha Factura]],"NO VENCIDA")</f>
        <v>NO VENCIDA</v>
      </c>
    </row>
    <row r="16" spans="1:11" x14ac:dyDescent="0.25">
      <c r="B16" s="13">
        <v>10017</v>
      </c>
      <c r="C16" s="13"/>
      <c r="D16" s="48">
        <v>42530</v>
      </c>
      <c r="E16" s="49">
        <v>42560</v>
      </c>
      <c r="F16" s="50">
        <v>119.85</v>
      </c>
      <c r="G16" s="50" t="s">
        <v>99</v>
      </c>
      <c r="H16" s="51" t="e">
        <f t="shared" si="0"/>
        <v>#NAME?</v>
      </c>
      <c r="I16">
        <f>IF(C$6&gt;Tabla3[[#This Row],[Fecha Factura]],C$6-Tabla3[[#This Row],[Fecha Factura]],"NO VENCIDA")</f>
        <v>131</v>
      </c>
    </row>
    <row r="17" spans="2:9" x14ac:dyDescent="0.25">
      <c r="B17" s="13">
        <v>10024</v>
      </c>
      <c r="C17" s="13"/>
      <c r="D17" s="48">
        <v>42528</v>
      </c>
      <c r="E17" s="49">
        <v>42558</v>
      </c>
      <c r="F17" s="50">
        <v>135.63999999999999</v>
      </c>
      <c r="G17" s="50" t="s">
        <v>100</v>
      </c>
      <c r="H17" s="51" t="e">
        <f t="shared" si="0"/>
        <v>#NAME?</v>
      </c>
      <c r="I17">
        <f>IF(C$6&gt;Tabla3[[#This Row],[Fecha Factura]],C$6-Tabla3[[#This Row],[Fecha Factura]],"NO VENCIDA")</f>
        <v>133</v>
      </c>
    </row>
    <row r="18" spans="2:9" x14ac:dyDescent="0.25">
      <c r="B18" s="13">
        <v>10024</v>
      </c>
      <c r="C18" s="13"/>
      <c r="D18" s="48">
        <v>42465</v>
      </c>
      <c r="E18" s="49">
        <v>42495</v>
      </c>
      <c r="F18" s="50">
        <v>150</v>
      </c>
      <c r="G18" s="50" t="s">
        <v>99</v>
      </c>
      <c r="H18" s="51" t="e">
        <f t="shared" si="0"/>
        <v>#NAME?</v>
      </c>
      <c r="I18">
        <f>IF(C$6&gt;Tabla3[[#This Row],[Fecha Factura]],C$6-Tabla3[[#This Row],[Fecha Factura]],"NO VENCIDA")</f>
        <v>196</v>
      </c>
    </row>
    <row r="19" spans="2:9" x14ac:dyDescent="0.25">
      <c r="B19" s="13">
        <v>10010</v>
      </c>
      <c r="C19" s="13"/>
      <c r="D19" s="48">
        <v>42893</v>
      </c>
      <c r="E19" s="49">
        <v>42923</v>
      </c>
      <c r="F19" s="50">
        <v>151.44</v>
      </c>
      <c r="G19" s="50" t="s">
        <v>99</v>
      </c>
      <c r="H19" s="51" t="e">
        <f t="shared" si="0"/>
        <v>#NAME?</v>
      </c>
      <c r="I19" t="str">
        <f>IF(C$6&gt;Tabla3[[#This Row],[Fecha Factura]],C$6-Tabla3[[#This Row],[Fecha Factura]],"NO VENCIDA")</f>
        <v>NO VENCIDA</v>
      </c>
    </row>
    <row r="20" spans="2:9" x14ac:dyDescent="0.25">
      <c r="B20" s="13">
        <v>10026</v>
      </c>
      <c r="C20" s="13"/>
      <c r="D20" s="48">
        <v>42529</v>
      </c>
      <c r="E20" s="49">
        <v>42559</v>
      </c>
      <c r="F20" s="50">
        <v>159.88</v>
      </c>
      <c r="G20" s="50" t="s">
        <v>103</v>
      </c>
      <c r="H20" s="51" t="e">
        <f t="shared" si="0"/>
        <v>#NAME?</v>
      </c>
      <c r="I20">
        <f>IF(C$6&gt;Tabla3[[#This Row],[Fecha Factura]],C$6-Tabla3[[#This Row],[Fecha Factura]],"NO VENCIDA")</f>
        <v>132</v>
      </c>
    </row>
    <row r="21" spans="2:9" x14ac:dyDescent="0.25">
      <c r="B21" s="13">
        <v>10036</v>
      </c>
      <c r="C21" s="13"/>
      <c r="D21" s="48">
        <v>42529</v>
      </c>
      <c r="E21" s="49">
        <v>42559</v>
      </c>
      <c r="F21" s="50">
        <v>180.25</v>
      </c>
      <c r="G21" s="50" t="s">
        <v>103</v>
      </c>
      <c r="H21" s="51" t="e">
        <f t="shared" si="0"/>
        <v>#NAME?</v>
      </c>
      <c r="I21">
        <f>IF(C$6&gt;Tabla3[[#This Row],[Fecha Factura]],C$6-Tabla3[[#This Row],[Fecha Factura]],"NO VENCIDA")</f>
        <v>132</v>
      </c>
    </row>
    <row r="22" spans="2:9" x14ac:dyDescent="0.25">
      <c r="B22" s="13">
        <v>10033</v>
      </c>
      <c r="C22" s="13"/>
      <c r="D22" s="48">
        <v>42712</v>
      </c>
      <c r="E22" s="49">
        <v>42743</v>
      </c>
      <c r="F22" s="50">
        <v>190</v>
      </c>
      <c r="G22" s="50" t="s">
        <v>103</v>
      </c>
      <c r="H22" s="51" t="e">
        <f t="shared" si="0"/>
        <v>#NAME?</v>
      </c>
      <c r="I22" t="str">
        <f>IF(C$6&gt;Tabla3[[#This Row],[Fecha Factura]],C$6-Tabla3[[#This Row],[Fecha Factura]],"NO VENCIDA")</f>
        <v>NO VENCIDA</v>
      </c>
    </row>
    <row r="23" spans="2:9" x14ac:dyDescent="0.25">
      <c r="B23" s="13">
        <v>10030</v>
      </c>
      <c r="C23" s="13"/>
      <c r="D23" s="48">
        <v>42528</v>
      </c>
      <c r="E23" s="49">
        <v>42558</v>
      </c>
      <c r="F23" s="50">
        <v>198.77</v>
      </c>
      <c r="G23" s="50" t="s">
        <v>100</v>
      </c>
      <c r="H23" s="51" t="e">
        <f t="shared" si="0"/>
        <v>#NAME?</v>
      </c>
      <c r="I23">
        <f>IF(C$6&gt;Tabla3[[#This Row],[Fecha Factura]],C$6-Tabla3[[#This Row],[Fecha Factura]],"NO VENCIDA")</f>
        <v>133</v>
      </c>
    </row>
    <row r="24" spans="2:9" x14ac:dyDescent="0.25">
      <c r="B24" s="13">
        <v>10018</v>
      </c>
      <c r="C24" s="13"/>
      <c r="D24" s="48">
        <v>42526</v>
      </c>
      <c r="E24" s="49">
        <v>42556</v>
      </c>
      <c r="F24" s="50">
        <v>211.25</v>
      </c>
      <c r="G24" s="50" t="s">
        <v>101</v>
      </c>
      <c r="H24" s="51" t="e">
        <f t="shared" si="0"/>
        <v>#NAME?</v>
      </c>
      <c r="I24">
        <f>IF(C$6&gt;Tabla3[[#This Row],[Fecha Factura]],C$6-Tabla3[[#This Row],[Fecha Factura]],"NO VENCIDA")</f>
        <v>135</v>
      </c>
    </row>
    <row r="25" spans="2:9" x14ac:dyDescent="0.25">
      <c r="B25" s="13">
        <v>10035</v>
      </c>
      <c r="C25" s="13"/>
      <c r="D25" s="48">
        <v>42891</v>
      </c>
      <c r="E25" s="49">
        <v>42921</v>
      </c>
      <c r="F25" s="50">
        <v>220.13</v>
      </c>
      <c r="G25" s="50" t="s">
        <v>102</v>
      </c>
      <c r="H25" s="51" t="e">
        <f t="shared" si="0"/>
        <v>#NAME?</v>
      </c>
      <c r="I25" t="str">
        <f>IF(C$6&gt;Tabla3[[#This Row],[Fecha Factura]],C$6-Tabla3[[#This Row],[Fecha Factura]],"NO VENCIDA")</f>
        <v>NO VENCIDA</v>
      </c>
    </row>
    <row r="26" spans="2:9" x14ac:dyDescent="0.25">
      <c r="B26" s="13">
        <v>10029</v>
      </c>
      <c r="C26" s="13"/>
      <c r="D26" s="48">
        <v>42830</v>
      </c>
      <c r="E26" s="49">
        <v>42860</v>
      </c>
      <c r="F26" s="50">
        <v>240</v>
      </c>
      <c r="G26" s="50" t="s">
        <v>101</v>
      </c>
      <c r="H26" s="51" t="e">
        <f t="shared" si="0"/>
        <v>#NAME?</v>
      </c>
      <c r="I26" t="str">
        <f>IF(C$6&gt;Tabla3[[#This Row],[Fecha Factura]],C$6-Tabla3[[#This Row],[Fecha Factura]],"NO VENCIDA")</f>
        <v>NO VENCIDA</v>
      </c>
    </row>
    <row r="27" spans="2:9" x14ac:dyDescent="0.25">
      <c r="B27" s="13">
        <v>10029</v>
      </c>
      <c r="C27" s="13"/>
      <c r="D27" s="48">
        <v>42530</v>
      </c>
      <c r="E27" s="49">
        <v>42560</v>
      </c>
      <c r="F27" s="50">
        <v>244.97</v>
      </c>
      <c r="G27" s="50" t="s">
        <v>100</v>
      </c>
      <c r="H27" s="51" t="e">
        <f t="shared" si="0"/>
        <v>#NAME?</v>
      </c>
      <c r="I27">
        <f>IF(C$6&gt;Tabla3[[#This Row],[Fecha Factura]],C$6-Tabla3[[#This Row],[Fecha Factura]],"NO VENCIDA")</f>
        <v>131</v>
      </c>
    </row>
    <row r="28" spans="2:9" x14ac:dyDescent="0.25">
      <c r="B28" s="13">
        <v>10029</v>
      </c>
      <c r="C28" s="13"/>
      <c r="D28" s="48">
        <v>42529</v>
      </c>
      <c r="E28" s="49">
        <v>42559</v>
      </c>
      <c r="F28" s="50">
        <v>267.99</v>
      </c>
      <c r="G28" s="50" t="s">
        <v>103</v>
      </c>
      <c r="H28" s="51" t="e">
        <f t="shared" si="0"/>
        <v>#NAME?</v>
      </c>
      <c r="I28">
        <f>IF(C$6&gt;Tabla3[[#This Row],[Fecha Factura]],C$6-Tabla3[[#This Row],[Fecha Factura]],"NO VENCIDA")</f>
        <v>132</v>
      </c>
    </row>
    <row r="29" spans="2:9" x14ac:dyDescent="0.25">
      <c r="B29" s="13">
        <v>10033</v>
      </c>
      <c r="C29" s="13"/>
      <c r="D29" s="48">
        <v>42530</v>
      </c>
      <c r="E29" s="49">
        <v>42560</v>
      </c>
      <c r="F29" s="50">
        <v>323.68</v>
      </c>
      <c r="G29" s="50" t="s">
        <v>103</v>
      </c>
      <c r="H29" s="51" t="e">
        <f t="shared" si="0"/>
        <v>#NAME?</v>
      </c>
      <c r="I29">
        <f>IF(C$6&gt;Tabla3[[#This Row],[Fecha Factura]],C$6-Tabla3[[#This Row],[Fecha Factura]],"NO VENCIDA")</f>
        <v>131</v>
      </c>
    </row>
    <row r="30" spans="2:9" x14ac:dyDescent="0.25">
      <c r="B30" s="13">
        <v>10021</v>
      </c>
      <c r="C30" s="13"/>
      <c r="D30" s="48">
        <v>42528</v>
      </c>
      <c r="E30" s="49">
        <v>42558</v>
      </c>
      <c r="F30" s="50">
        <v>414.35</v>
      </c>
      <c r="G30" s="50" t="s">
        <v>100</v>
      </c>
      <c r="H30" s="51" t="e">
        <f t="shared" si="0"/>
        <v>#NAME?</v>
      </c>
      <c r="I30">
        <f>IF(C$6&gt;Tabla3[[#This Row],[Fecha Factura]],C$6-Tabla3[[#This Row],[Fecha Factura]],"NO VENCIDA")</f>
        <v>133</v>
      </c>
    </row>
    <row r="31" spans="2:9" x14ac:dyDescent="0.25">
      <c r="B31" s="13">
        <v>10032</v>
      </c>
      <c r="C31" s="13"/>
      <c r="D31" s="48">
        <v>42529</v>
      </c>
      <c r="E31" s="49">
        <v>42559</v>
      </c>
      <c r="F31" s="50">
        <v>424.6</v>
      </c>
      <c r="G31" s="50" t="s">
        <v>99</v>
      </c>
      <c r="H31" s="51" t="e">
        <f t="shared" si="0"/>
        <v>#NAME?</v>
      </c>
      <c r="I31">
        <f>IF(C$6&gt;Tabla3[[#This Row],[Fecha Factura]],C$6-Tabla3[[#This Row],[Fecha Factura]],"NO VENCIDA")</f>
        <v>132</v>
      </c>
    </row>
    <row r="32" spans="2:9" x14ac:dyDescent="0.25">
      <c r="B32" s="13">
        <v>10016</v>
      </c>
      <c r="C32" s="13"/>
      <c r="D32" s="48">
        <v>42713</v>
      </c>
      <c r="E32" s="49">
        <v>42560</v>
      </c>
      <c r="F32" s="50">
        <v>531.66999999999996</v>
      </c>
      <c r="G32" s="50" t="s">
        <v>102</v>
      </c>
      <c r="H32" s="51" t="e">
        <f t="shared" si="0"/>
        <v>#NAME?</v>
      </c>
      <c r="I32" t="str">
        <f>IF(C$6&gt;Tabla3[[#This Row],[Fecha Factura]],C$6-Tabla3[[#This Row],[Fecha Factura]],"NO VENCIDA")</f>
        <v>NO VENCIDA</v>
      </c>
    </row>
    <row r="33" spans="1:11" x14ac:dyDescent="0.25">
      <c r="B33" s="13">
        <v>10014</v>
      </c>
      <c r="C33" s="13"/>
      <c r="D33" s="48">
        <v>42465</v>
      </c>
      <c r="E33" s="49">
        <v>42495</v>
      </c>
      <c r="F33" s="50">
        <v>550</v>
      </c>
      <c r="G33" s="50" t="s">
        <v>100</v>
      </c>
      <c r="H33" s="51" t="e">
        <f t="shared" si="0"/>
        <v>#NAME?</v>
      </c>
      <c r="I33">
        <f>IF(C$6&gt;Tabla3[[#This Row],[Fecha Factura]],C$6-Tabla3[[#This Row],[Fecha Factura]],"NO VENCIDA")</f>
        <v>196</v>
      </c>
    </row>
    <row r="34" spans="1:11" x14ac:dyDescent="0.25">
      <c r="B34" s="13">
        <v>10015</v>
      </c>
      <c r="C34" s="13"/>
      <c r="D34" s="48">
        <v>42712</v>
      </c>
      <c r="E34" s="49">
        <v>42743</v>
      </c>
      <c r="F34" s="50">
        <v>561.11</v>
      </c>
      <c r="G34" s="50" t="s">
        <v>103</v>
      </c>
      <c r="H34" s="51" t="e">
        <f t="shared" si="0"/>
        <v>#NAME?</v>
      </c>
      <c r="I34" t="str">
        <f>IF(C$6&gt;Tabla3[[#This Row],[Fecha Factura]],C$6-Tabla3[[#This Row],[Fecha Factura]],"NO VENCIDA")</f>
        <v>NO VENCIDA</v>
      </c>
    </row>
    <row r="35" spans="1:11" x14ac:dyDescent="0.25">
      <c r="B35" s="13">
        <v>10034</v>
      </c>
      <c r="C35" s="13"/>
      <c r="D35" s="48">
        <v>42830</v>
      </c>
      <c r="E35" s="49">
        <v>42860</v>
      </c>
      <c r="F35" s="50">
        <v>750</v>
      </c>
      <c r="G35" s="50" t="s">
        <v>99</v>
      </c>
      <c r="H35" s="51" t="e">
        <f t="shared" si="0"/>
        <v>#NAME?</v>
      </c>
      <c r="I35" t="str">
        <f>IF(C$6&gt;Tabla3[[#This Row],[Fecha Factura]],C$6-Tabla3[[#This Row],[Fecha Factura]],"NO VENCIDA")</f>
        <v>NO VENCIDA</v>
      </c>
    </row>
    <row r="36" spans="1:11" x14ac:dyDescent="0.25">
      <c r="B36" s="13">
        <v>10028</v>
      </c>
      <c r="C36" s="13"/>
      <c r="D36" s="48">
        <v>42530</v>
      </c>
      <c r="E36" s="49">
        <v>42560</v>
      </c>
      <c r="F36" s="50">
        <v>1150.95</v>
      </c>
      <c r="G36" s="50" t="s">
        <v>102</v>
      </c>
      <c r="H36" s="51" t="e">
        <f t="shared" si="0"/>
        <v>#NAME?</v>
      </c>
      <c r="I36">
        <f>IF(C$6&gt;Tabla3[[#This Row],[Fecha Factura]],C$6-Tabla3[[#This Row],[Fecha Factura]],"NO VENCIDA")</f>
        <v>131</v>
      </c>
    </row>
    <row r="37" spans="1:11" x14ac:dyDescent="0.25">
      <c r="B37" s="13">
        <v>10023</v>
      </c>
      <c r="C37" s="13"/>
      <c r="D37" s="48">
        <v>42530</v>
      </c>
      <c r="E37" s="49">
        <v>42560</v>
      </c>
      <c r="F37" s="50">
        <v>1751.25</v>
      </c>
      <c r="G37" s="50" t="s">
        <v>99</v>
      </c>
      <c r="H37" s="51" t="e">
        <f t="shared" si="0"/>
        <v>#NAME?</v>
      </c>
      <c r="I37">
        <f>IF(C$6&gt;Tabla3[[#This Row],[Fecha Factura]],C$6-Tabla3[[#This Row],[Fecha Factura]],"NO VENCIDA")</f>
        <v>131</v>
      </c>
    </row>
    <row r="40" spans="1:11" x14ac:dyDescent="0.25">
      <c r="A40" s="100" t="s">
        <v>104</v>
      </c>
      <c r="B40" s="100"/>
      <c r="C40" s="100"/>
      <c r="D40" s="100"/>
      <c r="E40" s="100"/>
      <c r="F40" s="100"/>
      <c r="G40" s="100"/>
      <c r="H40" s="100"/>
      <c r="I40" s="100"/>
      <c r="J40">
        <v>1</v>
      </c>
    </row>
    <row r="41" spans="1:11" x14ac:dyDescent="0.25">
      <c r="A41" s="100"/>
      <c r="B41" s="100"/>
      <c r="C41" s="100"/>
      <c r="D41" s="100"/>
      <c r="E41" s="100"/>
      <c r="F41" s="100"/>
      <c r="G41" s="100"/>
      <c r="H41" s="100"/>
      <c r="I41" s="100"/>
    </row>
    <row r="43" spans="1:11" x14ac:dyDescent="0.25">
      <c r="A43" s="100" t="s">
        <v>105</v>
      </c>
      <c r="B43" s="100"/>
      <c r="C43" s="100"/>
      <c r="D43" s="100"/>
      <c r="E43" s="100"/>
      <c r="F43" s="100"/>
      <c r="G43" s="100"/>
      <c r="H43" s="100"/>
      <c r="I43" s="100"/>
      <c r="J43">
        <v>1</v>
      </c>
    </row>
    <row r="44" spans="1:11" x14ac:dyDescent="0.25">
      <c r="A44" s="100"/>
      <c r="B44" s="100"/>
      <c r="C44" s="100"/>
      <c r="D44" s="100"/>
      <c r="E44" s="100"/>
      <c r="F44" s="100"/>
      <c r="G44" s="100"/>
      <c r="H44" s="100"/>
      <c r="I44" s="100"/>
    </row>
  </sheetData>
  <mergeCells count="4">
    <mergeCell ref="A1:F1"/>
    <mergeCell ref="A2:I3"/>
    <mergeCell ref="A40:I41"/>
    <mergeCell ref="A43:I44"/>
  </mergeCells>
  <conditionalFormatting sqref="I11:I37">
    <cfRule type="cellIs" dxfId="0" priority="4" operator="equal">
      <formula>"NO VENCIDA"</formula>
    </cfRule>
  </conditionalFormatting>
  <conditionalFormatting sqref="J3">
    <cfRule type="iconSet" priority="3">
      <iconSet iconSet="3Symbols2" showValue="0" reverse="1">
        <cfvo type="percent" val="0"/>
        <cfvo type="percent" val="33"/>
        <cfvo type="percent" val="67"/>
      </iconSet>
    </cfRule>
  </conditionalFormatting>
  <conditionalFormatting sqref="J40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J4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44C0E13A-54AF-4213-99C1-0CB79D166D6D}">
            <x14:iconSet iconSet="3Stars" showValue="0">
              <x14:cfvo type="percent">
                <xm:f>0</xm:f>
              </x14:cfvo>
              <x14:cfvo type="num">
                <xm:f>50</xm:f>
              </x14:cfvo>
              <x14:cfvo type="num">
                <xm:f>1000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3" sqref="J3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9.7109375" customWidth="1"/>
    <col min="8" max="8" width="18" customWidth="1"/>
  </cols>
  <sheetData>
    <row r="1" spans="1:10" x14ac:dyDescent="0.25">
      <c r="A1" s="92" t="s">
        <v>0</v>
      </c>
      <c r="B1" s="92"/>
      <c r="C1" s="92"/>
      <c r="D1" s="92"/>
      <c r="E1" s="92"/>
      <c r="F1" s="92"/>
    </row>
    <row r="2" spans="1:10" x14ac:dyDescent="0.25">
      <c r="A2" s="100" t="s">
        <v>140</v>
      </c>
      <c r="B2" s="100"/>
      <c r="C2" s="100"/>
      <c r="D2" s="100"/>
      <c r="E2" s="100"/>
      <c r="F2" s="100"/>
      <c r="G2" s="100"/>
      <c r="H2" s="100"/>
      <c r="I2" s="100"/>
    </row>
    <row r="3" spans="1:10" x14ac:dyDescent="0.25">
      <c r="A3" s="100"/>
      <c r="B3" s="100"/>
      <c r="C3" s="100"/>
      <c r="D3" s="100"/>
      <c r="E3" s="100"/>
      <c r="F3" s="100"/>
      <c r="G3" s="100"/>
      <c r="H3" s="100"/>
      <c r="I3" s="100"/>
      <c r="J3">
        <v>1</v>
      </c>
    </row>
    <row r="5" spans="1:10" ht="38.25" x14ac:dyDescent="0.25">
      <c r="B5" s="54" t="s">
        <v>106</v>
      </c>
      <c r="C5" s="55" t="s">
        <v>107</v>
      </c>
      <c r="D5" s="56" t="s">
        <v>108</v>
      </c>
      <c r="E5" s="56" t="s">
        <v>109</v>
      </c>
      <c r="F5" s="56" t="s">
        <v>110</v>
      </c>
      <c r="G5" s="55" t="s">
        <v>111</v>
      </c>
      <c r="H5" s="57" t="s">
        <v>112</v>
      </c>
    </row>
    <row r="6" spans="1:10" ht="30" customHeight="1" x14ac:dyDescent="0.25">
      <c r="B6" s="58" t="s">
        <v>113</v>
      </c>
      <c r="C6" s="58" t="s">
        <v>114</v>
      </c>
      <c r="D6" s="59">
        <v>38456</v>
      </c>
      <c r="E6" s="59">
        <v>51900</v>
      </c>
      <c r="F6" s="59">
        <v>55060</v>
      </c>
      <c r="G6" s="60"/>
      <c r="H6" s="58"/>
    </row>
    <row r="7" spans="1:10" ht="30" customHeight="1" x14ac:dyDescent="0.25">
      <c r="B7" s="58" t="s">
        <v>115</v>
      </c>
      <c r="C7" s="58" t="s">
        <v>116</v>
      </c>
      <c r="D7" s="59">
        <v>19106</v>
      </c>
      <c r="E7" s="59">
        <v>33600</v>
      </c>
      <c r="F7" s="59">
        <v>16502</v>
      </c>
      <c r="G7" s="60"/>
      <c r="H7" s="60"/>
    </row>
    <row r="8" spans="1:10" ht="30" customHeight="1" x14ac:dyDescent="0.25">
      <c r="B8" s="58" t="s">
        <v>117</v>
      </c>
      <c r="C8" s="58" t="s">
        <v>118</v>
      </c>
      <c r="D8" s="59">
        <v>-1784</v>
      </c>
      <c r="E8" s="59">
        <v>15200</v>
      </c>
      <c r="F8" s="59">
        <v>1380</v>
      </c>
      <c r="G8" s="60"/>
      <c r="H8" s="60"/>
    </row>
    <row r="9" spans="1:10" ht="30" customHeight="1" x14ac:dyDescent="0.25">
      <c r="B9" s="58" t="s">
        <v>119</v>
      </c>
      <c r="C9" s="58" t="s">
        <v>120</v>
      </c>
      <c r="D9" s="59">
        <v>2918</v>
      </c>
      <c r="E9" s="59">
        <v>18500</v>
      </c>
      <c r="F9" s="59">
        <v>27815</v>
      </c>
      <c r="G9" s="60"/>
      <c r="H9" s="60"/>
    </row>
    <row r="10" spans="1:10" ht="30" customHeight="1" x14ac:dyDescent="0.25">
      <c r="B10" s="58" t="s">
        <v>121</v>
      </c>
      <c r="C10" s="58" t="s">
        <v>122</v>
      </c>
      <c r="D10" s="59">
        <v>14750</v>
      </c>
      <c r="E10" s="59">
        <v>15600</v>
      </c>
      <c r="F10" s="59">
        <v>-1446</v>
      </c>
      <c r="G10" s="60"/>
      <c r="H10" s="60"/>
    </row>
    <row r="11" spans="1:10" ht="30" customHeight="1" x14ac:dyDescent="0.25">
      <c r="B11" s="58" t="s">
        <v>123</v>
      </c>
      <c r="C11" s="58" t="s">
        <v>124</v>
      </c>
      <c r="D11" s="59">
        <v>11363</v>
      </c>
      <c r="E11" s="59">
        <v>10200</v>
      </c>
      <c r="F11" s="59">
        <v>26906</v>
      </c>
      <c r="G11" s="60"/>
      <c r="H11" s="60"/>
    </row>
    <row r="12" spans="1:10" ht="30" customHeight="1" x14ac:dyDescent="0.25">
      <c r="B12" s="58" t="s">
        <v>125</v>
      </c>
      <c r="C12" s="58" t="s">
        <v>118</v>
      </c>
      <c r="D12" s="59">
        <v>4846</v>
      </c>
      <c r="E12" s="59">
        <v>13300</v>
      </c>
      <c r="F12" s="59">
        <v>19794</v>
      </c>
      <c r="G12" s="60"/>
      <c r="H12" s="60"/>
    </row>
    <row r="13" spans="1:10" ht="30" customHeight="1" x14ac:dyDescent="0.25">
      <c r="B13" s="58" t="s">
        <v>126</v>
      </c>
      <c r="C13" s="58" t="s">
        <v>127</v>
      </c>
      <c r="D13" s="59">
        <v>21047</v>
      </c>
      <c r="E13" s="59">
        <v>13500</v>
      </c>
      <c r="F13" s="59">
        <v>9561</v>
      </c>
      <c r="G13" s="60"/>
      <c r="H13" s="60"/>
    </row>
    <row r="14" spans="1:10" ht="30" customHeight="1" x14ac:dyDescent="0.25">
      <c r="B14" s="58" t="s">
        <v>128</v>
      </c>
      <c r="C14" s="58" t="s">
        <v>129</v>
      </c>
      <c r="D14" s="59">
        <v>22273</v>
      </c>
      <c r="E14" s="59">
        <v>9400</v>
      </c>
      <c r="F14" s="59">
        <v>22628</v>
      </c>
      <c r="G14" s="60"/>
      <c r="H14" s="60"/>
    </row>
    <row r="15" spans="1:10" ht="30" customHeight="1" x14ac:dyDescent="0.25">
      <c r="B15" s="58" t="s">
        <v>130</v>
      </c>
      <c r="C15" s="58" t="s">
        <v>131</v>
      </c>
      <c r="D15" s="59">
        <v>32534</v>
      </c>
      <c r="E15" s="59">
        <v>15900</v>
      </c>
      <c r="F15" s="59">
        <v>9882</v>
      </c>
      <c r="G15" s="60"/>
      <c r="H15" s="60"/>
    </row>
    <row r="16" spans="1:10" ht="30" customHeight="1" x14ac:dyDescent="0.25">
      <c r="B16" s="58" t="s">
        <v>132</v>
      </c>
      <c r="C16" s="58" t="s">
        <v>116</v>
      </c>
      <c r="D16" s="59">
        <v>20416</v>
      </c>
      <c r="E16" s="59">
        <v>11300</v>
      </c>
      <c r="F16" s="59">
        <v>15480</v>
      </c>
      <c r="G16" s="60"/>
      <c r="H16" s="60"/>
    </row>
    <row r="17" spans="2:8" ht="30" customHeight="1" x14ac:dyDescent="0.25">
      <c r="B17" s="58" t="s">
        <v>133</v>
      </c>
      <c r="C17" s="58" t="s">
        <v>129</v>
      </c>
      <c r="D17" s="59">
        <v>6995</v>
      </c>
      <c r="E17" s="59">
        <v>10500</v>
      </c>
      <c r="F17" s="59">
        <v>19732</v>
      </c>
      <c r="G17" s="60"/>
      <c r="H17" s="60"/>
    </row>
    <row r="18" spans="2:8" ht="30" customHeight="1" x14ac:dyDescent="0.25">
      <c r="B18" s="58" t="s">
        <v>134</v>
      </c>
      <c r="C18" s="58" t="s">
        <v>135</v>
      </c>
      <c r="D18" s="59">
        <v>14479</v>
      </c>
      <c r="E18" s="59">
        <v>237</v>
      </c>
      <c r="F18" s="59">
        <v>99</v>
      </c>
      <c r="G18" s="60"/>
      <c r="H18" s="60"/>
    </row>
    <row r="19" spans="2:8" ht="30" customHeight="1" x14ac:dyDescent="0.25">
      <c r="B19" s="58" t="s">
        <v>136</v>
      </c>
      <c r="C19" s="58" t="s">
        <v>137</v>
      </c>
      <c r="D19" s="59">
        <v>-3017</v>
      </c>
      <c r="E19" s="59">
        <v>177</v>
      </c>
      <c r="F19" s="59">
        <v>-2263</v>
      </c>
      <c r="G19" s="60"/>
      <c r="H19" s="60"/>
    </row>
    <row r="20" spans="2:8" ht="30" customHeight="1" x14ac:dyDescent="0.25">
      <c r="B20" s="58" t="s">
        <v>138</v>
      </c>
      <c r="C20" s="58" t="s">
        <v>139</v>
      </c>
      <c r="D20" s="59">
        <v>2650</v>
      </c>
      <c r="E20" s="59">
        <v>7400</v>
      </c>
      <c r="F20" s="59">
        <v>-3257</v>
      </c>
      <c r="G20" s="60"/>
      <c r="H20" s="60"/>
    </row>
  </sheetData>
  <mergeCells count="2">
    <mergeCell ref="A1:F1"/>
    <mergeCell ref="A2:I3"/>
  </mergeCells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0000000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tabSelected="1" workbookViewId="0">
      <selection activeCell="M12" sqref="M12:M13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6" customWidth="1"/>
    <col min="5" max="5" width="12.28515625" customWidth="1"/>
    <col min="6" max="6" width="9" customWidth="1"/>
    <col min="7" max="7" width="12.140625" customWidth="1"/>
    <col min="8" max="8" width="18.28515625" customWidth="1"/>
    <col min="9" max="9" width="14" customWidth="1"/>
    <col min="10" max="10" width="12" customWidth="1"/>
  </cols>
  <sheetData>
    <row r="1" spans="1:11" x14ac:dyDescent="0.25">
      <c r="A1" s="92" t="s">
        <v>0</v>
      </c>
      <c r="B1" s="92"/>
      <c r="C1" s="92"/>
      <c r="D1" s="92"/>
      <c r="E1" s="92"/>
      <c r="F1" s="92"/>
    </row>
    <row r="2" spans="1:11" x14ac:dyDescent="0.25">
      <c r="A2" s="100" t="s">
        <v>164</v>
      </c>
      <c r="B2" s="100"/>
      <c r="C2" s="100"/>
      <c r="D2" s="100"/>
      <c r="E2" s="100"/>
      <c r="F2" s="100"/>
      <c r="G2" s="100"/>
      <c r="H2" s="100"/>
      <c r="I2" s="100"/>
      <c r="K2">
        <v>1</v>
      </c>
    </row>
    <row r="3" spans="1:11" ht="45.75" customHeight="1" x14ac:dyDescent="0.25">
      <c r="A3" s="100"/>
      <c r="B3" s="100"/>
      <c r="C3" s="100"/>
      <c r="D3" s="100"/>
      <c r="E3" s="100"/>
      <c r="F3" s="100"/>
      <c r="G3" s="100"/>
      <c r="H3" s="100"/>
      <c r="I3" s="100"/>
    </row>
    <row r="5" spans="1:11" x14ac:dyDescent="0.25">
      <c r="B5" s="74" t="s">
        <v>141</v>
      </c>
      <c r="C5" s="75" t="s">
        <v>142</v>
      </c>
      <c r="D5" s="75" t="s">
        <v>143</v>
      </c>
      <c r="E5" s="75" t="s">
        <v>144</v>
      </c>
      <c r="F5" s="75" t="s">
        <v>145</v>
      </c>
      <c r="G5" s="75" t="s">
        <v>146</v>
      </c>
      <c r="H5" s="75" t="s">
        <v>147</v>
      </c>
      <c r="I5" s="75" t="s">
        <v>148</v>
      </c>
      <c r="J5" s="76" t="s">
        <v>97</v>
      </c>
    </row>
    <row r="6" spans="1:11" x14ac:dyDescent="0.25">
      <c r="B6" s="9">
        <v>2</v>
      </c>
      <c r="C6" s="61">
        <v>37987</v>
      </c>
      <c r="D6" s="6" t="s">
        <v>149</v>
      </c>
      <c r="E6" s="6" t="s">
        <v>147</v>
      </c>
      <c r="F6" s="6" t="s">
        <v>150</v>
      </c>
      <c r="G6" s="6">
        <v>199</v>
      </c>
      <c r="H6" s="62">
        <v>1945424</v>
      </c>
      <c r="I6" s="61">
        <v>38096</v>
      </c>
      <c r="J6" s="8" t="s">
        <v>100</v>
      </c>
    </row>
    <row r="7" spans="1:11" x14ac:dyDescent="0.25">
      <c r="B7" s="9">
        <v>3</v>
      </c>
      <c r="C7" s="61">
        <v>37987</v>
      </c>
      <c r="D7" s="6" t="s">
        <v>151</v>
      </c>
      <c r="E7" s="6" t="s">
        <v>152</v>
      </c>
      <c r="F7" s="6" t="s">
        <v>150</v>
      </c>
      <c r="G7" s="6">
        <v>82</v>
      </c>
      <c r="H7" s="62">
        <v>712416</v>
      </c>
      <c r="I7" s="61">
        <v>38299</v>
      </c>
      <c r="J7" s="8" t="s">
        <v>153</v>
      </c>
    </row>
    <row r="8" spans="1:11" x14ac:dyDescent="0.25">
      <c r="B8" s="9">
        <v>4</v>
      </c>
      <c r="C8" s="61">
        <v>37988</v>
      </c>
      <c r="D8" s="6" t="s">
        <v>154</v>
      </c>
      <c r="E8" s="6" t="s">
        <v>152</v>
      </c>
      <c r="F8" s="6" t="s">
        <v>150</v>
      </c>
      <c r="G8" s="6">
        <v>285</v>
      </c>
      <c r="H8" s="62">
        <v>1815450</v>
      </c>
      <c r="I8" s="61">
        <v>38104</v>
      </c>
      <c r="J8" s="8" t="s">
        <v>155</v>
      </c>
    </row>
    <row r="9" spans="1:11" x14ac:dyDescent="0.25">
      <c r="B9" s="9">
        <v>6</v>
      </c>
      <c r="C9" s="61">
        <v>37989</v>
      </c>
      <c r="D9" s="6" t="s">
        <v>156</v>
      </c>
      <c r="E9" s="6" t="s">
        <v>152</v>
      </c>
      <c r="F9" s="6" t="s">
        <v>150</v>
      </c>
      <c r="G9" s="6">
        <v>131</v>
      </c>
      <c r="H9" s="62">
        <v>953156</v>
      </c>
      <c r="I9" s="61">
        <v>38235</v>
      </c>
      <c r="J9" s="8" t="s">
        <v>100</v>
      </c>
    </row>
    <row r="10" spans="1:11" x14ac:dyDescent="0.25">
      <c r="B10" s="9">
        <v>8</v>
      </c>
      <c r="C10" s="61">
        <v>37989</v>
      </c>
      <c r="D10" s="6" t="s">
        <v>151</v>
      </c>
      <c r="E10" s="6" t="s">
        <v>147</v>
      </c>
      <c r="F10" s="6" t="s">
        <v>150</v>
      </c>
      <c r="G10" s="6">
        <v>235</v>
      </c>
      <c r="H10" s="62">
        <v>2158475</v>
      </c>
      <c r="I10" s="61">
        <v>38291</v>
      </c>
      <c r="J10" s="8" t="s">
        <v>155</v>
      </c>
    </row>
    <row r="11" spans="1:11" x14ac:dyDescent="0.25">
      <c r="B11" s="9">
        <v>11</v>
      </c>
      <c r="C11" s="61">
        <v>37990</v>
      </c>
      <c r="D11" s="6" t="s">
        <v>151</v>
      </c>
      <c r="E11" s="6" t="s">
        <v>152</v>
      </c>
      <c r="F11" s="6" t="s">
        <v>150</v>
      </c>
      <c r="G11" s="6">
        <v>124</v>
      </c>
      <c r="H11" s="62">
        <v>627068</v>
      </c>
      <c r="I11" s="61">
        <v>38288</v>
      </c>
      <c r="J11" s="8" t="s">
        <v>100</v>
      </c>
    </row>
    <row r="12" spans="1:11" x14ac:dyDescent="0.25">
      <c r="B12" s="9">
        <v>12</v>
      </c>
      <c r="C12" s="61">
        <v>37990</v>
      </c>
      <c r="D12" s="6" t="s">
        <v>156</v>
      </c>
      <c r="E12" s="6" t="s">
        <v>147</v>
      </c>
      <c r="F12" s="6" t="s">
        <v>150</v>
      </c>
      <c r="G12" s="6">
        <v>187</v>
      </c>
      <c r="H12" s="62">
        <v>999328</v>
      </c>
      <c r="I12" s="61">
        <v>38082</v>
      </c>
      <c r="J12" s="8" t="s">
        <v>99</v>
      </c>
    </row>
    <row r="13" spans="1:11" x14ac:dyDescent="0.25">
      <c r="B13" s="9">
        <v>15</v>
      </c>
      <c r="C13" s="61">
        <v>37990</v>
      </c>
      <c r="D13" s="6" t="s">
        <v>156</v>
      </c>
      <c r="E13" s="6" t="s">
        <v>152</v>
      </c>
      <c r="F13" s="6" t="s">
        <v>150</v>
      </c>
      <c r="G13" s="6">
        <v>176</v>
      </c>
      <c r="H13" s="62">
        <v>820336</v>
      </c>
      <c r="I13" s="61">
        <v>38320</v>
      </c>
      <c r="J13" s="8" t="s">
        <v>100</v>
      </c>
    </row>
    <row r="14" spans="1:11" x14ac:dyDescent="0.25">
      <c r="B14" s="9">
        <v>16</v>
      </c>
      <c r="C14" s="61">
        <v>37991</v>
      </c>
      <c r="D14" s="6" t="s">
        <v>157</v>
      </c>
      <c r="E14" s="6" t="s">
        <v>152</v>
      </c>
      <c r="F14" s="6" t="s">
        <v>150</v>
      </c>
      <c r="G14" s="6">
        <v>179</v>
      </c>
      <c r="H14" s="62">
        <v>937960</v>
      </c>
      <c r="I14" s="61">
        <v>38312</v>
      </c>
      <c r="J14" s="8" t="s">
        <v>99</v>
      </c>
    </row>
    <row r="15" spans="1:11" x14ac:dyDescent="0.25">
      <c r="B15" s="9">
        <v>19</v>
      </c>
      <c r="C15" s="61">
        <v>37993</v>
      </c>
      <c r="D15" s="6" t="s">
        <v>158</v>
      </c>
      <c r="E15" s="6" t="s">
        <v>152</v>
      </c>
      <c r="F15" s="6" t="s">
        <v>150</v>
      </c>
      <c r="G15" s="6">
        <v>55</v>
      </c>
      <c r="H15" s="62">
        <v>472615</v>
      </c>
      <c r="I15" s="61">
        <v>38086</v>
      </c>
      <c r="J15" s="8" t="s">
        <v>101</v>
      </c>
    </row>
    <row r="16" spans="1:11" x14ac:dyDescent="0.25">
      <c r="B16" s="9">
        <v>23</v>
      </c>
      <c r="C16" s="61">
        <v>37996</v>
      </c>
      <c r="D16" s="6" t="s">
        <v>157</v>
      </c>
      <c r="E16" s="6" t="s">
        <v>152</v>
      </c>
      <c r="F16" s="6" t="s">
        <v>150</v>
      </c>
      <c r="G16" s="6">
        <v>183</v>
      </c>
      <c r="H16" s="62">
        <v>1438929</v>
      </c>
      <c r="I16" s="61">
        <v>38098</v>
      </c>
      <c r="J16" s="8" t="s">
        <v>101</v>
      </c>
    </row>
    <row r="17" spans="2:10" x14ac:dyDescent="0.25">
      <c r="B17" s="9">
        <v>1</v>
      </c>
      <c r="C17" s="61">
        <v>37987</v>
      </c>
      <c r="D17" s="6" t="s">
        <v>154</v>
      </c>
      <c r="E17" s="6" t="s">
        <v>152</v>
      </c>
      <c r="F17" s="6" t="s">
        <v>159</v>
      </c>
      <c r="G17" s="6">
        <v>291</v>
      </c>
      <c r="H17" s="62">
        <v>2133903</v>
      </c>
      <c r="I17" s="61">
        <v>38157</v>
      </c>
      <c r="J17" s="8" t="s">
        <v>99</v>
      </c>
    </row>
    <row r="18" spans="2:10" x14ac:dyDescent="0.25">
      <c r="B18" s="9">
        <v>9</v>
      </c>
      <c r="C18" s="61">
        <v>37990</v>
      </c>
      <c r="D18" s="6" t="s">
        <v>158</v>
      </c>
      <c r="E18" s="6" t="s">
        <v>152</v>
      </c>
      <c r="F18" s="6" t="s">
        <v>159</v>
      </c>
      <c r="G18" s="6">
        <v>108</v>
      </c>
      <c r="H18" s="62">
        <v>1024380</v>
      </c>
      <c r="I18" s="61">
        <v>38349</v>
      </c>
      <c r="J18" s="8" t="s">
        <v>155</v>
      </c>
    </row>
    <row r="19" spans="2:10" x14ac:dyDescent="0.25">
      <c r="B19" s="9">
        <v>10</v>
      </c>
      <c r="C19" s="61">
        <v>37990</v>
      </c>
      <c r="D19" s="6" t="s">
        <v>154</v>
      </c>
      <c r="E19" s="6" t="s">
        <v>147</v>
      </c>
      <c r="F19" s="6" t="s">
        <v>159</v>
      </c>
      <c r="G19" s="6">
        <v>299</v>
      </c>
      <c r="H19" s="62">
        <v>2042768</v>
      </c>
      <c r="I19" s="61">
        <v>38266</v>
      </c>
      <c r="J19" s="8" t="s">
        <v>153</v>
      </c>
    </row>
    <row r="20" spans="2:10" x14ac:dyDescent="0.25">
      <c r="B20" s="9">
        <v>22</v>
      </c>
      <c r="C20" s="61">
        <v>37995</v>
      </c>
      <c r="D20" s="6" t="s">
        <v>151</v>
      </c>
      <c r="E20" s="6" t="s">
        <v>152</v>
      </c>
      <c r="F20" s="6" t="s">
        <v>159</v>
      </c>
      <c r="G20" s="6">
        <v>116</v>
      </c>
      <c r="H20" s="62">
        <v>727552</v>
      </c>
      <c r="I20" s="61">
        <v>38091</v>
      </c>
      <c r="J20" s="8" t="s">
        <v>100</v>
      </c>
    </row>
    <row r="21" spans="2:10" x14ac:dyDescent="0.25">
      <c r="B21" s="9">
        <v>13</v>
      </c>
      <c r="C21" s="61">
        <v>37990</v>
      </c>
      <c r="D21" s="6" t="s">
        <v>154</v>
      </c>
      <c r="E21" s="6" t="s">
        <v>147</v>
      </c>
      <c r="F21" s="6" t="s">
        <v>160</v>
      </c>
      <c r="G21" s="6">
        <v>300</v>
      </c>
      <c r="H21" s="62">
        <v>2937300</v>
      </c>
      <c r="I21" s="61">
        <v>38295</v>
      </c>
      <c r="J21" s="8" t="s">
        <v>155</v>
      </c>
    </row>
    <row r="22" spans="2:10" x14ac:dyDescent="0.25">
      <c r="B22" s="9">
        <v>18</v>
      </c>
      <c r="C22" s="61">
        <v>37992</v>
      </c>
      <c r="D22" s="6" t="s">
        <v>161</v>
      </c>
      <c r="E22" s="6" t="s">
        <v>147</v>
      </c>
      <c r="F22" s="6" t="s">
        <v>160</v>
      </c>
      <c r="G22" s="6">
        <v>283</v>
      </c>
      <c r="H22" s="62">
        <v>1679605</v>
      </c>
      <c r="I22" s="61">
        <v>38144</v>
      </c>
      <c r="J22" s="8" t="s">
        <v>99</v>
      </c>
    </row>
    <row r="23" spans="2:10" x14ac:dyDescent="0.25">
      <c r="B23" s="9">
        <v>20</v>
      </c>
      <c r="C23" s="61">
        <v>37994</v>
      </c>
      <c r="D23" s="6" t="s">
        <v>151</v>
      </c>
      <c r="E23" s="6" t="s">
        <v>152</v>
      </c>
      <c r="F23" s="6" t="s">
        <v>160</v>
      </c>
      <c r="G23" s="6">
        <v>148</v>
      </c>
      <c r="H23" s="62">
        <v>1169496</v>
      </c>
      <c r="I23" s="61">
        <v>38218</v>
      </c>
      <c r="J23" s="8" t="s">
        <v>162</v>
      </c>
    </row>
    <row r="24" spans="2:10" x14ac:dyDescent="0.25">
      <c r="B24" s="9">
        <v>21</v>
      </c>
      <c r="C24" s="61">
        <v>37995</v>
      </c>
      <c r="D24" s="6" t="s">
        <v>156</v>
      </c>
      <c r="E24" s="6" t="s">
        <v>147</v>
      </c>
      <c r="F24" s="6" t="s">
        <v>160</v>
      </c>
      <c r="G24" s="6">
        <v>228</v>
      </c>
      <c r="H24" s="62">
        <v>2020992</v>
      </c>
      <c r="I24" s="61">
        <v>38150</v>
      </c>
      <c r="J24" s="8" t="s">
        <v>99</v>
      </c>
    </row>
    <row r="25" spans="2:10" x14ac:dyDescent="0.25">
      <c r="B25" s="9">
        <v>25</v>
      </c>
      <c r="C25" s="61">
        <v>37996</v>
      </c>
      <c r="D25" s="6" t="s">
        <v>151</v>
      </c>
      <c r="E25" s="6" t="s">
        <v>152</v>
      </c>
      <c r="F25" s="6" t="s">
        <v>160</v>
      </c>
      <c r="G25" s="6">
        <v>124</v>
      </c>
      <c r="H25" s="62">
        <v>1170684</v>
      </c>
      <c r="I25" s="61">
        <v>38130</v>
      </c>
      <c r="J25" s="8" t="s">
        <v>155</v>
      </c>
    </row>
    <row r="26" spans="2:10" x14ac:dyDescent="0.25">
      <c r="B26" s="9">
        <v>28</v>
      </c>
      <c r="C26" s="61">
        <v>37998</v>
      </c>
      <c r="D26" s="6" t="s">
        <v>157</v>
      </c>
      <c r="E26" s="6" t="s">
        <v>152</v>
      </c>
      <c r="F26" s="6" t="s">
        <v>160</v>
      </c>
      <c r="G26" s="6">
        <v>187</v>
      </c>
      <c r="H26" s="62">
        <v>1660560</v>
      </c>
      <c r="I26" s="61">
        <v>38154</v>
      </c>
      <c r="J26" s="8" t="s">
        <v>153</v>
      </c>
    </row>
    <row r="27" spans="2:10" x14ac:dyDescent="0.25">
      <c r="B27" s="9">
        <v>5</v>
      </c>
      <c r="C27" s="61">
        <v>37988</v>
      </c>
      <c r="D27" s="6" t="s">
        <v>161</v>
      </c>
      <c r="E27" s="6" t="s">
        <v>147</v>
      </c>
      <c r="F27" s="6" t="s">
        <v>163</v>
      </c>
      <c r="G27" s="6">
        <v>152</v>
      </c>
      <c r="H27" s="62">
        <v>1138024</v>
      </c>
      <c r="I27" s="61">
        <v>38178</v>
      </c>
      <c r="J27" s="8" t="s">
        <v>162</v>
      </c>
    </row>
    <row r="28" spans="2:10" x14ac:dyDescent="0.25">
      <c r="B28" s="9">
        <v>7</v>
      </c>
      <c r="C28" s="61">
        <v>37989</v>
      </c>
      <c r="D28" s="6" t="s">
        <v>154</v>
      </c>
      <c r="E28" s="6" t="s">
        <v>152</v>
      </c>
      <c r="F28" s="6" t="s">
        <v>163</v>
      </c>
      <c r="G28" s="6">
        <v>69</v>
      </c>
      <c r="H28" s="62">
        <v>406686</v>
      </c>
      <c r="I28" s="61">
        <v>38145</v>
      </c>
      <c r="J28" s="8" t="s">
        <v>100</v>
      </c>
    </row>
    <row r="29" spans="2:10" x14ac:dyDescent="0.25">
      <c r="B29" s="9">
        <v>14</v>
      </c>
      <c r="C29" s="61">
        <v>37990</v>
      </c>
      <c r="D29" s="6" t="s">
        <v>149</v>
      </c>
      <c r="E29" s="6" t="s">
        <v>147</v>
      </c>
      <c r="F29" s="6" t="s">
        <v>163</v>
      </c>
      <c r="G29" s="6">
        <v>68</v>
      </c>
      <c r="H29" s="62">
        <v>664700</v>
      </c>
      <c r="I29" s="61">
        <v>38261</v>
      </c>
      <c r="J29" s="8" t="s">
        <v>99</v>
      </c>
    </row>
    <row r="30" spans="2:10" x14ac:dyDescent="0.25">
      <c r="B30" s="9">
        <v>17</v>
      </c>
      <c r="C30" s="61">
        <v>37991</v>
      </c>
      <c r="D30" s="6" t="s">
        <v>157</v>
      </c>
      <c r="E30" s="6" t="s">
        <v>152</v>
      </c>
      <c r="F30" s="6" t="s">
        <v>163</v>
      </c>
      <c r="G30" s="6">
        <v>58</v>
      </c>
      <c r="H30" s="62">
        <v>358846</v>
      </c>
      <c r="I30" s="61">
        <v>38268</v>
      </c>
      <c r="J30" s="8" t="s">
        <v>101</v>
      </c>
    </row>
    <row r="31" spans="2:10" x14ac:dyDescent="0.25">
      <c r="B31" s="9">
        <v>24</v>
      </c>
      <c r="C31" s="61">
        <v>37996</v>
      </c>
      <c r="D31" s="6" t="s">
        <v>151</v>
      </c>
      <c r="E31" s="6" t="s">
        <v>152</v>
      </c>
      <c r="F31" s="6" t="s">
        <v>163</v>
      </c>
      <c r="G31" s="6">
        <v>79</v>
      </c>
      <c r="H31" s="62">
        <v>427390</v>
      </c>
      <c r="I31" s="61">
        <v>38322</v>
      </c>
      <c r="J31" s="8" t="s">
        <v>153</v>
      </c>
    </row>
    <row r="32" spans="2:10" x14ac:dyDescent="0.25">
      <c r="B32" s="9">
        <v>26</v>
      </c>
      <c r="C32" s="61">
        <v>37996</v>
      </c>
      <c r="D32" s="6" t="s">
        <v>149</v>
      </c>
      <c r="E32" s="6" t="s">
        <v>152</v>
      </c>
      <c r="F32" s="6" t="s">
        <v>163</v>
      </c>
      <c r="G32" s="6">
        <v>70</v>
      </c>
      <c r="H32" s="62">
        <v>549780</v>
      </c>
      <c r="I32" s="61">
        <v>38160</v>
      </c>
      <c r="J32" s="8" t="s">
        <v>155</v>
      </c>
    </row>
    <row r="33" spans="2:10" x14ac:dyDescent="0.25">
      <c r="B33" s="9">
        <v>27</v>
      </c>
      <c r="C33" s="61">
        <v>37997</v>
      </c>
      <c r="D33" s="6" t="s">
        <v>149</v>
      </c>
      <c r="E33" s="6" t="s">
        <v>152</v>
      </c>
      <c r="F33" s="6" t="s">
        <v>163</v>
      </c>
      <c r="G33" s="6">
        <v>70</v>
      </c>
      <c r="H33" s="62">
        <v>659330</v>
      </c>
      <c r="I33" s="61">
        <v>38344</v>
      </c>
      <c r="J33" s="8" t="s">
        <v>100</v>
      </c>
    </row>
    <row r="34" spans="2:10" x14ac:dyDescent="0.25">
      <c r="B34" s="9">
        <v>29</v>
      </c>
      <c r="C34" s="61">
        <v>37998</v>
      </c>
      <c r="D34" s="6" t="s">
        <v>157</v>
      </c>
      <c r="E34" s="6" t="s">
        <v>152</v>
      </c>
      <c r="F34" s="6" t="s">
        <v>163</v>
      </c>
      <c r="G34" s="6">
        <v>91</v>
      </c>
      <c r="H34" s="62">
        <v>753571</v>
      </c>
      <c r="I34" s="61">
        <v>38175</v>
      </c>
      <c r="J34" s="8" t="s">
        <v>101</v>
      </c>
    </row>
    <row r="35" spans="2:10" x14ac:dyDescent="0.25">
      <c r="B35" s="77">
        <v>30</v>
      </c>
      <c r="C35" s="78">
        <v>37998</v>
      </c>
      <c r="D35" s="79" t="s">
        <v>149</v>
      </c>
      <c r="E35" s="79" t="s">
        <v>152</v>
      </c>
      <c r="F35" s="79" t="s">
        <v>163</v>
      </c>
      <c r="G35" s="79">
        <v>201</v>
      </c>
      <c r="H35" s="80">
        <v>939072</v>
      </c>
      <c r="I35" s="78">
        <v>38203</v>
      </c>
      <c r="J35" s="81" t="s">
        <v>99</v>
      </c>
    </row>
    <row r="36" spans="2:10" x14ac:dyDescent="0.25">
      <c r="B36" s="77" t="s">
        <v>174</v>
      </c>
      <c r="C36" s="79"/>
      <c r="D36" s="79"/>
      <c r="E36" s="79"/>
      <c r="F36" s="79"/>
      <c r="G36" s="79"/>
      <c r="H36" s="80">
        <f>SUBTOTAL(109,Tabla4[Venta])</f>
        <v>35345796</v>
      </c>
      <c r="I36" s="79"/>
      <c r="J36" s="81">
        <f>SUBTOTAL(103,Tabla4[Vendedor])</f>
        <v>30</v>
      </c>
    </row>
  </sheetData>
  <mergeCells count="2">
    <mergeCell ref="A1:F1"/>
    <mergeCell ref="A2:I3"/>
  </mergeCells>
  <conditionalFormatting sqref="K2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0:BT75"/>
  <sheetViews>
    <sheetView topLeftCell="A13" workbookViewId="0">
      <selection activeCell="K18" sqref="K18"/>
    </sheetView>
  </sheetViews>
  <sheetFormatPr baseColWidth="10" defaultRowHeight="15" x14ac:dyDescent="0.25"/>
  <cols>
    <col min="1" max="5" width="11.42578125" style="82"/>
    <col min="6" max="6" width="17.5703125" style="82" customWidth="1"/>
    <col min="7" max="7" width="9.85546875" style="82" customWidth="1"/>
    <col min="8" max="8" width="7.140625" style="82" customWidth="1"/>
    <col min="9" max="9" width="8" style="82" customWidth="1"/>
    <col min="10" max="10" width="8.7109375" style="82" customWidth="1"/>
    <col min="11" max="12" width="12.5703125" style="82" customWidth="1"/>
    <col min="13" max="35" width="22.42578125" style="82" customWidth="1"/>
    <col min="36" max="36" width="12.5703125" style="82" customWidth="1"/>
    <col min="37" max="37" width="16.140625" style="82" bestFit="1" customWidth="1"/>
    <col min="38" max="38" width="12.7109375" style="82" customWidth="1"/>
    <col min="39" max="39" width="17.7109375" style="82" bestFit="1" customWidth="1"/>
    <col min="40" max="40" width="12.7109375" style="82" customWidth="1"/>
    <col min="41" max="41" width="17.7109375" style="82" customWidth="1"/>
    <col min="42" max="42" width="12.7109375" style="82" customWidth="1"/>
    <col min="43" max="43" width="17.7109375" style="82" customWidth="1"/>
    <col min="44" max="44" width="12.7109375" style="82" customWidth="1"/>
    <col min="45" max="45" width="17.7109375" style="82" customWidth="1"/>
    <col min="46" max="46" width="12.7109375" style="82" customWidth="1"/>
    <col min="47" max="47" width="17.7109375" style="82" customWidth="1"/>
    <col min="48" max="48" width="12.7109375" style="82" customWidth="1"/>
    <col min="49" max="49" width="17.7109375" style="82" customWidth="1"/>
    <col min="50" max="50" width="12.7109375" style="82" customWidth="1"/>
    <col min="51" max="51" width="17.7109375" style="82" customWidth="1"/>
    <col min="52" max="52" width="12.7109375" style="82" customWidth="1"/>
    <col min="53" max="53" width="17.7109375" style="82" bestFit="1" customWidth="1"/>
    <col min="54" max="54" width="12.7109375" style="82" customWidth="1"/>
    <col min="55" max="55" width="17.7109375" style="82" bestFit="1" customWidth="1"/>
    <col min="56" max="56" width="12.7109375" style="82" customWidth="1"/>
    <col min="57" max="57" width="17.7109375" style="82" customWidth="1"/>
    <col min="58" max="58" width="12.7109375" style="82" customWidth="1"/>
    <col min="59" max="59" width="17.7109375" style="82" customWidth="1"/>
    <col min="60" max="60" width="12.7109375" style="82" customWidth="1"/>
    <col min="61" max="61" width="17.7109375" style="82" customWidth="1"/>
    <col min="62" max="62" width="12.7109375" style="82" customWidth="1"/>
    <col min="63" max="63" width="17.7109375" style="82" customWidth="1"/>
    <col min="64" max="64" width="12.7109375" style="82" customWidth="1"/>
    <col min="65" max="65" width="17.7109375" style="82" customWidth="1"/>
    <col min="66" max="66" width="12.5703125" style="82" customWidth="1"/>
    <col min="67" max="67" width="13" style="82" bestFit="1" customWidth="1"/>
    <col min="68" max="68" width="16.140625" style="82" bestFit="1" customWidth="1"/>
    <col min="69" max="69" width="14.5703125" style="82" bestFit="1" customWidth="1"/>
    <col min="70" max="70" width="17.7109375" style="82" bestFit="1" customWidth="1"/>
    <col min="71" max="71" width="11.140625" style="82" customWidth="1"/>
    <col min="72" max="72" width="12.5703125" style="82" bestFit="1" customWidth="1"/>
    <col min="73" max="16384" width="11.42578125" style="82"/>
  </cols>
  <sheetData>
    <row r="10" spans="4:72" x14ac:dyDescent="0.25">
      <c r="F10"/>
      <c r="G10"/>
    </row>
    <row r="11" spans="4:72" x14ac:dyDescent="0.25">
      <c r="F11" s="84" t="s">
        <v>147</v>
      </c>
      <c r="G11" t="s">
        <v>175</v>
      </c>
    </row>
    <row r="12" spans="4:72" x14ac:dyDescent="0.25">
      <c r="F12" s="84" t="s">
        <v>145</v>
      </c>
      <c r="G12" t="s">
        <v>175</v>
      </c>
    </row>
    <row r="14" spans="4:72" x14ac:dyDescent="0.25">
      <c r="D14" s="83"/>
      <c r="F14" s="84" t="s">
        <v>177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4:72" x14ac:dyDescent="0.25">
      <c r="F15" s="63" t="s">
        <v>99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</row>
    <row r="16" spans="4:72" x14ac:dyDescent="0.25">
      <c r="F16" s="63" t="s">
        <v>155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</row>
    <row r="17" spans="6:72" x14ac:dyDescent="0.25">
      <c r="F17" s="63" t="s">
        <v>153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6:72" x14ac:dyDescent="0.25">
      <c r="F18" s="63" t="s">
        <v>101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6:72" x14ac:dyDescent="0.25">
      <c r="F19" s="63" t="s">
        <v>162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6:72" x14ac:dyDescent="0.25">
      <c r="F20" s="63" t="s">
        <v>100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6:72" x14ac:dyDescent="0.25">
      <c r="F21" s="63" t="s">
        <v>176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6:72" x14ac:dyDescent="0.25"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6:72" x14ac:dyDescent="0.25"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6:72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6:72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6:72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6:72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6:72" x14ac:dyDescent="0.25"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6:72" x14ac:dyDescent="0.25"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6:72" x14ac:dyDescent="0.25"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6:72" x14ac:dyDescent="0.25"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6:72" x14ac:dyDescent="0.25"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6:37" x14ac:dyDescent="0.25"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6:37" x14ac:dyDescent="0.25"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6:37" x14ac:dyDescent="0.25"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6:37" x14ac:dyDescent="0.25"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6:37" x14ac:dyDescent="0.25"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6:37" x14ac:dyDescent="0.25"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6:37" x14ac:dyDescent="0.25"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6:37" x14ac:dyDescent="0.25"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6:37" x14ac:dyDescent="0.25"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6:37" x14ac:dyDescent="0.25"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6:37" x14ac:dyDescent="0.25"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6:37" x14ac:dyDescent="0.2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6:37" x14ac:dyDescent="0.25"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6:37" x14ac:dyDescent="0.25"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6:37" x14ac:dyDescent="0.25">
      <c r="F47"/>
    </row>
    <row r="48" spans="6:37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Ejericicio 1</vt:lpstr>
      <vt:lpstr>Ejercicio 2</vt:lpstr>
      <vt:lpstr>Ejercicio 3</vt:lpstr>
      <vt:lpstr>Ejercicio 4</vt:lpstr>
      <vt:lpstr>Ejercicio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2021-05-21T02:29:44Z</dcterms:modified>
</cp:coreProperties>
</file>