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ebextensions/webextension1.xml" ContentType="application/vnd.ms-office.webextension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\examenes\"/>
    </mc:Choice>
  </mc:AlternateContent>
  <xr:revisionPtr revIDLastSave="0" documentId="8_{4516FA2B-8249-43AC-BCA7-BADCD8C8DF22}" xr6:coauthVersionLast="46" xr6:coauthVersionMax="46" xr10:uidLastSave="{00000000-0000-0000-0000-000000000000}"/>
  <bookViews>
    <workbookView xWindow="-25320" yWindow="-2400" windowWidth="25440" windowHeight="15390" activeTab="8" xr2:uid="{00000000-000D-0000-FFFF-FFFF00000000}"/>
  </bookViews>
  <sheets>
    <sheet name="Presentación" sheetId="9" r:id="rId1"/>
    <sheet name="Ejercicio 1" sheetId="1" r:id="rId2"/>
    <sheet name="Hoja1" sheetId="6" state="hidden" r:id="rId3"/>
    <sheet name="Ejercicio 2" sheetId="2" r:id="rId4"/>
    <sheet name="Ejercicio 3" sheetId="3" r:id="rId5"/>
    <sheet name="Ejercicio 4" sheetId="4" r:id="rId6"/>
    <sheet name="Ejercicio 5" sheetId="5" r:id="rId7"/>
    <sheet name="Dashboard" sheetId="8" r:id="rId8"/>
    <sheet name="Gracias" sheetId="10" r:id="rId9"/>
  </sheets>
  <definedNames>
    <definedName name="SegmentaciónDeDatos_Estado">#N/A</definedName>
    <definedName name="SegmentaciónDeDatos_Operación">#N/A</definedName>
    <definedName name="SegmentaciónDeDatos_Vendedor">#N/A</definedName>
  </definedNames>
  <calcPr calcId="181029"/>
  <pivotCaches>
    <pivotCache cacheId="4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3" l="1"/>
  <c r="F38" i="3"/>
  <c r="F39" i="3" s="1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H124" i="1"/>
  <c r="H123" i="1"/>
  <c r="H122" i="1"/>
  <c r="H121" i="1"/>
  <c r="H120" i="1"/>
  <c r="I118" i="1"/>
  <c r="H118" i="1"/>
  <c r="A118" i="1"/>
  <c r="E65" i="1"/>
  <c r="G64" i="1"/>
  <c r="E64" i="1"/>
  <c r="E63" i="1"/>
  <c r="G62" i="1"/>
  <c r="E62" i="1"/>
  <c r="E61" i="1"/>
  <c r="E60" i="1"/>
  <c r="C1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K2" authorId="0" shapeId="0" xr:uid="{F6077E34-BDDE-45CB-B37F-AA3CF502D915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 todo!!!!
Se agradece el plus invertido en el trabajo</t>
        </r>
      </text>
    </comment>
    <comment ref="K67" authorId="0" shapeId="0" xr:uid="{44AEC01E-9EDD-474D-9157-64A800E4D062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 solo te colo el subtotal del costo de envío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K2" authorId="0" shapeId="0" xr:uid="{BDCE9B50-EB26-4D8C-A521-860E907313DE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Muy muy bien</t>
        </r>
      </text>
    </comment>
    <comment ref="G64" authorId="0" shapeId="0" xr:uid="{80A01EE0-DD88-4181-80BC-6B8767760941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muy buen trabajo con los datos felicidades</t>
        </r>
      </text>
    </comment>
    <comment ref="J64" authorId="0" shapeId="0" xr:uid="{3EE6CE89-621A-4C41-89E9-CBB14A9F7B3C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Destaco que de los pocos trabajos que entendio que el nombre se pinta mediante formato condicional "Gracias"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J3" authorId="0" shapeId="0" xr:uid="{B1C115E2-2762-4CDD-B008-475A5803A131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Gracias que buen trabajo no tengo nada que comentar más que felicitarte por el excelente desempeño espero verte en el curso avanzado de programación en VB</t>
        </r>
      </text>
    </comment>
  </commentList>
</comments>
</file>

<file path=xl/sharedStrings.xml><?xml version="1.0" encoding="utf-8"?>
<sst xmlns="http://schemas.openxmlformats.org/spreadsheetml/2006/main" count="679" uniqueCount="226">
  <si>
    <t>Examen final Curso MS Excel Intermedio</t>
  </si>
  <si>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</si>
  <si>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</si>
  <si>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</si>
  <si>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</si>
  <si>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</si>
  <si>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</si>
  <si>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</si>
  <si>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</si>
  <si>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</si>
  <si>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</si>
  <si>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</si>
  <si>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</si>
  <si>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</si>
  <si>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</si>
  <si>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</si>
  <si>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</si>
  <si>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</si>
  <si>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</si>
  <si>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</si>
  <si>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</si>
  <si>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</si>
  <si>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</si>
  <si>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</si>
  <si>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</si>
  <si>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</si>
  <si>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</si>
  <si>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</si>
  <si>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</si>
  <si>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</si>
  <si>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</si>
  <si>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</si>
  <si>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</si>
  <si>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</si>
  <si>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</si>
  <si>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</si>
  <si>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Lista de Pedidos</t>
  </si>
  <si>
    <t>Ejericicio 1</t>
  </si>
  <si>
    <t>Cuenta No.</t>
  </si>
  <si>
    <t>Factura No.</t>
  </si>
  <si>
    <t>Fecha Factura</t>
  </si>
  <si>
    <t>NOMBRE</t>
  </si>
  <si>
    <t>Monto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</si>
  <si>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</si>
  <si>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</si>
  <si>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</si>
  <si>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</si>
  <si>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</si>
  <si>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</si>
  <si>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</si>
  <si>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</si>
  <si>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</si>
  <si>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</si>
  <si>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</si>
  <si>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</si>
  <si>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</si>
  <si>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</si>
  <si>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</si>
  <si>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</si>
  <si>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NEW YORK, NY 10026</t>
  </si>
  <si>
    <t>PEDRO CHECO</t>
  </si>
  <si>
    <t>427 W 17TH ST 4C</t>
  </si>
  <si>
    <t>NEW YORK, NY 10011</t>
  </si>
  <si>
    <t>JAMIE RODRIGUEZ</t>
  </si>
  <si>
    <t>110 W 14TH</t>
  </si>
  <si>
    <t>SONYA TAYLOR</t>
  </si>
  <si>
    <t>621 WATER ST APT 108</t>
  </si>
  <si>
    <t>NEW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</si>
  <si>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</si>
  <si>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</si>
  <si>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</si>
  <si>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</si>
  <si>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</si>
  <si>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</si>
  <si>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</si>
  <si>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</si>
  <si>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</si>
  <si>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</si>
  <si>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</si>
  <si>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</si>
  <si>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</si>
  <si>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</si>
  <si>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</si>
  <si>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</si>
  <si>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NEW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</si>
  <si>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</si>
  <si>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</si>
  <si>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</si>
  <si>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</si>
  <si>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</si>
  <si>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NEW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</si>
  <si>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</si>
  <si>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</si>
  <si>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</si>
  <si>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</si>
  <si>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</si>
  <si>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</si>
  <si>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</si>
  <si>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</si>
  <si>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</si>
  <si>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</si>
  <si>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</si>
  <si>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</si>
  <si>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</si>
  <si>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</si>
  <si>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</si>
  <si>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NEW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</si>
  <si>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</si>
  <si>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</si>
  <si>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</si>
  <si>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</si>
  <si>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</si>
  <si>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</si>
  <si>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</si>
  <si>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</si>
  <si>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NEW YORK, NY 10014</t>
  </si>
  <si>
    <t>JOHNSON ROGER</t>
  </si>
  <si>
    <t>2031 BEDFORD AVE 3L</t>
  </si>
  <si>
    <t>200 BRADHURST AVE 30</t>
  </si>
  <si>
    <t>NEW YORK, NY 10039</t>
  </si>
  <si>
    <t>JEFFREY FIELDS</t>
  </si>
  <si>
    <t>RAMIREZ HERBERT</t>
  </si>
  <si>
    <t>49 RUTGERS ST APT 10G</t>
  </si>
  <si>
    <t>Ejercicio 2.- Convierte en una tabla Azul, Estilo tabla medio 13 la lista de pedidos y agrega la fila de subtotales debajo del precio</t>
  </si>
  <si>
    <t>Ejercicio 2 - Elimina todos los registros duplicados en la columna Nombre</t>
  </si>
  <si>
    <t>Ejercicio 3 - Has que todos los registros que pertenecen a RAMIREZ HERBERT se pinten en amarillo</t>
  </si>
  <si>
    <t>Fecha Actual</t>
  </si>
  <si>
    <t>Fecha Vencim.</t>
  </si>
  <si>
    <t>Vendedor</t>
  </si>
  <si>
    <t># de Días</t>
  </si>
  <si>
    <t>Carmen</t>
  </si>
  <si>
    <t>Pedro</t>
  </si>
  <si>
    <t>Luisa</t>
  </si>
  <si>
    <t>Maria</t>
  </si>
  <si>
    <t>Juan</t>
  </si>
  <si>
    <t>Ejercicio 2 - Pinta de forma automatica todas la celdas que tengan la palabra no vencidas con un relleno en color verde</t>
  </si>
  <si>
    <t>Ejercicio 3 - Utilizando un conjunto de iconos coloca valoraciones de estrellas a los registros de la columna monto para destacar los montos bajos, medios y altos.</t>
  </si>
  <si>
    <t>Nombre</t>
  </si>
  <si>
    <t>Industria</t>
  </si>
  <si>
    <t>Valor de mercado 2014 (mdd)</t>
  </si>
  <si>
    <t>Valor de mercado 2015 (mdd)2</t>
  </si>
  <si>
    <t>Valor de mercado 2016 (mdd)</t>
  </si>
  <si>
    <t>Minigráficos</t>
  </si>
  <si>
    <t>Logo</t>
  </si>
  <si>
    <t>América Móvil</t>
  </si>
  <si>
    <t>Telecomunicaciones</t>
  </si>
  <si>
    <t>Femsa</t>
  </si>
  <si>
    <t>Bebidas</t>
  </si>
  <si>
    <t>Grupo Financiero Banorte</t>
  </si>
  <si>
    <t>Banca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</si>
  <si>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</si>
  <si>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</si>
  <si>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</si>
  <si>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</si>
  <si>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</si>
  <si>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</si>
  <si>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</si>
  <si>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</si>
  <si>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</si>
  <si>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</si>
  <si>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</si>
  <si>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</si>
  <si>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</si>
  <si>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</si>
  <si>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</si>
  <si>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</si>
  <si>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Bienes raices</t>
  </si>
  <si>
    <t>Grupo Homex</t>
  </si>
  <si>
    <t>Construcción</t>
  </si>
  <si>
    <t>Fibra Uno</t>
  </si>
  <si>
    <t>Inversiones</t>
  </si>
  <si>
    <t>Ejercicio 1 - Completa las celdas de la columna minigrafico usando estilo de Columnas</t>
  </si>
  <si>
    <t>Referencia</t>
  </si>
  <si>
    <t>Fecha Alta</t>
  </si>
  <si>
    <t>Giro comercial</t>
  </si>
  <si>
    <t>Operación</t>
  </si>
  <si>
    <t>Estado</t>
  </si>
  <si>
    <t>Superficie</t>
  </si>
  <si>
    <t>Venta</t>
  </si>
  <si>
    <t>Fecha Venta</t>
  </si>
  <si>
    <t>Local</t>
  </si>
  <si>
    <t>Hidalgo</t>
  </si>
  <si>
    <t>Oficina</t>
  </si>
  <si>
    <t>Alquiler</t>
  </si>
  <si>
    <t>Joaquín</t>
  </si>
  <si>
    <t>Estacionamiento</t>
  </si>
  <si>
    <t>Jesús</t>
  </si>
  <si>
    <t>Industrial</t>
  </si>
  <si>
    <t>Casa</t>
  </si>
  <si>
    <t>Piso</t>
  </si>
  <si>
    <t>Puebla</t>
  </si>
  <si>
    <t>Tlaxcala</t>
  </si>
  <si>
    <t>Suelo</t>
  </si>
  <si>
    <t>María</t>
  </si>
  <si>
    <t>Veracruz</t>
  </si>
  <si>
    <t>Ejercicio 1 -A partir de los datos presentados en la colección crea una propuesta de Dashboard donde se pueda consultar información sobre: Los importes de venta de cada operación, las ventas de cada vendedor y las ventas por estado. Se agradeceria que en el tablero de control se acompañara de graficos pero no es indispensable hacerlo.</t>
  </si>
  <si>
    <t>Ejercicio 1 - Completa mediante una función la columna # de Días, Si la fecha actual es mayor a la fecha de Vencimiento mostrara el número de días atrasados, si la fecha actual es menor mostrara un texto NO VENCIDA</t>
  </si>
  <si>
    <t>Ejercicio 1 - Convierte en tabla los datos de la colección Récord Clientes, Después mediante una formula calcula las fechas de vencimiento para 60, 90 y 120 días en todas las columnas</t>
  </si>
  <si>
    <t>Ejercicio 1 - Tomando los datos de la tabla Lista pedidos responde los incisos solicitados Nota: Usar Funciones</t>
  </si>
  <si>
    <t>a) ¿Cuánto cuesta el envío mas costoso?</t>
  </si>
  <si>
    <t>b) ¿Cuál es el precio mas bajo?</t>
  </si>
  <si>
    <t>c) ¿Cuantas ordenes de pedido tienen Status Nuevo?</t>
  </si>
  <si>
    <t>d) ¿Cuánto pago de Gastos de Envió la Compañía AA?</t>
  </si>
  <si>
    <t>e) ¿Cuántos Status Cerrados hay en la tabla?</t>
  </si>
  <si>
    <t>f) ¿Cuál es el promedio de Costo de envío?</t>
  </si>
  <si>
    <t>NUEVO</t>
  </si>
  <si>
    <t>ENVIADO</t>
  </si>
  <si>
    <t>CERRADO</t>
  </si>
  <si>
    <t>MAXIMO</t>
  </si>
  <si>
    <t>BAJO</t>
  </si>
  <si>
    <t>PROMEDIO</t>
  </si>
  <si>
    <t>COMPAÑIAS</t>
  </si>
  <si>
    <t>Etiquetas de fila</t>
  </si>
  <si>
    <t>Total general</t>
  </si>
  <si>
    <t>Suma de Venta</t>
  </si>
  <si>
    <t>Total de sumas</t>
  </si>
  <si>
    <t>Total de celdas</t>
  </si>
  <si>
    <t>Promedio</t>
  </si>
  <si>
    <t>Número Mayor</t>
  </si>
  <si>
    <t>Número Menor</t>
  </si>
  <si>
    <t>IDISA SERVICIOS SA DE CV</t>
  </si>
  <si>
    <t>Nombre: Maria Pacheco Martínez.</t>
  </si>
  <si>
    <t>Curso: Excel Intermedio.</t>
  </si>
  <si>
    <t>Periodo: Abril 2021 - Mayo 2021.</t>
  </si>
  <si>
    <t>Capacitador: Jose Arturo Bustamante Lazcano.</t>
  </si>
  <si>
    <t>Asunto: Examen por el curso de Excel 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</si>
</sst>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540A]#,##0.00"/>
    <numFmt numFmtId="166" formatCode="[$$-80A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56"/>
      <name val="Calibri"/>
      <family val="2"/>
    </font>
    <font>
      <b/>
      <sz val="10"/>
      <color indexed="8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indexed="63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DE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13" fillId="0" borderId="0" applyNumberFormat="0" applyFill="0" applyBorder="0" applyAlignment="0" applyProtection="0">
      <alignment vertical="center"/>
    </xf>
  </cellStyleXfs>
  <cellXfs count="136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0" fontId="0" fillId="0" borderId="0" xfId="0" applyAlignment="1">
      <alignment vertical="top"/>
    </xf>
    <xf numFmtId="0" fontId="3" fillId="3" borderId="6" xfId="0" applyFont="1" applyFill="1" applyBorder="1"/>
    <xf numFmtId="0" fontId="3" fillId="3" borderId="0" xfId="0" applyFont="1" applyFill="1" applyBorder="1"/>
    <xf numFmtId="0" fontId="0" fillId="0" borderId="5" xfId="0" applyBorder="1"/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1" applyNumberFormat="1" applyFont="1" applyBorder="1"/>
    <xf numFmtId="0" fontId="5" fillId="0" borderId="0" xfId="4"/>
    <xf numFmtId="0" fontId="5" fillId="0" borderId="0" xfId="4" applyAlignment="1">
      <alignment horizontal="center"/>
    </xf>
    <xf numFmtId="14" fontId="5" fillId="0" borderId="0" xfId="4" applyNumberFormat="1" applyAlignment="1">
      <alignment horizontal="center"/>
    </xf>
    <xf numFmtId="44" fontId="0" fillId="0" borderId="0" xfId="1" applyFont="1"/>
    <xf numFmtId="0" fontId="5" fillId="0" borderId="0" xfId="4" applyAlignment="1">
      <alignment horizontal="left"/>
    </xf>
    <xf numFmtId="14" fontId="8" fillId="6" borderId="17" xfId="4" applyNumberFormat="1" applyFont="1" applyFill="1" applyBorder="1" applyAlignment="1">
      <alignment horizontal="center"/>
    </xf>
    <xf numFmtId="164" fontId="7" fillId="6" borderId="17" xfId="1" applyNumberFormat="1" applyFont="1" applyFill="1" applyBorder="1"/>
    <xf numFmtId="14" fontId="9" fillId="6" borderId="17" xfId="4" applyNumberFormat="1" applyFont="1" applyFill="1" applyBorder="1" applyAlignment="1">
      <alignment horizontal="center" wrapText="1"/>
    </xf>
    <xf numFmtId="14" fontId="8" fillId="7" borderId="18" xfId="4" applyNumberFormat="1" applyFont="1" applyFill="1" applyBorder="1" applyAlignment="1">
      <alignment horizontal="center"/>
    </xf>
    <xf numFmtId="164" fontId="7" fillId="7" borderId="18" xfId="1" applyNumberFormat="1" applyFont="1" applyFill="1" applyBorder="1"/>
    <xf numFmtId="14" fontId="9" fillId="7" borderId="18" xfId="4" applyNumberFormat="1" applyFont="1" applyFill="1" applyBorder="1" applyAlignment="1">
      <alignment horizontal="center" wrapText="1"/>
    </xf>
    <xf numFmtId="14" fontId="8" fillId="6" borderId="18" xfId="4" applyNumberFormat="1" applyFont="1" applyFill="1" applyBorder="1" applyAlignment="1">
      <alignment horizontal="center"/>
    </xf>
    <xf numFmtId="164" fontId="7" fillId="6" borderId="18" xfId="1" applyNumberFormat="1" applyFont="1" applyFill="1" applyBorder="1"/>
    <xf numFmtId="14" fontId="9" fillId="6" borderId="18" xfId="4" applyNumberFormat="1" applyFont="1" applyFill="1" applyBorder="1" applyAlignment="1">
      <alignment horizontal="center" wrapText="1"/>
    </xf>
    <xf numFmtId="14" fontId="7" fillId="7" borderId="18" xfId="4" applyNumberFormat="1" applyFont="1" applyFill="1" applyBorder="1" applyAlignment="1">
      <alignment horizontal="center"/>
    </xf>
    <xf numFmtId="14" fontId="7" fillId="6" borderId="18" xfId="4" applyNumberFormat="1" applyFont="1" applyFill="1" applyBorder="1" applyAlignment="1">
      <alignment horizontal="center"/>
    </xf>
    <xf numFmtId="0" fontId="7" fillId="6" borderId="19" xfId="4" applyNumberFormat="1" applyFont="1" applyFill="1" applyBorder="1" applyAlignment="1">
      <alignment horizontal="center"/>
    </xf>
    <xf numFmtId="0" fontId="7" fillId="6" borderId="17" xfId="4" applyNumberFormat="1" applyFont="1" applyFill="1" applyBorder="1" applyAlignment="1">
      <alignment horizontal="center"/>
    </xf>
    <xf numFmtId="0" fontId="7" fillId="6" borderId="17" xfId="4" applyNumberFormat="1" applyFont="1" applyFill="1" applyBorder="1" applyAlignment="1">
      <alignment horizontal="left"/>
    </xf>
    <xf numFmtId="14" fontId="9" fillId="6" borderId="20" xfId="4" applyNumberFormat="1" applyFont="1" applyFill="1" applyBorder="1" applyAlignment="1">
      <alignment horizontal="center" wrapText="1"/>
    </xf>
    <xf numFmtId="0" fontId="7" fillId="7" borderId="21" xfId="4" applyNumberFormat="1" applyFont="1" applyFill="1" applyBorder="1" applyAlignment="1">
      <alignment horizontal="center"/>
    </xf>
    <xf numFmtId="0" fontId="7" fillId="7" borderId="18" xfId="4" applyNumberFormat="1" applyFont="1" applyFill="1" applyBorder="1" applyAlignment="1">
      <alignment horizontal="center"/>
    </xf>
    <xf numFmtId="0" fontId="7" fillId="7" borderId="18" xfId="4" applyNumberFormat="1" applyFont="1" applyFill="1" applyBorder="1" applyAlignment="1">
      <alignment horizontal="left"/>
    </xf>
    <xf numFmtId="14" fontId="9" fillId="7" borderId="22" xfId="4" applyNumberFormat="1" applyFont="1" applyFill="1" applyBorder="1" applyAlignment="1">
      <alignment horizontal="center" wrapText="1"/>
    </xf>
    <xf numFmtId="0" fontId="7" fillId="6" borderId="21" xfId="4" applyNumberFormat="1" applyFont="1" applyFill="1" applyBorder="1" applyAlignment="1">
      <alignment horizontal="center"/>
    </xf>
    <xf numFmtId="0" fontId="7" fillId="6" borderId="18" xfId="4" applyNumberFormat="1" applyFont="1" applyFill="1" applyBorder="1" applyAlignment="1">
      <alignment horizontal="center"/>
    </xf>
    <xf numFmtId="0" fontId="7" fillId="6" borderId="18" xfId="4" applyNumberFormat="1" applyFont="1" applyFill="1" applyBorder="1" applyAlignment="1">
      <alignment horizontal="left"/>
    </xf>
    <xf numFmtId="14" fontId="9" fillId="6" borderId="22" xfId="4" applyNumberFormat="1" applyFont="1" applyFill="1" applyBorder="1" applyAlignment="1">
      <alignment horizontal="center" wrapText="1"/>
    </xf>
    <xf numFmtId="0" fontId="10" fillId="0" borderId="0" xfId="4" applyFont="1" applyAlignment="1">
      <alignment horizontal="center" wrapText="1"/>
    </xf>
    <xf numFmtId="14" fontId="5" fillId="0" borderId="0" xfId="4" applyNumberFormat="1" applyAlignment="1">
      <alignment horizontal="right"/>
    </xf>
    <xf numFmtId="0" fontId="5" fillId="0" borderId="0" xfId="4" applyAlignment="1">
      <alignment horizontal="right"/>
    </xf>
    <xf numFmtId="0" fontId="11" fillId="8" borderId="0" xfId="2" applyFont="1" applyFill="1" applyBorder="1" applyAlignment="1" applyProtection="1">
      <alignment horizontal="center" vertical="center" wrapText="1"/>
    </xf>
    <xf numFmtId="14" fontId="11" fillId="8" borderId="0" xfId="2" applyNumberFormat="1" applyFont="1" applyFill="1" applyBorder="1" applyAlignment="1" applyProtection="1">
      <alignment horizontal="center" vertical="center" wrapText="1"/>
    </xf>
    <xf numFmtId="0" fontId="11" fillId="8" borderId="0" xfId="2" applyNumberFormat="1" applyFont="1" applyFill="1" applyBorder="1" applyAlignment="1" applyProtection="1">
      <alignment horizontal="center" vertical="center" wrapText="1"/>
    </xf>
    <xf numFmtId="164" fontId="11" fillId="8" borderId="0" xfId="2" applyNumberFormat="1" applyFont="1" applyFill="1" applyBorder="1" applyAlignment="1" applyProtection="1">
      <alignment horizontal="center" vertical="center"/>
    </xf>
    <xf numFmtId="164" fontId="11" fillId="8" borderId="0" xfId="2" applyNumberFormat="1" applyFont="1" applyFill="1" applyBorder="1" applyAlignment="1" applyProtection="1">
      <alignment horizontal="center" vertical="center" wrapText="1"/>
    </xf>
    <xf numFmtId="14" fontId="8" fillId="0" borderId="0" xfId="4" applyNumberFormat="1" applyFont="1" applyAlignment="1">
      <alignment horizontal="right"/>
    </xf>
    <xf numFmtId="14" fontId="12" fillId="0" borderId="0" xfId="4" applyNumberFormat="1" applyFont="1" applyAlignment="1">
      <alignment horizontal="right" wrapText="1"/>
    </xf>
    <xf numFmtId="164" fontId="8" fillId="0" borderId="0" xfId="1" applyNumberFormat="1" applyFont="1" applyFill="1" applyBorder="1" applyAlignment="1" applyProtection="1">
      <alignment horizontal="center"/>
    </xf>
    <xf numFmtId="0" fontId="12" fillId="0" borderId="0" xfId="4" applyFont="1" applyAlignment="1">
      <alignment horizontal="center" wrapText="1"/>
    </xf>
    <xf numFmtId="0" fontId="10" fillId="0" borderId="5" xfId="4" applyFont="1" applyBorder="1" applyAlignment="1">
      <alignment horizontal="center" wrapText="1"/>
    </xf>
    <xf numFmtId="14" fontId="10" fillId="0" borderId="5" xfId="4" applyNumberFormat="1" applyFont="1" applyBorder="1" applyAlignment="1">
      <alignment horizontal="center" vertical="center"/>
    </xf>
    <xf numFmtId="0" fontId="15" fillId="9" borderId="23" xfId="0" applyFont="1" applyFill="1" applyBorder="1" applyAlignment="1">
      <alignment horizontal="center" vertical="center"/>
    </xf>
    <xf numFmtId="0" fontId="15" fillId="9" borderId="24" xfId="0" applyFont="1" applyFill="1" applyBorder="1" applyAlignment="1">
      <alignment horizontal="center" vertical="center"/>
    </xf>
    <xf numFmtId="0" fontId="15" fillId="9" borderId="24" xfId="0" applyFont="1" applyFill="1" applyBorder="1" applyAlignment="1">
      <alignment horizontal="center" vertical="center" wrapText="1"/>
    </xf>
    <xf numFmtId="0" fontId="15" fillId="9" borderId="25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65" fontId="14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14" fontId="0" fillId="0" borderId="5" xfId="0" applyNumberFormat="1" applyBorder="1"/>
    <xf numFmtId="166" fontId="0" fillId="0" borderId="5" xfId="0" applyNumberFormat="1" applyBorder="1"/>
    <xf numFmtId="0" fontId="0" fillId="10" borderId="26" xfId="0" applyFont="1" applyFill="1" applyBorder="1"/>
    <xf numFmtId="0" fontId="0" fillId="11" borderId="26" xfId="0" applyFont="1" applyFill="1" applyBorder="1"/>
    <xf numFmtId="44" fontId="0" fillId="0" borderId="0" xfId="0" applyNumberFormat="1"/>
    <xf numFmtId="164" fontId="0" fillId="0" borderId="5" xfId="0" applyNumberFormat="1" applyBorder="1"/>
    <xf numFmtId="14" fontId="6" fillId="5" borderId="27" xfId="1" applyNumberFormat="1" applyFont="1" applyFill="1" applyBorder="1" applyAlignment="1">
      <alignment horizontal="center" vertical="center" wrapText="1"/>
    </xf>
    <xf numFmtId="0" fontId="6" fillId="5" borderId="27" xfId="4" applyNumberFormat="1" applyFont="1" applyFill="1" applyBorder="1" applyAlignment="1">
      <alignment horizontal="center" vertical="center"/>
    </xf>
    <xf numFmtId="164" fontId="6" fillId="5" borderId="27" xfId="1" applyNumberFormat="1" applyFont="1" applyFill="1" applyBorder="1" applyAlignment="1">
      <alignment horizontal="center" vertical="center"/>
    </xf>
    <xf numFmtId="0" fontId="6" fillId="5" borderId="27" xfId="1" applyNumberFormat="1" applyFont="1" applyFill="1" applyBorder="1" applyAlignment="1">
      <alignment horizontal="center" vertical="center" wrapText="1"/>
    </xf>
    <xf numFmtId="0" fontId="6" fillId="5" borderId="28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44" fontId="0" fillId="0" borderId="5" xfId="0" applyNumberFormat="1" applyBorder="1"/>
    <xf numFmtId="0" fontId="1" fillId="2" borderId="12" xfId="3" applyBorder="1"/>
    <xf numFmtId="0" fontId="1" fillId="2" borderId="29" xfId="3" applyBorder="1"/>
    <xf numFmtId="0" fontId="1" fillId="2" borderId="11" xfId="3" applyBorder="1"/>
    <xf numFmtId="0" fontId="0" fillId="0" borderId="10" xfId="0" applyBorder="1"/>
    <xf numFmtId="14" fontId="0" fillId="0" borderId="16" xfId="0" applyNumberFormat="1" applyBorder="1"/>
    <xf numFmtId="0" fontId="0" fillId="0" borderId="16" xfId="0" applyBorder="1"/>
    <xf numFmtId="166" fontId="0" fillId="0" borderId="16" xfId="0" applyNumberFormat="1" applyBorder="1"/>
    <xf numFmtId="0" fontId="0" fillId="0" borderId="9" xfId="0" applyBorder="1"/>
    <xf numFmtId="164" fontId="1" fillId="0" borderId="0" xfId="0" applyNumberFormat="1" applyFont="1" applyBorder="1"/>
    <xf numFmtId="164" fontId="17" fillId="0" borderId="0" xfId="0" applyNumberFormat="1" applyFont="1" applyBorder="1"/>
    <xf numFmtId="0" fontId="0" fillId="4" borderId="0" xfId="0" applyFill="1"/>
    <xf numFmtId="0" fontId="0" fillId="0" borderId="5" xfId="0" applyBorder="1" applyAlignment="1">
      <alignment horizontal="center"/>
    </xf>
    <xf numFmtId="0" fontId="18" fillId="12" borderId="0" xfId="0" applyFont="1" applyFill="1" applyAlignment="1">
      <alignment horizontal="center" vertical="center"/>
    </xf>
    <xf numFmtId="0" fontId="0" fillId="12" borderId="0" xfId="0" applyFill="1"/>
    <xf numFmtId="44" fontId="0" fillId="12" borderId="0" xfId="0" applyNumberFormat="1" applyFill="1"/>
    <xf numFmtId="44" fontId="0" fillId="12" borderId="0" xfId="1" applyFont="1" applyFill="1"/>
    <xf numFmtId="0" fontId="0" fillId="12" borderId="0" xfId="0" applyFill="1" applyAlignment="1">
      <alignment horizontal="left"/>
    </xf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3" borderId="0" xfId="0" applyFill="1"/>
    <xf numFmtId="0" fontId="0" fillId="12" borderId="33" xfId="0" applyFill="1" applyBorder="1"/>
    <xf numFmtId="0" fontId="0" fillId="14" borderId="0" xfId="0" applyFill="1"/>
    <xf numFmtId="0" fontId="0" fillId="14" borderId="34" xfId="0" applyFill="1" applyBorder="1"/>
    <xf numFmtId="0" fontId="0" fillId="14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14" borderId="0" xfId="0" applyFill="1" applyBorder="1"/>
    <xf numFmtId="0" fontId="0" fillId="14" borderId="38" xfId="0" applyFill="1" applyBorder="1"/>
    <xf numFmtId="0" fontId="9" fillId="14" borderId="0" xfId="0" applyFont="1" applyFill="1" applyBorder="1" applyAlignment="1">
      <alignment horizontal="center" vertical="center"/>
    </xf>
    <xf numFmtId="0" fontId="9" fillId="14" borderId="0" xfId="0" applyFont="1" applyFill="1" applyBorder="1"/>
    <xf numFmtId="0" fontId="0" fillId="14" borderId="39" xfId="0" applyFill="1" applyBorder="1"/>
    <xf numFmtId="0" fontId="0" fillId="14" borderId="40" xfId="0" applyFill="1" applyBorder="1"/>
    <xf numFmtId="0" fontId="0" fillId="14" borderId="41" xfId="0" applyFill="1" applyBorder="1"/>
    <xf numFmtId="0" fontId="9" fillId="14" borderId="0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6">
    <cellStyle name="40% - Énfasis6" xfId="3" builtinId="51"/>
    <cellStyle name="Encabezado 4" xfId="2" builtinId="19"/>
    <cellStyle name="Hyperlink 2" xfId="5" xr:uid="{00000000-0005-0000-0000-000002000000}"/>
    <cellStyle name="Moneda" xfId="1" builtinId="4"/>
    <cellStyle name="Normal" xfId="0" builtinId="0"/>
    <cellStyle name="Normal 2" xfId="4" xr:uid="{00000000-0005-0000-0000-000005000000}"/>
  </cellStyles>
  <dxfs count="312"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numFmt numFmtId="34" formatCode="_-&quot;$&quot;* #,##0.00_-;\-&quot;$&quot;* #,##0.00_-;_-&quot;$&quot;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ont>
        <sz val="14"/>
      </font>
    </dxf>
    <dxf>
      <font>
        <sz val="12"/>
      </font>
    </dxf>
    <dxf>
      <font>
        <b/>
      </font>
    </dxf>
    <dxf>
      <font>
        <u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4" formatCode="_-&quot;$&quot;* #,##0.00_-;\-&quot;$&quot;* #,##0.00_-;_-&quot;$&quot;* &quot;-&quot;??_-;_-@_-"/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4" formatCode="_-&quot;$&quot;* #,##0.00_-;\-&quot;$&quot;* #,##0.00_-;_-&quot;$&quot;* &quot;-&quot;??_-;_-@_-"/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4" formatCode="_-&quot;$&quot;* #,##0.00_-;\-&quot;$&quot;* #,##0.00_-;_-&quot;$&quot;* &quot;-&quot;??_-;_-@_-"/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DE9B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4" formatCode="_-&quot;$&quot;* #,##0.00_-;\-&quot;$&quot;* #,##0.00_-;_-&quot;$&quot;* &quot;-&quot;??_-;_-@_-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80A]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4" tint="0.39997558519241921"/>
        </right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0"/>
        </top>
        <bottom/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center" vertical="center" textRotation="0" wrapText="1" indent="0" justifyLastLine="0" shrinkToFit="0" readingOrder="0"/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CCCC"/>
      <color rgb="FFFFDE9B"/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de Maria Pacheco Martínez(5341).xlsx]Dashboard!TablaDinámica5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INDIVIDUAL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Dashboard!$D$31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EA6-4F5C-ACA7-732F5E2EB11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EA6-4F5C-ACA7-732F5E2EB11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EA6-4F5C-ACA7-732F5E2EB11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EA6-4F5C-ACA7-732F5E2EB11C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EA6-4F5C-ACA7-732F5E2EB11C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EA6-4F5C-ACA7-732F5E2EB1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Dashboard!$C$32:$C$38</c:f>
              <c:strCache>
                <c:ptCount val="6"/>
                <c:pt idx="0">
                  <c:v>Carmen</c:v>
                </c:pt>
                <c:pt idx="1">
                  <c:v>Jesús</c:v>
                </c:pt>
                <c:pt idx="2">
                  <c:v>Joaquín</c:v>
                </c:pt>
                <c:pt idx="3">
                  <c:v>Luisa</c:v>
                </c:pt>
                <c:pt idx="4">
                  <c:v>María</c:v>
                </c:pt>
                <c:pt idx="5">
                  <c:v>Pedro</c:v>
                </c:pt>
              </c:strCache>
            </c:strRef>
          </c:cat>
          <c:val>
            <c:numRef>
              <c:f>Dashboard!$D$32:$D$38</c:f>
              <c:numCache>
                <c:formatCode>_("$"* #,##0.00_);_("$"* \(#,##0.00\);_("$"* "-"??_);_(@_)</c:formatCode>
                <c:ptCount val="6"/>
                <c:pt idx="0">
                  <c:v>9375560</c:v>
                </c:pt>
                <c:pt idx="1">
                  <c:v>9656069</c:v>
                </c:pt>
                <c:pt idx="2">
                  <c:v>4843134</c:v>
                </c:pt>
                <c:pt idx="3">
                  <c:v>3023961</c:v>
                </c:pt>
                <c:pt idx="4">
                  <c:v>2307520</c:v>
                </c:pt>
                <c:pt idx="5">
                  <c:v>6139552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A-4142-BEF0-0E1DCBF4C1A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rotWithShape="1">
      <a:gsLst>
        <a:gs pos="0">
          <a:schemeClr val="accent3">
            <a:lumMod val="110000"/>
            <a:satMod val="105000"/>
            <a:tint val="67000"/>
          </a:schemeClr>
        </a:gs>
        <a:gs pos="50000">
          <a:schemeClr val="accent3">
            <a:lumMod val="105000"/>
            <a:satMod val="103000"/>
            <a:tint val="73000"/>
          </a:schemeClr>
        </a:gs>
        <a:gs pos="100000">
          <a:schemeClr val="accent3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[Copia de Maria Pacheco Martínez(5341).xlsx]Dashboard!TablaDinámica4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baseline="0">
                <a:ln/>
                <a:pattFill prst="dkUpDiag">
                  <a:fgClr>
                    <a:schemeClr val="bg1">
                      <a:lumMod val="50000"/>
                    </a:schemeClr>
                  </a:fgClr>
                  <a:bgClr>
                    <a:schemeClr val="tx1">
                      <a:lumMod val="75000"/>
                      <a:lumOff val="25000"/>
                    </a:schemeClr>
                  </a:bgClr>
                </a:pattFill>
                <a:effectLst>
                  <a:outerShdw blurRad="38100" dist="19050" dir="2700000" algn="tl" rotWithShape="0">
                    <a:schemeClr val="dk1">
                      <a:lumMod val="50000"/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1" cap="none" spc="0">
                <a:ln/>
                <a:pattFill prst="dkUpDiag">
                  <a:fgClr>
                    <a:schemeClr val="bg1">
                      <a:lumMod val="50000"/>
                    </a:schemeClr>
                  </a:fgClr>
                  <a:bgClr>
                    <a:schemeClr val="tx1">
                      <a:lumMod val="75000"/>
                      <a:lumOff val="25000"/>
                    </a:schemeClr>
                  </a:bgClr>
                </a:pattFill>
                <a:effectLst>
                  <a:outerShdw blurRad="38100" dist="19050" dir="2700000" algn="tl" rotWithShape="0">
                    <a:schemeClr val="dk1">
                      <a:lumMod val="50000"/>
                      <a:alpha val="40000"/>
                    </a:schemeClr>
                  </a:outerShdw>
                </a:effectLst>
              </a:rPr>
              <a:t>VENTAS POR OPERACIÓN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Dashboard!$D$22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Dashboard!$C$23:$C$25</c:f>
              <c:strCache>
                <c:ptCount val="2"/>
                <c:pt idx="0">
                  <c:v>Alquiler</c:v>
                </c:pt>
                <c:pt idx="1">
                  <c:v>Venta</c:v>
                </c:pt>
              </c:strCache>
            </c:strRef>
          </c:cat>
          <c:val>
            <c:numRef>
              <c:f>Dashboard!$D$23:$D$25</c:f>
              <c:numCache>
                <c:formatCode>_("$"* #,##0.00_);_("$"* \(#,##0.00\);_("$"* "-"??_);_(@_)</c:formatCode>
                <c:ptCount val="2"/>
                <c:pt idx="0">
                  <c:v>19759180</c:v>
                </c:pt>
                <c:pt idx="1">
                  <c:v>15586616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2-44F8-978E-A0974370FB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80477904"/>
        <c:axId val="1680471248"/>
      </c:barChart>
      <c:catAx>
        <c:axId val="1680477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0471248"/>
        <c:crosses val="autoZero"/>
        <c:auto val="1"/>
        <c:lblAlgn val="ctr"/>
        <c:lblOffset val="100"/>
        <c:noMultiLvlLbl val="0"/>
      </c:catAx>
      <c:valAx>
        <c:axId val="1680471248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68047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Ejercicio 1'!A1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Ejercicio 2'!A1"/><Relationship Id="rId1" Type="http://schemas.openxmlformats.org/officeDocument/2006/relationships/hyperlink" Target="#Presentaci&#243;n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Ejercicio 3'!A1"/><Relationship Id="rId1" Type="http://schemas.openxmlformats.org/officeDocument/2006/relationships/hyperlink" Target="#'Ejercicio 1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Ejercicio 4'!A1"/><Relationship Id="rId1" Type="http://schemas.openxmlformats.org/officeDocument/2006/relationships/hyperlink" Target="#'Ejercicio 2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hyperlink" Target="#'Ejercicio 5'!A1"/><Relationship Id="rId2" Type="http://schemas.openxmlformats.org/officeDocument/2006/relationships/image" Target="../media/image4.png"/><Relationship Id="rId16" Type="http://schemas.openxmlformats.org/officeDocument/2006/relationships/hyperlink" Target="#'Ejercicio 3'!A1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Dashboard!A1"/><Relationship Id="rId1" Type="http://schemas.openxmlformats.org/officeDocument/2006/relationships/hyperlink" Target="#'Ejercicio 4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Ejercicio 5'!A1"/><Relationship Id="rId3" Type="http://schemas.microsoft.com/office/2007/relationships/hdphoto" Target="../media/hdphoto1.wdp"/><Relationship Id="rId7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jpeg"/><Relationship Id="rId6" Type="http://schemas.microsoft.com/office/2011/relationships/webextension" Target="../webextensions/webextension1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Relationship Id="rId9" Type="http://schemas.openxmlformats.org/officeDocument/2006/relationships/hyperlink" Target="#Gracias!A1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161926</xdr:colOff>
      <xdr:row>2</xdr:row>
      <xdr:rowOff>152400</xdr:rowOff>
    </xdr:from>
    <xdr:to>
      <xdr:col>3</xdr:col>
      <xdr:colOff>180975</xdr:colOff>
      <xdr:row>6</xdr:row>
      <xdr:rowOff>0</xdr:rowOff>
    </xdr:to>
    <xdr:pic>
      <xdr:nvPicPr>
        <xdr:cNvPr id="2" name="Imagen 1" descr="C:\Users\maria.pacheco\Documents\DOCUMENTOS DE SGC\MARIA\LOGOS\SANFER\Logo Sanfer IDIS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4" t="27511" r="4957" b="38001"/>
        <a:stretch/>
      </xdr:blipFill>
      <xdr:spPr bwMode="auto">
        <a:xfrm>
          <a:off x="923926" y="342900"/>
          <a:ext cx="781049" cy="609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390526</xdr:colOff>
      <xdr:row>44</xdr:row>
      <xdr:rowOff>161926</xdr:rowOff>
    </xdr:from>
    <xdr:to>
      <xdr:col>8</xdr:col>
      <xdr:colOff>733426</xdr:colOff>
      <xdr:row>47</xdr:row>
      <xdr:rowOff>161926</xdr:rowOff>
    </xdr:to>
    <xdr:sp macro="" textlink="">
      <xdr:nvSpPr>
        <xdr:cNvPr id="3" name="Rectá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00526" y="8296276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Ejercicio 1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10</xdr:col>
      <xdr:colOff>285750</xdr:colOff>
      <xdr:row>1</xdr:row>
      <xdr:rowOff>170942</xdr:rowOff>
    </xdr:from>
    <xdr:to>
      <xdr:col>18</xdr:col>
      <xdr:colOff>695325</xdr:colOff>
      <xdr:row>23</xdr:row>
      <xdr:rowOff>38100</xdr:rowOff>
    </xdr:to>
    <xdr:pic>
      <xdr:nvPicPr>
        <xdr:cNvPr id="4" name="Imagen 3" descr="Cuál es la diferencia entre emoji y emoticón">
          <a:extLst>
            <a:ext uri="{FF2B5EF4-FFF2-40B4-BE49-F238E27FC236}">
              <a16:creationId xmlns:a16="http://schemas.microsoft.com/office/drawing/2014/main" id="{DCE730CB-0829-48CE-A969-158E3187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70967"/>
          <a:ext cx="6505575" cy="4058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126</xdr:row>
      <xdr:rowOff>0</xdr:rowOff>
    </xdr:from>
    <xdr:to>
      <xdr:col>2</xdr:col>
      <xdr:colOff>95250</xdr:colOff>
      <xdr:row>129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33375" y="24003000"/>
          <a:ext cx="11811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Regresar  a Presentación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126</xdr:row>
      <xdr:rowOff>0</xdr:rowOff>
    </xdr:from>
    <xdr:to>
      <xdr:col>9</xdr:col>
      <xdr:colOff>19050</xdr:colOff>
      <xdr:row>129</xdr:row>
      <xdr:rowOff>0</xdr:rowOff>
    </xdr:to>
    <xdr:sp macro="" textlink="">
      <xdr:nvSpPr>
        <xdr:cNvPr id="3" name="Rectá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53275" y="2400300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Ejercicio 2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3</xdr:row>
      <xdr:rowOff>10064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525" y="5815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  <xdr:oneCellAnchor>
    <xdr:from>
      <xdr:col>7</xdr:col>
      <xdr:colOff>52863</xdr:colOff>
      <xdr:row>3</xdr:row>
      <xdr:rowOff>10064</xdr:rowOff>
    </xdr:from>
    <xdr:ext cx="2693686" cy="468013"/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015763" y="581564"/>
          <a:ext cx="269368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Fecha</a:t>
          </a:r>
          <a:r>
            <a:rPr lang="en-US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vencimiento</a:t>
          </a:r>
          <a:endParaRPr lang="en-US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69</xdr:row>
      <xdr:rowOff>0</xdr:rowOff>
    </xdr:from>
    <xdr:to>
      <xdr:col>1</xdr:col>
      <xdr:colOff>314325</xdr:colOff>
      <xdr:row>72</xdr:row>
      <xdr:rowOff>0</xdr:rowOff>
    </xdr:to>
    <xdr:sp macro="" textlink="">
      <xdr:nvSpPr>
        <xdr:cNvPr id="4" name="Rectá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1314450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Regresar 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Ejercicio 1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69</xdr:row>
      <xdr:rowOff>0</xdr:rowOff>
    </xdr:from>
    <xdr:to>
      <xdr:col>5</xdr:col>
      <xdr:colOff>1104900</xdr:colOff>
      <xdr:row>72</xdr:row>
      <xdr:rowOff>0</xdr:rowOff>
    </xdr:to>
    <xdr:sp macro="" textlink="">
      <xdr:nvSpPr>
        <xdr:cNvPr id="5" name="Rectá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667250" y="1314450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Ejercicio 3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4</xdr:row>
      <xdr:rowOff>76200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562350" y="838200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  <xdr:twoCellAnchor>
    <xdr:from>
      <xdr:col>0</xdr:col>
      <xdr:colOff>361950</xdr:colOff>
      <xdr:row>46</xdr:row>
      <xdr:rowOff>85725</xdr:rowOff>
    </xdr:from>
    <xdr:to>
      <xdr:col>1</xdr:col>
      <xdr:colOff>704850</xdr:colOff>
      <xdr:row>49</xdr:row>
      <xdr:rowOff>85725</xdr:rowOff>
    </xdr:to>
    <xdr:sp macro="" textlink="">
      <xdr:nvSpPr>
        <xdr:cNvPr id="3" name="Rectá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61950" y="912495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Regresar 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Ejercicio 2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323850</xdr:colOff>
      <xdr:row>46</xdr:row>
      <xdr:rowOff>76200</xdr:rowOff>
    </xdr:from>
    <xdr:to>
      <xdr:col>7</xdr:col>
      <xdr:colOff>666750</xdr:colOff>
      <xdr:row>49</xdr:row>
      <xdr:rowOff>76200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924425" y="9115425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Ejercicio 4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5</xdr:row>
      <xdr:rowOff>57150</xdr:rowOff>
    </xdr:from>
    <xdr:to>
      <xdr:col>7</xdr:col>
      <xdr:colOff>1123950</xdr:colOff>
      <xdr:row>5</xdr:row>
      <xdr:rowOff>304800</xdr:rowOff>
    </xdr:to>
    <xdr:pic>
      <xdr:nvPicPr>
        <xdr:cNvPr id="17" name="Imagen 2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04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180975</xdr:colOff>
      <xdr:row>19</xdr:row>
      <xdr:rowOff>76200</xdr:rowOff>
    </xdr:from>
    <xdr:to>
      <xdr:col>7</xdr:col>
      <xdr:colOff>1114425</xdr:colOff>
      <xdr:row>19</xdr:row>
      <xdr:rowOff>323850</xdr:rowOff>
    </xdr:to>
    <xdr:pic>
      <xdr:nvPicPr>
        <xdr:cNvPr id="18" name="Imagen 4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657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18</xdr:row>
      <xdr:rowOff>85725</xdr:rowOff>
    </xdr:from>
    <xdr:to>
      <xdr:col>7</xdr:col>
      <xdr:colOff>1085850</xdr:colOff>
      <xdr:row>18</xdr:row>
      <xdr:rowOff>333375</xdr:rowOff>
    </xdr:to>
    <xdr:pic>
      <xdr:nvPicPr>
        <xdr:cNvPr id="19" name="Imagen 5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2865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171450</xdr:colOff>
      <xdr:row>17</xdr:row>
      <xdr:rowOff>66675</xdr:rowOff>
    </xdr:from>
    <xdr:to>
      <xdr:col>7</xdr:col>
      <xdr:colOff>1104900</xdr:colOff>
      <xdr:row>17</xdr:row>
      <xdr:rowOff>314325</xdr:rowOff>
    </xdr:to>
    <xdr:pic>
      <xdr:nvPicPr>
        <xdr:cNvPr id="20" name="Imagen 6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86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57150</xdr:rowOff>
    </xdr:from>
    <xdr:to>
      <xdr:col>7</xdr:col>
      <xdr:colOff>1133475</xdr:colOff>
      <xdr:row>16</xdr:row>
      <xdr:rowOff>304800</xdr:rowOff>
    </xdr:to>
    <xdr:pic>
      <xdr:nvPicPr>
        <xdr:cNvPr id="21" name="Imagen 7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5495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15</xdr:row>
      <xdr:rowOff>76200</xdr:rowOff>
    </xdr:from>
    <xdr:to>
      <xdr:col>7</xdr:col>
      <xdr:colOff>1085850</xdr:colOff>
      <xdr:row>15</xdr:row>
      <xdr:rowOff>323850</xdr:rowOff>
    </xdr:to>
    <xdr:pic>
      <xdr:nvPicPr>
        <xdr:cNvPr id="22" name="Imagen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133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14</xdr:row>
      <xdr:rowOff>76200</xdr:rowOff>
    </xdr:from>
    <xdr:to>
      <xdr:col>7</xdr:col>
      <xdr:colOff>1143000</xdr:colOff>
      <xdr:row>14</xdr:row>
      <xdr:rowOff>323850</xdr:rowOff>
    </xdr:to>
    <xdr:pic>
      <xdr:nvPicPr>
        <xdr:cNvPr id="23" name="Imagen 9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4752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219075</xdr:colOff>
      <xdr:row>13</xdr:row>
      <xdr:rowOff>66675</xdr:rowOff>
    </xdr:from>
    <xdr:to>
      <xdr:col>7</xdr:col>
      <xdr:colOff>1152525</xdr:colOff>
      <xdr:row>13</xdr:row>
      <xdr:rowOff>314325</xdr:rowOff>
    </xdr:to>
    <xdr:pic>
      <xdr:nvPicPr>
        <xdr:cNvPr id="24" name="Imagen 10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362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12</xdr:row>
      <xdr:rowOff>66675</xdr:rowOff>
    </xdr:from>
    <xdr:to>
      <xdr:col>7</xdr:col>
      <xdr:colOff>1133475</xdr:colOff>
      <xdr:row>12</xdr:row>
      <xdr:rowOff>314325</xdr:rowOff>
    </xdr:to>
    <xdr:pic>
      <xdr:nvPicPr>
        <xdr:cNvPr id="25" name="Imagen 1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11</xdr:row>
      <xdr:rowOff>76200</xdr:rowOff>
    </xdr:from>
    <xdr:to>
      <xdr:col>7</xdr:col>
      <xdr:colOff>1133475</xdr:colOff>
      <xdr:row>11</xdr:row>
      <xdr:rowOff>323850</xdr:rowOff>
    </xdr:to>
    <xdr:pic>
      <xdr:nvPicPr>
        <xdr:cNvPr id="26" name="Imagen 1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609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10</xdr:row>
      <xdr:rowOff>57150</xdr:rowOff>
    </xdr:from>
    <xdr:to>
      <xdr:col>7</xdr:col>
      <xdr:colOff>1123950</xdr:colOff>
      <xdr:row>10</xdr:row>
      <xdr:rowOff>304800</xdr:rowOff>
    </xdr:to>
    <xdr:pic>
      <xdr:nvPicPr>
        <xdr:cNvPr id="27" name="Imagen 13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09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9</xdr:row>
      <xdr:rowOff>66675</xdr:rowOff>
    </xdr:from>
    <xdr:to>
      <xdr:col>7</xdr:col>
      <xdr:colOff>1123950</xdr:colOff>
      <xdr:row>9</xdr:row>
      <xdr:rowOff>314325</xdr:rowOff>
    </xdr:to>
    <xdr:pic>
      <xdr:nvPicPr>
        <xdr:cNvPr id="28" name="Imagen 14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838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171450</xdr:colOff>
      <xdr:row>8</xdr:row>
      <xdr:rowOff>57150</xdr:rowOff>
    </xdr:from>
    <xdr:to>
      <xdr:col>7</xdr:col>
      <xdr:colOff>1104900</xdr:colOff>
      <xdr:row>8</xdr:row>
      <xdr:rowOff>304800</xdr:rowOff>
    </xdr:to>
    <xdr:pic>
      <xdr:nvPicPr>
        <xdr:cNvPr id="29" name="Imagen 15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7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7</xdr:row>
      <xdr:rowOff>66675</xdr:rowOff>
    </xdr:from>
    <xdr:to>
      <xdr:col>7</xdr:col>
      <xdr:colOff>1133475</xdr:colOff>
      <xdr:row>7</xdr:row>
      <xdr:rowOff>314325</xdr:rowOff>
    </xdr:to>
    <xdr:pic>
      <xdr:nvPicPr>
        <xdr:cNvPr id="30" name="Imagen 16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076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180975</xdr:colOff>
      <xdr:row>6</xdr:row>
      <xdr:rowOff>76200</xdr:rowOff>
    </xdr:from>
    <xdr:to>
      <xdr:col>7</xdr:col>
      <xdr:colOff>1114425</xdr:colOff>
      <xdr:row>6</xdr:row>
      <xdr:rowOff>323850</xdr:rowOff>
    </xdr:to>
    <xdr:pic>
      <xdr:nvPicPr>
        <xdr:cNvPr id="31" name="Imagen 17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704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1104900</xdr:colOff>
      <xdr:row>25</xdr:row>
      <xdr:rowOff>0</xdr:rowOff>
    </xdr:to>
    <xdr:sp macro="" textlink="">
      <xdr:nvSpPr>
        <xdr:cNvPr id="32" name="Rectángulo 3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762000" y="7343775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Regresar 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Ejercicio 3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21</xdr:row>
      <xdr:rowOff>104775</xdr:rowOff>
    </xdr:from>
    <xdr:to>
      <xdr:col>8</xdr:col>
      <xdr:colOff>0</xdr:colOff>
      <xdr:row>24</xdr:row>
      <xdr:rowOff>104775</xdr:rowOff>
    </xdr:to>
    <xdr:sp macro="" textlink="">
      <xdr:nvSpPr>
        <xdr:cNvPr id="33" name="Rectángulo 3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7258050" y="725805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Ejercicio 5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2</xdr:col>
      <xdr:colOff>257175</xdr:colOff>
      <xdr:row>40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62000" y="704850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Regresar 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Ejercicio 4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85725</xdr:colOff>
      <xdr:row>36</xdr:row>
      <xdr:rowOff>171450</xdr:rowOff>
    </xdr:from>
    <xdr:to>
      <xdr:col>9</xdr:col>
      <xdr:colOff>257175</xdr:colOff>
      <xdr:row>39</xdr:row>
      <xdr:rowOff>171450</xdr:rowOff>
    </xdr:to>
    <xdr:sp macro="" textlink="">
      <xdr:nvSpPr>
        <xdr:cNvPr id="3" name="Rectá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6657975" y="7029450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Dashboard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47626</xdr:rowOff>
    </xdr:from>
    <xdr:to>
      <xdr:col>14</xdr:col>
      <xdr:colOff>19050</xdr:colOff>
      <xdr:row>11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762000" y="238126"/>
          <a:ext cx="9820275" cy="1666874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504825</xdr:colOff>
      <xdr:row>8</xdr:row>
      <xdr:rowOff>38101</xdr:rowOff>
    </xdr:from>
    <xdr:to>
      <xdr:col>9</xdr:col>
      <xdr:colOff>323850</xdr:colOff>
      <xdr:row>10</xdr:row>
      <xdr:rowOff>19051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4210050" y="1371601"/>
          <a:ext cx="2867025" cy="361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400" b="1" i="1" u="sng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TOTAL</a:t>
          </a:r>
          <a:r>
            <a:rPr lang="es-MX" sz="1400" b="1" i="1" u="sng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 DE VENTAS</a:t>
          </a:r>
          <a:endParaRPr lang="es-MX" sz="1400" b="1" i="1" u="sng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180974</xdr:colOff>
      <xdr:row>8</xdr:row>
      <xdr:rowOff>66675</xdr:rowOff>
    </xdr:from>
    <xdr:to>
      <xdr:col>14</xdr:col>
      <xdr:colOff>19049</xdr:colOff>
      <xdr:row>9</xdr:row>
      <xdr:rowOff>180975</xdr:rowOff>
    </xdr:to>
    <xdr:sp macro="" textlink="$C$16">
      <xdr:nvSpPr>
        <xdr:cNvPr id="5" name="Rectángul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7696199" y="1400175"/>
          <a:ext cx="2886075" cy="3048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fld id="{2DF7962A-74EF-4AEB-8C0A-70AB5328D472}" type="TxLink">
            <a:rPr lang="en-US" sz="1400" b="1" i="1" u="sng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lgerian" panose="04020705040A02060702" pitchFamily="82" charset="0"/>
              <a:ea typeface="+mn-ea"/>
              <a:cs typeface="+mn-cs"/>
            </a:rPr>
            <a:pPr marL="0" indent="0" algn="ctr"/>
            <a:t> $35,345,796.00 </a:t>
          </a:fld>
          <a:endParaRPr lang="es-MX" sz="1400" b="1" i="1" u="sng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  <a:latin typeface="Algerian" panose="04020705040A02060702" pitchFamily="82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142875</xdr:colOff>
      <xdr:row>2</xdr:row>
      <xdr:rowOff>152400</xdr:rowOff>
    </xdr:from>
    <xdr:to>
      <xdr:col>4</xdr:col>
      <xdr:colOff>9525</xdr:colOff>
      <xdr:row>10</xdr:row>
      <xdr:rowOff>142875</xdr:rowOff>
    </xdr:to>
    <xdr:pic>
      <xdr:nvPicPr>
        <xdr:cNvPr id="7" name="Imagen 6" descr="Símbolo De Alquiler Y Venta De Inmuebles Para Empresas Ilustraciones  Vectoriales, Clip Art Vectorizado Libre De Derechos. Image 73861366.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1572" b="78734" l="10000" r="90000">
                      <a14:foregroundMark x1="32538" y1="36462" x2="32538" y2="36462"/>
                      <a14:foregroundMark x1="26538" y1="62538" x2="26538" y2="62538"/>
                      <a14:foregroundMark x1="57231" y1="36923" x2="57231" y2="36923"/>
                      <a14:foregroundMark x1="75846" y1="36462" x2="75846" y2="36462"/>
                      <a14:foregroundMark x1="61385" y1="40462" x2="61385" y2="40462"/>
                      <a14:foregroundMark x1="16769" y1="34615" x2="16769" y2="34615"/>
                      <a14:foregroundMark x1="48846" y1="65692" x2="48846" y2="65692"/>
                      <a14:foregroundMark x1="69308" y1="72846" x2="69308" y2="72846"/>
                      <a14:foregroundMark x1="82308" y1="69231" x2="82308" y2="69231"/>
                      <a14:backgroundMark x1="79538" y1="28385" x2="79538" y2="28385"/>
                      <a14:backgroundMark x1="4615" y1="32385" x2="4615" y2="3238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14427" b="14121"/>
        <a:stretch/>
      </xdr:blipFill>
      <xdr:spPr bwMode="auto">
        <a:xfrm>
          <a:off x="904875" y="342900"/>
          <a:ext cx="2047875" cy="15144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542925</xdr:colOff>
      <xdr:row>28</xdr:row>
      <xdr:rowOff>152400</xdr:rowOff>
    </xdr:from>
    <xdr:to>
      <xdr:col>13</xdr:col>
      <xdr:colOff>723900</xdr:colOff>
      <xdr:row>42</xdr:row>
      <xdr:rowOff>19049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314325</xdr:colOff>
      <xdr:row>31</xdr:row>
      <xdr:rowOff>95250</xdr:rowOff>
    </xdr:from>
    <xdr:to>
      <xdr:col>7</xdr:col>
      <xdr:colOff>457200</xdr:colOff>
      <xdr:row>36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Vendedor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450" y="6048375"/>
              <a:ext cx="2428875" cy="94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609600</xdr:colOff>
      <xdr:row>19</xdr:row>
      <xdr:rowOff>133350</xdr:rowOff>
    </xdr:from>
    <xdr:to>
      <xdr:col>7</xdr:col>
      <xdr:colOff>247650</xdr:colOff>
      <xdr:row>25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Operación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er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5725" y="3800475"/>
              <a:ext cx="19240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7</xdr:col>
      <xdr:colOff>533401</xdr:colOff>
      <xdr:row>13</xdr:row>
      <xdr:rowOff>104775</xdr:rowOff>
    </xdr:from>
    <xdr:to>
      <xdr:col>13</xdr:col>
      <xdr:colOff>752475</xdr:colOff>
      <xdr:row>27</xdr:row>
      <xdr:rowOff>180975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4</xdr:col>
      <xdr:colOff>333376</xdr:colOff>
      <xdr:row>2</xdr:row>
      <xdr:rowOff>102685</xdr:rowOff>
    </xdr:from>
    <xdr:ext cx="6667500" cy="859340"/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3619501" y="483685"/>
          <a:ext cx="6667500" cy="8593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54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BIENES RAÍCES MAJO</a:t>
          </a:r>
        </a:p>
      </xdr:txBody>
    </xdr:sp>
    <xdr:clientData/>
  </xdr:oneCellAnchor>
  <xdr:twoCellAnchor>
    <xdr:from>
      <xdr:col>5</xdr:col>
      <xdr:colOff>66675</xdr:colOff>
      <xdr:row>43</xdr:row>
      <xdr:rowOff>152400</xdr:rowOff>
    </xdr:from>
    <xdr:to>
      <xdr:col>13</xdr:col>
      <xdr:colOff>752475</xdr:colOff>
      <xdr:row>59</xdr:row>
      <xdr:rowOff>123825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9" name="Complemento 8" title="Geographic Heat Map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6"/>
            </a:graphicData>
          </a:graphic>
        </xdr:graphicFrame>
      </mc:Choice>
      <mc:Fallback>
        <xdr:pic>
          <xdr:nvPicPr>
            <xdr:cNvPr id="9" name="Complemento 8" title="Geographic Heat Map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19050</xdr:colOff>
      <xdr:row>51</xdr:row>
      <xdr:rowOff>95251</xdr:rowOff>
    </xdr:from>
    <xdr:to>
      <xdr:col>4</xdr:col>
      <xdr:colOff>9525</xdr:colOff>
      <xdr:row>56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Estado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50" y="9867901"/>
              <a:ext cx="2171700" cy="9429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62</xdr:row>
      <xdr:rowOff>0</xdr:rowOff>
    </xdr:from>
    <xdr:to>
      <xdr:col>2</xdr:col>
      <xdr:colOff>342900</xdr:colOff>
      <xdr:row>65</xdr:row>
      <xdr:rowOff>0</xdr:rowOff>
    </xdr:to>
    <xdr:sp macro="" textlink="">
      <xdr:nvSpPr>
        <xdr:cNvPr id="13" name="Rectángulo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342900" y="11877675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Regresar </a:t>
          </a:r>
          <a:r>
            <a:rPr lang="es-MX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Ejercicio 5</a:t>
          </a:r>
          <a:endParaRPr lang="es-MX" sz="12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476250</xdr:colOff>
      <xdr:row>63</xdr:row>
      <xdr:rowOff>0</xdr:rowOff>
    </xdr:from>
    <xdr:to>
      <xdr:col>15</xdr:col>
      <xdr:colOff>57150</xdr:colOff>
      <xdr:row>66</xdr:row>
      <xdr:rowOff>0</xdr:rowOff>
    </xdr:to>
    <xdr:sp macro="" textlink="">
      <xdr:nvSpPr>
        <xdr:cNvPr id="14" name="Rectángulo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0620375" y="12068175"/>
          <a:ext cx="1104900" cy="571500"/>
        </a:xfrm>
        <a:prstGeom prst="rect">
          <a:avLst/>
        </a:prstGeom>
        <a:solidFill>
          <a:srgbClr val="FF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Gracias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8</xdr:col>
      <xdr:colOff>676275</xdr:colOff>
      <xdr:row>26</xdr:row>
      <xdr:rowOff>57150</xdr:rowOff>
    </xdr:to>
    <xdr:pic>
      <xdr:nvPicPr>
        <xdr:cNvPr id="2" name="Imagen 1" descr="El Gusto de Escribir: Gracias | Imagenes para dar gracias, Imagenes de  agradecimiento, Imágenes de gracias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0"/>
          <a:ext cx="5972175" cy="5010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539461</xdr:colOff>
      <xdr:row>17</xdr:row>
      <xdr:rowOff>104774</xdr:rowOff>
    </xdr:from>
    <xdr:to>
      <xdr:col>8</xdr:col>
      <xdr:colOff>752475</xdr:colOff>
      <xdr:row>26</xdr:row>
      <xdr:rowOff>76199</xdr:rowOff>
    </xdr:to>
    <xdr:pic>
      <xdr:nvPicPr>
        <xdr:cNvPr id="3" name="Imagen 2" descr="Facebook añadirá una carita abrazando un corazón a las reacciones">
          <a:extLst>
            <a:ext uri="{FF2B5EF4-FFF2-40B4-BE49-F238E27FC236}">
              <a16:creationId xmlns:a16="http://schemas.microsoft.com/office/drawing/2014/main" id="{563D3C15-B649-4DB6-8BB8-8D9FB34FC7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2973" b="81892" l="29559" r="73106">
                      <a14:foregroundMark x1="47710" y1="12973" x2="47710" y2="12973"/>
                      <a14:foregroundMark x1="29559" y1="41622" x2="29559" y2="41622"/>
                      <a14:foregroundMark x1="54371" y1="78919" x2="54371" y2="7891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648" t="7078" r="21502" b="9671"/>
        <a:stretch/>
      </xdr:blipFill>
      <xdr:spPr bwMode="auto">
        <a:xfrm>
          <a:off x="5111461" y="3343274"/>
          <a:ext cx="1737014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Pacheco Martinez" refreshedDate="44333.793462499998" createdVersion="6" refreshedVersion="6" minRefreshableVersion="3" recordCount="30" xr:uid="{00000000-000A-0000-FFFF-FFFF01000000}">
  <cacheSource type="worksheet">
    <worksheetSource name="ventas"/>
  </cacheSource>
  <cacheFields count="9">
    <cacheField name="Referencia" numFmtId="0">
      <sharedItems containsSemiMixedTypes="0" containsString="0" containsNumber="1" containsInteger="1" minValue="1" maxValue="30"/>
    </cacheField>
    <cacheField name="Fecha Alta" numFmtId="14">
      <sharedItems containsSemiMixedTypes="0" containsNonDate="0" containsDate="1" containsString="0" minDate="2004-01-01T00:00:00" maxDate="2004-01-13T00:00:00"/>
    </cacheField>
    <cacheField name="Giro comercial" numFmtId="0">
      <sharedItems/>
    </cacheField>
    <cacheField name="Operación" numFmtId="0">
      <sharedItems count="2">
        <s v="Venta"/>
        <s v="Alquiler"/>
      </sharedItems>
    </cacheField>
    <cacheField name="Estado" numFmtId="0">
      <sharedItems count="4">
        <s v="Hidalgo"/>
        <s v="Puebla"/>
        <s v="Tlaxcala"/>
        <s v="Veracruz"/>
      </sharedItems>
    </cacheField>
    <cacheField name="Superficie" numFmtId="0">
      <sharedItems containsSemiMixedTypes="0" containsString="0" containsNumber="1" containsInteger="1" minValue="55" maxValue="300"/>
    </cacheField>
    <cacheField name="Venta" numFmtId="166">
      <sharedItems containsSemiMixedTypes="0" containsString="0" containsNumber="1" containsInteger="1" minValue="358846" maxValue="2937300"/>
    </cacheField>
    <cacheField name="Fecha Venta" numFmtId="14">
      <sharedItems containsSemiMixedTypes="0" containsNonDate="0" containsDate="1" containsString="0" minDate="2004-04-05T00:00:00" maxDate="2004-12-29T00:00:00"/>
    </cacheField>
    <cacheField name="Vendedor" numFmtId="0">
      <sharedItems count="6">
        <s v="Pedro"/>
        <s v="Joaquín"/>
        <s v="Jesús"/>
        <s v="Carmen"/>
        <s v="Luisa"/>
        <s v="Marí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2"/>
    <d v="2004-01-01T00:00:00"/>
    <s v="Local"/>
    <x v="0"/>
    <x v="0"/>
    <n v="199"/>
    <n v="1945424"/>
    <d v="2004-04-19T00:00:00"/>
    <x v="0"/>
  </r>
  <r>
    <n v="3"/>
    <d v="2004-01-01T00:00:00"/>
    <s v="Oficina"/>
    <x v="1"/>
    <x v="0"/>
    <n v="82"/>
    <n v="712416"/>
    <d v="2004-11-08T00:00:00"/>
    <x v="1"/>
  </r>
  <r>
    <n v="4"/>
    <d v="2004-01-02T00:00:00"/>
    <s v="Estacionamiento"/>
    <x v="1"/>
    <x v="0"/>
    <n v="285"/>
    <n v="1815450"/>
    <d v="2004-04-27T00:00:00"/>
    <x v="2"/>
  </r>
  <r>
    <n v="6"/>
    <d v="2004-01-03T00:00:00"/>
    <s v="Industrial"/>
    <x v="1"/>
    <x v="0"/>
    <n v="131"/>
    <n v="953156"/>
    <d v="2004-09-05T00:00:00"/>
    <x v="0"/>
  </r>
  <r>
    <n v="8"/>
    <d v="2004-01-03T00:00:00"/>
    <s v="Oficina"/>
    <x v="0"/>
    <x v="0"/>
    <n v="235"/>
    <n v="2158475"/>
    <d v="2004-10-31T00:00:00"/>
    <x v="2"/>
  </r>
  <r>
    <n v="11"/>
    <d v="2004-01-04T00:00:00"/>
    <s v="Oficina"/>
    <x v="1"/>
    <x v="0"/>
    <n v="124"/>
    <n v="627068"/>
    <d v="2004-10-28T00:00:00"/>
    <x v="0"/>
  </r>
  <r>
    <n v="12"/>
    <d v="2004-01-04T00:00:00"/>
    <s v="Industrial"/>
    <x v="0"/>
    <x v="0"/>
    <n v="187"/>
    <n v="999328"/>
    <d v="2004-04-05T00:00:00"/>
    <x v="3"/>
  </r>
  <r>
    <n v="15"/>
    <d v="2004-01-04T00:00:00"/>
    <s v="Industrial"/>
    <x v="1"/>
    <x v="0"/>
    <n v="176"/>
    <n v="820336"/>
    <d v="2004-11-29T00:00:00"/>
    <x v="0"/>
  </r>
  <r>
    <n v="16"/>
    <d v="2004-01-05T00:00:00"/>
    <s v="Casa"/>
    <x v="1"/>
    <x v="0"/>
    <n v="179"/>
    <n v="937960"/>
    <d v="2004-11-21T00:00:00"/>
    <x v="3"/>
  </r>
  <r>
    <n v="19"/>
    <d v="2004-01-07T00:00:00"/>
    <s v="Piso"/>
    <x v="1"/>
    <x v="0"/>
    <n v="55"/>
    <n v="472615"/>
    <d v="2004-04-09T00:00:00"/>
    <x v="4"/>
  </r>
  <r>
    <n v="23"/>
    <d v="2004-01-10T00:00:00"/>
    <s v="Casa"/>
    <x v="1"/>
    <x v="0"/>
    <n v="183"/>
    <n v="1438929"/>
    <d v="2004-04-21T00:00:00"/>
    <x v="4"/>
  </r>
  <r>
    <n v="1"/>
    <d v="2004-01-01T00:00:00"/>
    <s v="Estacionamiento"/>
    <x v="1"/>
    <x v="1"/>
    <n v="291"/>
    <n v="2133903"/>
    <d v="2004-06-19T00:00:00"/>
    <x v="3"/>
  </r>
  <r>
    <n v="9"/>
    <d v="2004-01-04T00:00:00"/>
    <s v="Piso"/>
    <x v="1"/>
    <x v="1"/>
    <n v="108"/>
    <n v="1024380"/>
    <d v="2004-12-28T00:00:00"/>
    <x v="2"/>
  </r>
  <r>
    <n v="10"/>
    <d v="2004-01-04T00:00:00"/>
    <s v="Estacionamiento"/>
    <x v="0"/>
    <x v="1"/>
    <n v="299"/>
    <n v="2042768"/>
    <d v="2004-10-06T00:00:00"/>
    <x v="1"/>
  </r>
  <r>
    <n v="22"/>
    <d v="2004-01-09T00:00:00"/>
    <s v="Oficina"/>
    <x v="1"/>
    <x v="1"/>
    <n v="116"/>
    <n v="727552"/>
    <d v="2004-04-14T00:00:00"/>
    <x v="0"/>
  </r>
  <r>
    <n v="13"/>
    <d v="2004-01-04T00:00:00"/>
    <s v="Estacionamiento"/>
    <x v="0"/>
    <x v="2"/>
    <n v="300"/>
    <n v="2937300"/>
    <d v="2004-11-04T00:00:00"/>
    <x v="2"/>
  </r>
  <r>
    <n v="18"/>
    <d v="2004-01-06T00:00:00"/>
    <s v="Suelo"/>
    <x v="0"/>
    <x v="2"/>
    <n v="283"/>
    <n v="1679605"/>
    <d v="2004-06-06T00:00:00"/>
    <x v="3"/>
  </r>
  <r>
    <n v="20"/>
    <d v="2004-01-08T00:00:00"/>
    <s v="Oficina"/>
    <x v="1"/>
    <x v="2"/>
    <n v="148"/>
    <n v="1169496"/>
    <d v="2004-08-19T00:00:00"/>
    <x v="5"/>
  </r>
  <r>
    <n v="21"/>
    <d v="2004-01-09T00:00:00"/>
    <s v="Industrial"/>
    <x v="0"/>
    <x v="2"/>
    <n v="228"/>
    <n v="2020992"/>
    <d v="2004-06-12T00:00:00"/>
    <x v="3"/>
  </r>
  <r>
    <n v="25"/>
    <d v="2004-01-10T00:00:00"/>
    <s v="Oficina"/>
    <x v="1"/>
    <x v="2"/>
    <n v="124"/>
    <n v="1170684"/>
    <d v="2004-05-23T00:00:00"/>
    <x v="2"/>
  </r>
  <r>
    <n v="28"/>
    <d v="2004-01-12T00:00:00"/>
    <s v="Casa"/>
    <x v="1"/>
    <x v="2"/>
    <n v="187"/>
    <n v="1660560"/>
    <d v="2004-06-16T00:00:00"/>
    <x v="1"/>
  </r>
  <r>
    <n v="5"/>
    <d v="2004-01-02T00:00:00"/>
    <s v="Suelo"/>
    <x v="0"/>
    <x v="3"/>
    <n v="152"/>
    <n v="1138024"/>
    <d v="2004-07-10T00:00:00"/>
    <x v="5"/>
  </r>
  <r>
    <n v="7"/>
    <d v="2004-01-03T00:00:00"/>
    <s v="Estacionamiento"/>
    <x v="1"/>
    <x v="3"/>
    <n v="69"/>
    <n v="406686"/>
    <d v="2004-06-07T00:00:00"/>
    <x v="0"/>
  </r>
  <r>
    <n v="14"/>
    <d v="2004-01-04T00:00:00"/>
    <s v="Local"/>
    <x v="0"/>
    <x v="3"/>
    <n v="68"/>
    <n v="664700"/>
    <d v="2004-10-01T00:00:00"/>
    <x v="3"/>
  </r>
  <r>
    <n v="17"/>
    <d v="2004-01-05T00:00:00"/>
    <s v="Casa"/>
    <x v="1"/>
    <x v="3"/>
    <n v="58"/>
    <n v="358846"/>
    <d v="2004-10-08T00:00:00"/>
    <x v="4"/>
  </r>
  <r>
    <n v="24"/>
    <d v="2004-01-10T00:00:00"/>
    <s v="Oficina"/>
    <x v="1"/>
    <x v="3"/>
    <n v="79"/>
    <n v="427390"/>
    <d v="2004-12-01T00:00:00"/>
    <x v="1"/>
  </r>
  <r>
    <n v="26"/>
    <d v="2004-01-10T00:00:00"/>
    <s v="Local"/>
    <x v="1"/>
    <x v="3"/>
    <n v="70"/>
    <n v="549780"/>
    <d v="2004-06-22T00:00:00"/>
    <x v="2"/>
  </r>
  <r>
    <n v="27"/>
    <d v="2004-01-11T00:00:00"/>
    <s v="Local"/>
    <x v="1"/>
    <x v="3"/>
    <n v="70"/>
    <n v="659330"/>
    <d v="2004-12-23T00:00:00"/>
    <x v="0"/>
  </r>
  <r>
    <n v="29"/>
    <d v="2004-01-12T00:00:00"/>
    <s v="Casa"/>
    <x v="1"/>
    <x v="3"/>
    <n v="91"/>
    <n v="753571"/>
    <d v="2004-07-07T00:00:00"/>
    <x v="4"/>
  </r>
  <r>
    <n v="30"/>
    <d v="2004-01-12T00:00:00"/>
    <s v="Local"/>
    <x v="1"/>
    <x v="3"/>
    <n v="201"/>
    <n v="939072"/>
    <d v="2004-08-04T00:00: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Dinámica3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14:C15" firstHeaderRow="1" firstDataRow="1" firstDataCol="0"/>
  <pivotFields count="9">
    <pivotField showAll="0"/>
    <pivotField numFmtId="14" showAll="0"/>
    <pivotField showAll="0"/>
    <pivotField showAll="0"/>
    <pivotField showAll="0"/>
    <pivotField showAll="0"/>
    <pivotField dataField="1" numFmtId="166" showAll="0"/>
    <pivotField numFmtId="14" showAll="0"/>
    <pivotField showAll="0"/>
  </pivotFields>
  <rowItems count="1">
    <i/>
  </rowItems>
  <colItems count="1">
    <i/>
  </colItems>
  <dataFields count="1">
    <dataField name="Suma de Venta" fld="6" baseField="0" baseItem="0" numFmtId="44"/>
  </dataFields>
  <formats count="19">
    <format dxfId="194">
      <pivotArea outline="0" collapsedLevelsAreSubtotals="1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dataOnly="0" labelOnly="1" outline="0" axis="axisValues" fieldPosition="0"/>
    </format>
    <format dxfId="190">
      <pivotArea dataOnly="0" labelOnly="1" outline="0" axis="axisValues" fieldPosition="0"/>
    </format>
    <format dxfId="189">
      <pivotArea dataOnly="0" outline="0" axis="axisValues" fieldPosition="0"/>
    </format>
    <format dxfId="188">
      <pivotArea dataOnly="0" outline="0" axis="axisValues" fieldPosition="0"/>
    </format>
    <format dxfId="187">
      <pivotArea dataOnly="0" outline="0" axis="axisValues" fieldPosition="0"/>
    </format>
    <format dxfId="186">
      <pivotArea dataOnly="0" outline="0" axis="axisValues" fieldPosition="0"/>
    </format>
    <format dxfId="185">
      <pivotArea dataOnly="0" outline="0" axis="axisValues" fieldPosition="0"/>
    </format>
    <format dxfId="184">
      <pivotArea dataOnly="0" outline="0" axis="axisValues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dataOnly="0" labelOnly="1" outline="0" axis="axisValues" fieldPosition="0"/>
    </format>
    <format dxfId="180">
      <pivotArea dataOnly="0" labelOnly="1" outline="0" axis="axisValues" fieldPosition="0"/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dataOnly="0" labelOnly="1" outline="0" axis="axisValues" fieldPosition="0"/>
    </format>
    <format dxfId="17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TablaDinámica6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C45:D50" firstHeaderRow="1" firstDataRow="1" firstDataCol="1"/>
  <pivotFields count="9">
    <pivotField showAll="0"/>
    <pivotField numFmtId="14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6" showAll="0"/>
    <pivotField numFmtId="14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Venta" fld="6" baseField="0" baseItem="0" numFmtId="44"/>
  </dataFields>
  <formats count="22">
    <format dxfId="216">
      <pivotArea outline="0" collapsedLevelsAreSubtotals="1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4" type="button" dataOnly="0" labelOnly="1" outline="0" axis="axisRow" fieldPosition="0"/>
    </format>
    <format dxfId="212">
      <pivotArea dataOnly="0" labelOnly="1" outline="0" axis="axisValues" fieldPosition="0"/>
    </format>
    <format dxfId="211">
      <pivotArea dataOnly="0" labelOnly="1" fieldPosition="0">
        <references count="1">
          <reference field="4" count="0"/>
        </references>
      </pivotArea>
    </format>
    <format dxfId="210">
      <pivotArea dataOnly="0" labelOnly="1" grandRow="1" outline="0" fieldPosition="0"/>
    </format>
    <format dxfId="209">
      <pivotArea dataOnly="0" labelOnly="1" outline="0" axis="axisValues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field="4" type="button" dataOnly="0" labelOnly="1" outline="0" axis="axisRow" fieldPosition="0"/>
    </format>
    <format dxfId="205">
      <pivotArea dataOnly="0" labelOnly="1" outline="0" axis="axisValues" fieldPosition="0"/>
    </format>
    <format dxfId="204">
      <pivotArea dataOnly="0" labelOnly="1" fieldPosition="0">
        <references count="1">
          <reference field="4" count="0"/>
        </references>
      </pivotArea>
    </format>
    <format dxfId="203">
      <pivotArea dataOnly="0" labelOnly="1" grandRow="1" outline="0" fieldPosition="0"/>
    </format>
    <format dxfId="202">
      <pivotArea dataOnly="0" labelOnly="1" outline="0" axis="axisValues" fieldPosition="0"/>
    </format>
    <format dxfId="201">
      <pivotArea type="all" dataOnly="0" outline="0" fieldPosition="0"/>
    </format>
    <format dxfId="200">
      <pivotArea outline="0" collapsedLevelsAreSubtotals="1" fieldPosition="0"/>
    </format>
    <format dxfId="199">
      <pivotArea field="4" type="button" dataOnly="0" labelOnly="1" outline="0" axis="axisRow" fieldPosition="0"/>
    </format>
    <format dxfId="198">
      <pivotArea dataOnly="0" labelOnly="1" outline="0" axis="axisValues" fieldPosition="0"/>
    </format>
    <format dxfId="197">
      <pivotArea dataOnly="0" labelOnly="1" fieldPosition="0">
        <references count="1">
          <reference field="4" count="0"/>
        </references>
      </pivotArea>
    </format>
    <format dxfId="196">
      <pivotArea dataOnly="0" labelOnly="1" grandRow="1" outline="0" fieldPosition="0"/>
    </format>
    <format dxfId="19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TablaDinámica5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C31:D38" firstHeaderRow="1" firstDataRow="1" firstDataCol="1"/>
  <pivotFields count="9">
    <pivotField showAll="0"/>
    <pivotField numFmtId="14" showAll="0"/>
    <pivotField showAll="0"/>
    <pivotField showAll="0"/>
    <pivotField showAll="0"/>
    <pivotField showAll="0"/>
    <pivotField dataField="1" numFmtId="166" showAll="0"/>
    <pivotField numFmtId="14" showAll="0"/>
    <pivotField axis="axisRow" showAll="0">
      <items count="7">
        <item x="3"/>
        <item x="2"/>
        <item x="1"/>
        <item x="4"/>
        <item x="5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Venta" fld="6" baseField="0" baseItem="0" numFmtId="44"/>
  </dataFields>
  <formats count="22">
    <format dxfId="238">
      <pivotArea outline="0" collapsedLevelsAreSubtotals="1" fieldPosition="0"/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8" type="button" dataOnly="0" labelOnly="1" outline="0" axis="axisRow" fieldPosition="0"/>
    </format>
    <format dxfId="234">
      <pivotArea dataOnly="0" labelOnly="1" outline="0" axis="axisValues" fieldPosition="0"/>
    </format>
    <format dxfId="233">
      <pivotArea dataOnly="0" labelOnly="1" fieldPosition="0">
        <references count="1">
          <reference field="8" count="0"/>
        </references>
      </pivotArea>
    </format>
    <format dxfId="232">
      <pivotArea dataOnly="0" labelOnly="1" grandRow="1" outline="0" fieldPosition="0"/>
    </format>
    <format dxfId="231">
      <pivotArea dataOnly="0" labelOnly="1" outline="0" axis="axisValues" fieldPosition="0"/>
    </format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8" type="button" dataOnly="0" labelOnly="1" outline="0" axis="axisRow" fieldPosition="0"/>
    </format>
    <format dxfId="227">
      <pivotArea dataOnly="0" labelOnly="1" outline="0" axis="axisValues" fieldPosition="0"/>
    </format>
    <format dxfId="226">
      <pivotArea dataOnly="0" labelOnly="1" fieldPosition="0">
        <references count="1">
          <reference field="8" count="0"/>
        </references>
      </pivotArea>
    </format>
    <format dxfId="225">
      <pivotArea dataOnly="0" labelOnly="1" grandRow="1" outline="0" fieldPosition="0"/>
    </format>
    <format dxfId="224">
      <pivotArea dataOnly="0" labelOnly="1" outline="0" axis="axisValues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8" type="button" dataOnly="0" labelOnly="1" outline="0" axis="axisRow" fieldPosition="0"/>
    </format>
    <format dxfId="220">
      <pivotArea dataOnly="0" labelOnly="1" outline="0" axis="axisValues" fieldPosition="0"/>
    </format>
    <format dxfId="219">
      <pivotArea dataOnly="0" labelOnly="1" fieldPosition="0">
        <references count="1">
          <reference field="8" count="0"/>
        </references>
      </pivotArea>
    </format>
    <format dxfId="218">
      <pivotArea dataOnly="0" labelOnly="1" grandRow="1" outline="0" fieldPosition="0"/>
    </format>
    <format dxfId="217">
      <pivotArea dataOnly="0" labelOnly="1" outline="0" axis="axisValues" fieldPosition="0"/>
    </format>
  </formats>
  <chartFormats count="7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4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C22:D25" firstHeaderRow="1" firstDataRow="1" firstDataCol="1"/>
  <pivotFields count="9">
    <pivotField showAll="0"/>
    <pivotField numFmtId="1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numFmtId="166" showAll="0"/>
    <pivotField numFmtId="14"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a de Venta" fld="6" baseField="0" baseItem="0" numFmtId="44"/>
  </dataFields>
  <formats count="22">
    <format dxfId="260">
      <pivotArea outline="0" collapsedLevelsAreSubtotals="1" fieldPosition="0"/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3" type="button" dataOnly="0" labelOnly="1" outline="0" axis="axisRow" fieldPosition="0"/>
    </format>
    <format dxfId="256">
      <pivotArea dataOnly="0" labelOnly="1" outline="0" axis="axisValues" fieldPosition="0"/>
    </format>
    <format dxfId="255">
      <pivotArea dataOnly="0" labelOnly="1" fieldPosition="0">
        <references count="1">
          <reference field="3" count="0"/>
        </references>
      </pivotArea>
    </format>
    <format dxfId="254">
      <pivotArea dataOnly="0" labelOnly="1" grandRow="1" outline="0" fieldPosition="0"/>
    </format>
    <format dxfId="253">
      <pivotArea dataOnly="0" labelOnly="1" outline="0" axis="axisValues" fieldPosition="0"/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3" type="button" dataOnly="0" labelOnly="1" outline="0" axis="axisRow" fieldPosition="0"/>
    </format>
    <format dxfId="249">
      <pivotArea dataOnly="0" labelOnly="1" outline="0" axis="axisValues" fieldPosition="0"/>
    </format>
    <format dxfId="248">
      <pivotArea dataOnly="0" labelOnly="1" fieldPosition="0">
        <references count="1">
          <reference field="3" count="0"/>
        </references>
      </pivotArea>
    </format>
    <format dxfId="247">
      <pivotArea dataOnly="0" labelOnly="1" grandRow="1" outline="0" fieldPosition="0"/>
    </format>
    <format dxfId="246">
      <pivotArea dataOnly="0" labelOnly="1" outline="0" axis="axisValues" fieldPosition="0"/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3" type="button" dataOnly="0" labelOnly="1" outline="0" axis="axisRow" fieldPosition="0"/>
    </format>
    <format dxfId="242">
      <pivotArea dataOnly="0" labelOnly="1" outline="0" axis="axisValues" fieldPosition="0"/>
    </format>
    <format dxfId="241">
      <pivotArea dataOnly="0" labelOnly="1" fieldPosition="0">
        <references count="1">
          <reference field="3" count="0"/>
        </references>
      </pivotArea>
    </format>
    <format dxfId="240">
      <pivotArea dataOnly="0" labelOnly="1" grandRow="1" outline="0" fieldPosition="0"/>
    </format>
    <format dxfId="239">
      <pivotArea dataOnly="0" labelOnly="1" outline="0" axis="axisValues" fieldPosition="0"/>
    </format>
  </formats>
  <chartFormats count="1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00000000-0013-0000-FFFF-FFFF01000000}" sourceName="Vendedor">
  <pivotTables>
    <pivotTable tabId="8" name="TablaDinámica5"/>
  </pivotTables>
  <data>
    <tabular pivotCacheId="1">
      <items count="6">
        <i x="3" s="1"/>
        <i x="2" s="1"/>
        <i x="1" s="1"/>
        <i x="4" s="1"/>
        <i x="5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eración" xr10:uid="{00000000-0013-0000-FFFF-FFFF02000000}" sourceName="Operación">
  <pivotTables>
    <pivotTable tabId="8" name="TablaDinámica4"/>
  </pivotTables>
  <data>
    <tabular pivotCacheId="1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00000000-0013-0000-FFFF-FFFF03000000}" sourceName="Estado">
  <pivotTables>
    <pivotTable tabId="8" name="TablaDinámica6"/>
  </pivotTables>
  <data>
    <tabular pivotCacheId="1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00000000-0014-0000-FFFF-FFFF01000000}" cache="SegmentaciónDeDatos_Vendedor" caption="Vendedor" columnCount="3" style="SlicerStyleDark2" rowHeight="241300"/>
  <slicer name="Operación" xr10:uid="{00000000-0014-0000-FFFF-FFFF02000000}" cache="SegmentaciónDeDatos_Operación" caption="Operación" style="SlicerStyleDark4" rowHeight="241300"/>
  <slicer name="Estado" xr10:uid="{00000000-0014-0000-FFFF-FFFF03000000}" cache="SegmentaciónDeDatos_Estado" caption="Estado" columnCount="2" style="SlicerStyleDark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69:I118" totalsRowCount="1" headerRowDxfId="311" tableBorderDxfId="310">
  <autoFilter ref="A69:I117" xr:uid="{00000000-0009-0000-0100-000001000000}"/>
  <tableColumns count="9">
    <tableColumn id="1" xr3:uid="{00000000-0010-0000-0000-000001000000}" name="ID" totalsRowFunction="average" dataDxfId="309" totalsRowDxfId="308"/>
    <tableColumn id="2" xr3:uid="{00000000-0010-0000-0000-000002000000}" name="FechaDeOrden" dataDxfId="307" totalsRowDxfId="306"/>
    <tableColumn id="3" xr3:uid="{00000000-0010-0000-0000-000003000000}" name="Empleado" dataDxfId="305" totalsRowDxfId="304"/>
    <tableColumn id="4" xr3:uid="{00000000-0010-0000-0000-000004000000}" name="Status" dataDxfId="303" totalsRowDxfId="302"/>
    <tableColumn id="5" xr3:uid="{00000000-0010-0000-0000-000005000000}" name="Compañía" dataDxfId="301" totalsRowDxfId="300"/>
    <tableColumn id="6" xr3:uid="{00000000-0010-0000-0000-000006000000}" name="Fecha de envío" dataDxfId="299" totalsRowDxfId="298"/>
    <tableColumn id="7" xr3:uid="{00000000-0010-0000-0000-000007000000}" name="Cantidad" dataDxfId="297" totalsRowDxfId="296"/>
    <tableColumn id="8" xr3:uid="{00000000-0010-0000-0000-000008000000}" name="Precio" totalsRowFunction="sum" dataDxfId="295" totalsRowDxfId="294" dataCellStyle="Moneda"/>
    <tableColumn id="9" xr3:uid="{00000000-0010-0000-0000-000009000000}" name="Costo de envío" totalsRowFunction="sum" dataDxfId="293" totalsRowDxfId="292" dataCellStyle="Moneda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6:A21" totalsRowShown="0" dataDxfId="291" tableBorderDxfId="290">
  <autoFilter ref="A6:A21" xr:uid="{00000000-0009-0000-0100-000004000000}"/>
  <sortState xmlns:xlrd2="http://schemas.microsoft.com/office/spreadsheetml/2017/richdata2" ref="A7:A21">
    <sortCondition ref="A7"/>
  </sortState>
  <tableColumns count="1">
    <tableColumn id="1" xr3:uid="{00000000-0010-0000-0100-000001000000}" name="COMPAÑIAS" dataDxfId="2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7:J34" totalsRowShown="0" headerRowDxfId="287" tableBorderDxfId="286" headerRowCellStyle="Moneda">
  <autoFilter ref="A7:J34" xr:uid="{00000000-0009-0000-0100-000003000000}"/>
  <tableColumns count="10">
    <tableColumn id="1" xr3:uid="{00000000-0010-0000-0200-000001000000}" name="Cuenta No." dataDxfId="285" dataCellStyle="Normal 2"/>
    <tableColumn id="2" xr3:uid="{00000000-0010-0000-0200-000002000000}" name="Factura No." dataDxfId="284" dataCellStyle="Normal 2"/>
    <tableColumn id="3" xr3:uid="{00000000-0010-0000-0200-000003000000}" name="Fecha Factura" dataDxfId="283" dataCellStyle="Normal 2"/>
    <tableColumn id="4" xr3:uid="{00000000-0010-0000-0200-000004000000}" name="NOMBRE" dataDxfId="282" dataCellStyle="Normal 2"/>
    <tableColumn id="5" xr3:uid="{00000000-0010-0000-0200-000005000000}" name="Monto" dataDxfId="281" dataCellStyle="Moneda"/>
    <tableColumn id="6" xr3:uid="{00000000-0010-0000-0200-000006000000}" name="DIRECCIÓN" dataDxfId="280" dataCellStyle="Normal 2"/>
    <tableColumn id="7" xr3:uid="{00000000-0010-0000-0200-000007000000}" name="CIUDAD, ESTADO, CP" dataDxfId="279" dataCellStyle="Normal 2"/>
    <tableColumn id="8" xr3:uid="{00000000-0010-0000-0200-000008000000}" name="60 días" dataDxfId="278" dataCellStyle="Normal 2">
      <calculatedColumnFormula>SUM(Tabla3[[#This Row],[Fecha Factura]]+60)</calculatedColumnFormula>
    </tableColumn>
    <tableColumn id="9" xr3:uid="{00000000-0010-0000-0200-000009000000}" name="90 días" dataDxfId="277" dataCellStyle="Normal 2">
      <calculatedColumnFormula>SUM(Tabla3[[#This Row],[Fecha Factura]]+90)</calculatedColumnFormula>
    </tableColumn>
    <tableColumn id="10" xr3:uid="{00000000-0010-0000-0200-00000A000000}" name="120 días" dataDxfId="276" dataCellStyle="Normal 2">
      <calculatedColumnFormula>SUM(Tabla3[[#This Row],[Fecha Factura]]+120)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ventas" displayName="ventas" ref="B5:J35" totalsRowShown="0" headerRowDxfId="273" headerRowBorderDxfId="272" tableBorderDxfId="271" totalsRowBorderDxfId="270" headerRowCellStyle="40% - Énfasis6">
  <autoFilter ref="B5:J35" xr:uid="{00000000-0009-0000-0100-000005000000}"/>
  <tableColumns count="9">
    <tableColumn id="1" xr3:uid="{00000000-0010-0000-0300-000001000000}" name="Referencia" dataDxfId="269"/>
    <tableColumn id="2" xr3:uid="{00000000-0010-0000-0300-000002000000}" name="Fecha Alta" dataDxfId="268"/>
    <tableColumn id="3" xr3:uid="{00000000-0010-0000-0300-000003000000}" name="Giro comercial" dataDxfId="267"/>
    <tableColumn id="4" xr3:uid="{00000000-0010-0000-0300-000004000000}" name="Operación" dataDxfId="266"/>
    <tableColumn id="5" xr3:uid="{00000000-0010-0000-0300-000005000000}" name="Estado" dataDxfId="265"/>
    <tableColumn id="6" xr3:uid="{00000000-0010-0000-0300-000006000000}" name="Superficie" dataDxfId="264"/>
    <tableColumn id="7" xr3:uid="{00000000-0010-0000-0300-000007000000}" name="Venta" dataDxfId="263"/>
    <tableColumn id="8" xr3:uid="{00000000-0010-0000-0300-000008000000}" name="Fecha Venta" dataDxfId="262"/>
    <tableColumn id="9" xr3:uid="{00000000-0010-0000-0300-000009000000}" name="Vendedor" dataDxfId="26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webextensions/webextension1.xml><?xml version="1.0" encoding="utf-8"?>
<we:webextension xmlns:we="http://schemas.microsoft.com/office/webextensions/webextension/2010/11" id="{00000000-0008-0000-0700-000009000000}">
  <we:reference id="wa103304320" version="1.1.0.0" store="es-ES" storeType="OMEX"/>
  <we:alternateReferences>
    <we:reference id="wa103304320" version="1.1.0.0" store="wa103304320" storeType="OMEX"/>
  </we:alternateReferences>
  <we:properties>
    <we:property name="transX" value="null"/>
    <we:property name="transY" value="null"/>
    <we:property name="scale" value="null"/>
    <we:property name="dataLabels" value="true"/>
    <we:property name="legend" value="&quot;0&quot;"/>
    <we:property name="theme" value="&quot;1&quot;"/>
    <we:property name="title" value="&quot;&quot;"/>
    <we:property name="iState" value="&quot;0&quot;"/>
    <we:property name="iValue" value="&quot;1&quot;"/>
    <we:property name="mapType" value="&quot;mexico&quot;"/>
  </we:properties>
  <we:bindings>
    <we:binding id="binding1" type="matrix" appref="{BA3715CC-0DC4-46F2-9118-1EEEE42FC8F7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CC"/>
  </sheetPr>
  <dimension ref="B1:O52"/>
  <sheetViews>
    <sheetView showGridLines="0" zoomScaleNormal="100" workbookViewId="0">
      <selection activeCell="O29" sqref="O29"/>
    </sheetView>
  </sheetViews>
  <sheetFormatPr baseColWidth="10" defaultRowHeight="15" x14ac:dyDescent="0.25"/>
  <cols>
    <col min="1" max="16384" width="11.42578125" style="107"/>
  </cols>
  <sheetData>
    <row r="1" spans="2:15" ht="15.75" thickBot="1" x14ac:dyDescent="0.3"/>
    <row r="2" spans="2:15" x14ac:dyDescent="0.25">
      <c r="B2" s="108"/>
      <c r="C2" s="109"/>
      <c r="D2" s="109"/>
      <c r="E2" s="109"/>
      <c r="F2" s="109"/>
      <c r="G2" s="109"/>
      <c r="H2" s="109"/>
      <c r="I2" s="109"/>
      <c r="J2" s="110"/>
    </row>
    <row r="3" spans="2:15" x14ac:dyDescent="0.25">
      <c r="B3" s="111"/>
      <c r="C3" s="112"/>
      <c r="D3" s="112"/>
      <c r="E3" s="112"/>
      <c r="F3" s="112"/>
      <c r="G3" s="112"/>
      <c r="H3" s="112"/>
      <c r="I3" s="112"/>
      <c r="J3" s="113"/>
    </row>
    <row r="4" spans="2:15" x14ac:dyDescent="0.25">
      <c r="B4" s="111"/>
      <c r="C4" s="112"/>
      <c r="D4" s="119" t="s">
        <v>220</v>
      </c>
      <c r="E4" s="119"/>
      <c r="F4" s="119"/>
      <c r="G4" s="119"/>
      <c r="H4" s="119"/>
      <c r="I4" s="112"/>
      <c r="J4" s="113"/>
    </row>
    <row r="5" spans="2:15" x14ac:dyDescent="0.25">
      <c r="B5" s="111"/>
      <c r="C5" s="112"/>
      <c r="D5" s="119"/>
      <c r="E5" s="119"/>
      <c r="F5" s="119"/>
      <c r="G5" s="119"/>
      <c r="H5" s="119"/>
      <c r="I5" s="112"/>
      <c r="J5" s="113"/>
    </row>
    <row r="6" spans="2:15" x14ac:dyDescent="0.25">
      <c r="B6" s="111"/>
      <c r="C6" s="112"/>
      <c r="D6" s="114"/>
      <c r="E6" s="114"/>
      <c r="F6" s="114"/>
      <c r="G6" s="114"/>
      <c r="H6" s="114"/>
      <c r="I6" s="112"/>
      <c r="J6" s="113"/>
    </row>
    <row r="7" spans="2:15" x14ac:dyDescent="0.25">
      <c r="B7" s="111"/>
      <c r="C7" s="112"/>
      <c r="D7" s="115"/>
      <c r="E7" s="115"/>
      <c r="F7" s="115"/>
      <c r="G7" s="115"/>
      <c r="H7" s="115"/>
      <c r="I7" s="112"/>
      <c r="J7" s="113"/>
    </row>
    <row r="8" spans="2:15" x14ac:dyDescent="0.25">
      <c r="B8" s="111"/>
      <c r="C8" s="112"/>
      <c r="D8" s="119" t="s">
        <v>221</v>
      </c>
      <c r="E8" s="119"/>
      <c r="F8" s="119"/>
      <c r="G8" s="119"/>
      <c r="H8" s="119"/>
      <c r="I8" s="112"/>
      <c r="J8" s="113"/>
    </row>
    <row r="9" spans="2:15" x14ac:dyDescent="0.25">
      <c r="B9" s="111"/>
      <c r="C9" s="112"/>
      <c r="D9" s="119"/>
      <c r="E9" s="119"/>
      <c r="F9" s="119"/>
      <c r="G9" s="119"/>
      <c r="H9" s="119"/>
      <c r="I9" s="112"/>
      <c r="J9" s="113"/>
    </row>
    <row r="10" spans="2:15" x14ac:dyDescent="0.25">
      <c r="B10" s="111"/>
      <c r="C10" s="112"/>
      <c r="D10" s="114"/>
      <c r="E10" s="114"/>
      <c r="F10" s="114"/>
      <c r="G10" s="114"/>
      <c r="H10" s="114"/>
      <c r="I10" s="112"/>
      <c r="J10" s="113"/>
    </row>
    <row r="11" spans="2:15" x14ac:dyDescent="0.25">
      <c r="B11" s="111"/>
      <c r="C11" s="112"/>
      <c r="D11" s="115"/>
      <c r="E11" s="115"/>
      <c r="F11" s="115"/>
      <c r="G11" s="115"/>
      <c r="H11" s="115"/>
      <c r="I11" s="112"/>
      <c r="J11" s="113"/>
      <c r="O11"/>
    </row>
    <row r="12" spans="2:15" x14ac:dyDescent="0.25">
      <c r="B12" s="111"/>
      <c r="C12" s="112"/>
      <c r="D12" s="119" t="s">
        <v>222</v>
      </c>
      <c r="E12" s="119"/>
      <c r="F12" s="119"/>
      <c r="G12" s="119"/>
      <c r="H12" s="119"/>
      <c r="I12" s="112"/>
      <c r="J12" s="113"/>
    </row>
    <row r="13" spans="2:15" x14ac:dyDescent="0.25">
      <c r="B13" s="111"/>
      <c r="C13" s="112"/>
      <c r="D13" s="119"/>
      <c r="E13" s="119"/>
      <c r="F13" s="119"/>
      <c r="G13" s="119"/>
      <c r="H13" s="119"/>
      <c r="I13" s="112"/>
      <c r="J13" s="113"/>
    </row>
    <row r="14" spans="2:15" x14ac:dyDescent="0.25">
      <c r="B14" s="111"/>
      <c r="C14" s="112"/>
      <c r="D14" s="114"/>
      <c r="E14" s="114"/>
      <c r="F14" s="114"/>
      <c r="G14" s="114"/>
      <c r="H14" s="114"/>
      <c r="I14" s="112"/>
      <c r="J14" s="113"/>
    </row>
    <row r="15" spans="2:15" x14ac:dyDescent="0.25">
      <c r="B15" s="111"/>
      <c r="C15" s="112"/>
      <c r="D15" s="115"/>
      <c r="E15" s="115"/>
      <c r="F15" s="115"/>
      <c r="G15" s="115"/>
      <c r="H15" s="115"/>
      <c r="I15" s="112"/>
      <c r="J15" s="113"/>
    </row>
    <row r="16" spans="2:15" x14ac:dyDescent="0.25">
      <c r="B16" s="111"/>
      <c r="C16" s="112"/>
      <c r="D16" s="119" t="s">
        <v>223</v>
      </c>
      <c r="E16" s="119"/>
      <c r="F16" s="119"/>
      <c r="G16" s="119"/>
      <c r="H16" s="119"/>
      <c r="I16" s="112"/>
      <c r="J16" s="113"/>
    </row>
    <row r="17" spans="2:10" x14ac:dyDescent="0.25">
      <c r="B17" s="111"/>
      <c r="C17" s="112"/>
      <c r="D17" s="119"/>
      <c r="E17" s="119"/>
      <c r="F17" s="119"/>
      <c r="G17" s="119"/>
      <c r="H17" s="119"/>
      <c r="I17" s="112"/>
      <c r="J17" s="113"/>
    </row>
    <row r="18" spans="2:10" x14ac:dyDescent="0.25">
      <c r="B18" s="111"/>
      <c r="C18" s="112"/>
      <c r="D18" s="114"/>
      <c r="E18" s="114"/>
      <c r="F18" s="114"/>
      <c r="G18" s="114"/>
      <c r="H18" s="114"/>
      <c r="I18" s="112"/>
      <c r="J18" s="113"/>
    </row>
    <row r="19" spans="2:10" x14ac:dyDescent="0.25">
      <c r="B19" s="111"/>
      <c r="C19" s="112"/>
      <c r="D19" s="115"/>
      <c r="E19" s="115"/>
      <c r="F19" s="115"/>
      <c r="G19" s="115"/>
      <c r="H19" s="115"/>
      <c r="I19" s="112"/>
      <c r="J19" s="113"/>
    </row>
    <row r="20" spans="2:10" x14ac:dyDescent="0.25">
      <c r="B20" s="111"/>
      <c r="C20" s="112"/>
      <c r="D20" s="119" t="s">
        <v>224</v>
      </c>
      <c r="E20" s="119"/>
      <c r="F20" s="119"/>
      <c r="G20" s="119"/>
      <c r="H20" s="119"/>
      <c r="I20" s="112"/>
      <c r="J20" s="113"/>
    </row>
    <row r="21" spans="2:10" x14ac:dyDescent="0.25">
      <c r="B21" s="111"/>
      <c r="C21" s="112"/>
      <c r="D21" s="119"/>
      <c r="E21" s="119"/>
      <c r="F21" s="119"/>
      <c r="G21" s="119"/>
      <c r="H21" s="119"/>
      <c r="I21" s="112"/>
      <c r="J21" s="113"/>
    </row>
    <row r="22" spans="2:10" x14ac:dyDescent="0.25">
      <c r="B22" s="111"/>
      <c r="C22" s="112"/>
      <c r="D22" s="115"/>
      <c r="E22" s="115"/>
      <c r="F22" s="115"/>
      <c r="G22" s="115"/>
      <c r="H22" s="115"/>
      <c r="I22" s="112"/>
      <c r="J22" s="113"/>
    </row>
    <row r="23" spans="2:10" x14ac:dyDescent="0.25">
      <c r="B23" s="111"/>
      <c r="C23" s="112"/>
      <c r="D23" s="115"/>
      <c r="E23" s="115"/>
      <c r="F23" s="115"/>
      <c r="G23" s="115"/>
      <c r="H23" s="115"/>
      <c r="I23" s="112"/>
      <c r="J23" s="113"/>
    </row>
    <row r="24" spans="2:10" ht="15.75" customHeight="1" x14ac:dyDescent="0.25">
      <c r="B24" s="111"/>
      <c r="C24" s="112"/>
      <c r="D24" s="120" t="s">
        <v>225</v>
      </c>
      <c r="E24" s="120"/>
      <c r="F24" s="120"/>
      <c r="G24" s="120"/>
      <c r="H24" s="120"/>
      <c r="I24" s="112"/>
      <c r="J24" s="113"/>
    </row>
    <row r="25" spans="2:10" ht="24.75" customHeight="1" x14ac:dyDescent="0.25">
      <c r="B25" s="111"/>
      <c r="C25" s="112"/>
      <c r="D25" s="120"/>
      <c r="E25" s="120"/>
      <c r="F25" s="120"/>
      <c r="G25" s="120"/>
      <c r="H25" s="120"/>
      <c r="I25" s="112"/>
      <c r="J25" s="113"/>
    </row>
    <row r="26" spans="2:10" x14ac:dyDescent="0.25">
      <c r="B26" s="111"/>
      <c r="C26" s="112"/>
      <c r="D26" s="112"/>
      <c r="E26" s="112"/>
      <c r="F26" s="112"/>
      <c r="G26" s="112"/>
      <c r="H26" s="112"/>
      <c r="I26" s="112"/>
      <c r="J26" s="113"/>
    </row>
    <row r="27" spans="2:10" x14ac:dyDescent="0.25">
      <c r="B27" s="111"/>
      <c r="C27" s="112"/>
      <c r="D27" s="112"/>
      <c r="E27" s="112"/>
      <c r="F27" s="112"/>
      <c r="G27" s="112"/>
      <c r="H27" s="112"/>
      <c r="I27" s="112"/>
      <c r="J27" s="113"/>
    </row>
    <row r="28" spans="2:10" x14ac:dyDescent="0.25">
      <c r="B28" s="111"/>
      <c r="C28" s="112"/>
      <c r="D28" s="112"/>
      <c r="E28" s="112"/>
      <c r="F28" s="112"/>
      <c r="G28" s="112"/>
      <c r="H28" s="112"/>
      <c r="I28" s="112"/>
      <c r="J28" s="113"/>
    </row>
    <row r="29" spans="2:10" x14ac:dyDescent="0.25">
      <c r="B29" s="111"/>
      <c r="C29" s="112"/>
      <c r="D29" s="112"/>
      <c r="E29" s="112"/>
      <c r="F29" s="112"/>
      <c r="G29" s="112"/>
      <c r="H29" s="112"/>
      <c r="I29" s="112"/>
      <c r="J29" s="113"/>
    </row>
    <row r="30" spans="2:10" x14ac:dyDescent="0.25">
      <c r="B30" s="111"/>
      <c r="C30" s="112"/>
      <c r="D30" s="112"/>
      <c r="E30" s="112"/>
      <c r="F30" s="112"/>
      <c r="G30" s="112"/>
      <c r="H30" s="112"/>
      <c r="I30" s="112"/>
      <c r="J30" s="113"/>
    </row>
    <row r="31" spans="2:10" x14ac:dyDescent="0.25">
      <c r="B31" s="111"/>
      <c r="C31" s="112"/>
      <c r="D31" s="112"/>
      <c r="E31" s="112"/>
      <c r="F31" s="112"/>
      <c r="G31" s="112"/>
      <c r="H31" s="112"/>
      <c r="I31" s="112"/>
      <c r="J31" s="113"/>
    </row>
    <row r="32" spans="2:10" x14ac:dyDescent="0.25">
      <c r="B32" s="111"/>
      <c r="C32" s="112"/>
      <c r="D32" s="112"/>
      <c r="E32" s="112"/>
      <c r="F32" s="112"/>
      <c r="G32" s="112"/>
      <c r="H32" s="112"/>
      <c r="I32" s="112"/>
      <c r="J32" s="113"/>
    </row>
    <row r="33" spans="2:10" x14ac:dyDescent="0.25">
      <c r="B33" s="111"/>
      <c r="C33" s="112"/>
      <c r="D33" s="112"/>
      <c r="E33" s="112"/>
      <c r="F33" s="112"/>
      <c r="G33" s="112"/>
      <c r="H33" s="112"/>
      <c r="I33" s="112"/>
      <c r="J33" s="113"/>
    </row>
    <row r="34" spans="2:10" x14ac:dyDescent="0.25">
      <c r="B34" s="111"/>
      <c r="C34" s="112"/>
      <c r="D34" s="112"/>
      <c r="E34" s="112"/>
      <c r="F34" s="112"/>
      <c r="G34" s="112"/>
      <c r="H34" s="112"/>
      <c r="I34" s="112"/>
      <c r="J34" s="113"/>
    </row>
    <row r="35" spans="2:10" x14ac:dyDescent="0.25">
      <c r="B35" s="111"/>
      <c r="C35" s="112"/>
      <c r="D35" s="112"/>
      <c r="E35" s="112"/>
      <c r="F35" s="112"/>
      <c r="G35" s="112"/>
      <c r="H35" s="112"/>
      <c r="I35" s="112"/>
      <c r="J35" s="113"/>
    </row>
    <row r="36" spans="2:10" x14ac:dyDescent="0.25">
      <c r="B36" s="111"/>
      <c r="C36" s="112"/>
      <c r="D36" s="112"/>
      <c r="E36" s="112"/>
      <c r="F36" s="112"/>
      <c r="G36" s="112"/>
      <c r="H36" s="112"/>
      <c r="I36" s="112"/>
      <c r="J36" s="113"/>
    </row>
    <row r="37" spans="2:10" x14ac:dyDescent="0.25">
      <c r="B37" s="111"/>
      <c r="C37" s="112"/>
      <c r="D37" s="112"/>
      <c r="E37" s="112"/>
      <c r="F37" s="112"/>
      <c r="G37" s="112"/>
      <c r="H37" s="112"/>
      <c r="I37" s="112"/>
      <c r="J37" s="113"/>
    </row>
    <row r="38" spans="2:10" x14ac:dyDescent="0.25">
      <c r="B38" s="111"/>
      <c r="C38" s="112"/>
      <c r="D38" s="112"/>
      <c r="E38" s="112"/>
      <c r="F38" s="112"/>
      <c r="G38" s="112"/>
      <c r="H38" s="112"/>
      <c r="I38" s="112"/>
      <c r="J38" s="113"/>
    </row>
    <row r="39" spans="2:10" x14ac:dyDescent="0.25">
      <c r="B39" s="111"/>
      <c r="C39" s="112"/>
      <c r="D39" s="112"/>
      <c r="E39" s="112"/>
      <c r="F39" s="112"/>
      <c r="G39" s="112"/>
      <c r="H39" s="112"/>
      <c r="I39" s="112"/>
      <c r="J39" s="113"/>
    </row>
    <row r="40" spans="2:10" x14ac:dyDescent="0.25">
      <c r="B40" s="111"/>
      <c r="C40" s="112"/>
      <c r="D40" s="112"/>
      <c r="E40" s="112"/>
      <c r="F40" s="112"/>
      <c r="G40" s="112"/>
      <c r="H40" s="112"/>
      <c r="I40" s="112"/>
      <c r="J40" s="113"/>
    </row>
    <row r="41" spans="2:10" x14ac:dyDescent="0.25">
      <c r="B41" s="111"/>
      <c r="C41" s="112"/>
      <c r="D41" s="112"/>
      <c r="E41" s="112"/>
      <c r="F41" s="112"/>
      <c r="G41" s="112"/>
      <c r="H41" s="112"/>
      <c r="I41" s="112"/>
      <c r="J41" s="113"/>
    </row>
    <row r="42" spans="2:10" x14ac:dyDescent="0.25">
      <c r="B42" s="111"/>
      <c r="C42" s="112"/>
      <c r="D42" s="112"/>
      <c r="E42" s="112"/>
      <c r="F42" s="112"/>
      <c r="G42" s="112"/>
      <c r="H42" s="112"/>
      <c r="I42" s="112"/>
      <c r="J42" s="113"/>
    </row>
    <row r="43" spans="2:10" x14ac:dyDescent="0.25">
      <c r="B43" s="111"/>
      <c r="C43" s="112"/>
      <c r="D43" s="112"/>
      <c r="E43" s="112"/>
      <c r="F43" s="112"/>
      <c r="G43" s="112"/>
      <c r="H43" s="112"/>
      <c r="I43" s="112"/>
      <c r="J43" s="113"/>
    </row>
    <row r="44" spans="2:10" x14ac:dyDescent="0.25">
      <c r="B44" s="111"/>
      <c r="C44" s="112"/>
      <c r="D44" s="112"/>
      <c r="E44" s="112"/>
      <c r="F44" s="112"/>
      <c r="G44" s="112"/>
      <c r="H44" s="112"/>
      <c r="I44" s="112"/>
      <c r="J44" s="113"/>
    </row>
    <row r="45" spans="2:10" x14ac:dyDescent="0.25">
      <c r="B45" s="111"/>
      <c r="C45" s="112"/>
      <c r="D45" s="112"/>
      <c r="E45" s="112"/>
      <c r="F45" s="112"/>
      <c r="G45" s="112"/>
      <c r="H45" s="112"/>
      <c r="I45" s="112"/>
      <c r="J45" s="113"/>
    </row>
    <row r="46" spans="2:10" x14ac:dyDescent="0.25">
      <c r="B46" s="111"/>
      <c r="C46" s="112"/>
      <c r="D46" s="112"/>
      <c r="E46" s="112"/>
      <c r="F46" s="112"/>
      <c r="G46" s="112"/>
      <c r="H46" s="112"/>
      <c r="I46" s="112"/>
      <c r="J46" s="113"/>
    </row>
    <row r="47" spans="2:10" x14ac:dyDescent="0.25">
      <c r="B47" s="111"/>
      <c r="C47" s="112"/>
      <c r="D47" s="112"/>
      <c r="E47" s="112"/>
      <c r="F47" s="112"/>
      <c r="G47" s="112"/>
      <c r="H47" s="112"/>
      <c r="I47" s="112"/>
      <c r="J47" s="113"/>
    </row>
    <row r="48" spans="2:10" x14ac:dyDescent="0.25">
      <c r="B48" s="111"/>
      <c r="C48" s="112"/>
      <c r="D48" s="112"/>
      <c r="E48" s="112"/>
      <c r="F48" s="112"/>
      <c r="G48" s="112"/>
      <c r="H48" s="112"/>
      <c r="I48" s="112"/>
      <c r="J48" s="113"/>
    </row>
    <row r="49" spans="2:10" x14ac:dyDescent="0.25">
      <c r="B49" s="111"/>
      <c r="C49" s="112"/>
      <c r="D49" s="112"/>
      <c r="E49" s="112"/>
      <c r="F49" s="112"/>
      <c r="G49" s="112"/>
      <c r="H49" s="112"/>
      <c r="I49" s="112"/>
      <c r="J49" s="113"/>
    </row>
    <row r="50" spans="2:10" x14ac:dyDescent="0.25">
      <c r="B50" s="111"/>
      <c r="C50" s="112"/>
      <c r="D50" s="112"/>
      <c r="E50" s="112"/>
      <c r="F50" s="112"/>
      <c r="G50" s="112"/>
      <c r="H50" s="112"/>
      <c r="I50" s="112"/>
      <c r="J50" s="113"/>
    </row>
    <row r="51" spans="2:10" x14ac:dyDescent="0.25">
      <c r="B51" s="111"/>
      <c r="C51" s="112"/>
      <c r="D51" s="112"/>
      <c r="E51" s="112"/>
      <c r="F51" s="112"/>
      <c r="G51" s="112"/>
      <c r="H51" s="112"/>
      <c r="I51" s="112"/>
      <c r="J51" s="113"/>
    </row>
    <row r="52" spans="2:10" ht="15.75" thickBot="1" x14ac:dyDescent="0.3">
      <c r="B52" s="116"/>
      <c r="C52" s="117"/>
      <c r="D52" s="117"/>
      <c r="E52" s="117"/>
      <c r="F52" s="117"/>
      <c r="G52" s="117"/>
      <c r="H52" s="117"/>
      <c r="I52" s="117"/>
      <c r="J52" s="118"/>
    </row>
  </sheetData>
  <mergeCells count="6">
    <mergeCell ref="D24:H25"/>
    <mergeCell ref="D4:H5"/>
    <mergeCell ref="D8:H9"/>
    <mergeCell ref="D12:H13"/>
    <mergeCell ref="D16:H17"/>
    <mergeCell ref="D20:H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CC"/>
  </sheetPr>
  <dimension ref="A1:K124"/>
  <sheetViews>
    <sheetView showGridLines="0" topLeftCell="A49" workbookViewId="0">
      <selection activeCell="H59" sqref="H59"/>
    </sheetView>
  </sheetViews>
  <sheetFormatPr baseColWidth="10" defaultRowHeight="15" x14ac:dyDescent="0.25"/>
  <cols>
    <col min="1" max="1" width="5" customWidth="1"/>
    <col min="2" max="2" width="16.28515625" customWidth="1"/>
    <col min="3" max="3" width="18.28515625" bestFit="1" customWidth="1"/>
    <col min="4" max="4" width="12" customWidth="1"/>
    <col min="5" max="5" width="12.7109375" bestFit="1" customWidth="1"/>
    <col min="6" max="6" width="13.7109375" customWidth="1"/>
    <col min="7" max="7" width="16.85546875" customWidth="1"/>
    <col min="8" max="8" width="12.42578125" customWidth="1"/>
    <col min="9" max="9" width="16.28515625" customWidth="1"/>
  </cols>
  <sheetData>
    <row r="1" spans="1:11" x14ac:dyDescent="0.25">
      <c r="A1" s="127" t="s">
        <v>0</v>
      </c>
      <c r="B1" s="127"/>
      <c r="C1" s="127"/>
      <c r="D1" s="127"/>
      <c r="E1" s="127"/>
      <c r="F1" s="127"/>
    </row>
    <row r="2" spans="1:11" x14ac:dyDescent="0.25">
      <c r="A2" s="128" t="s">
        <v>198</v>
      </c>
      <c r="B2" s="128"/>
      <c r="C2" s="128"/>
      <c r="D2" s="128"/>
      <c r="E2" s="128"/>
      <c r="F2" s="128"/>
      <c r="G2" s="128"/>
      <c r="H2" s="128"/>
      <c r="I2" s="128"/>
      <c r="J2">
        <v>10</v>
      </c>
    </row>
    <row r="3" spans="1:11" x14ac:dyDescent="0.25">
      <c r="A3" s="128"/>
      <c r="B3" s="128"/>
      <c r="C3" s="128"/>
      <c r="D3" s="128"/>
      <c r="E3" s="128"/>
      <c r="F3" s="128"/>
      <c r="G3" s="128"/>
      <c r="H3" s="128"/>
      <c r="I3" s="128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</row>
    <row r="5" spans="1:11" x14ac:dyDescent="0.25">
      <c r="A5" s="129" t="s">
        <v>36</v>
      </c>
      <c r="B5" s="130"/>
      <c r="C5" s="130"/>
      <c r="D5" s="130"/>
      <c r="E5" s="130"/>
      <c r="F5" s="130"/>
      <c r="G5" s="130"/>
      <c r="H5" s="130"/>
      <c r="I5" s="131"/>
    </row>
    <row r="6" spans="1:11" x14ac:dyDescent="0.25">
      <c r="A6" s="132"/>
      <c r="B6" s="133"/>
      <c r="C6" s="133"/>
      <c r="D6" s="133"/>
      <c r="E6" s="133"/>
      <c r="F6" s="133"/>
      <c r="G6" s="133"/>
      <c r="H6" s="133"/>
      <c r="I6" s="134"/>
    </row>
    <row r="7" spans="1:11" ht="15" customHeight="1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11" x14ac:dyDescent="0.25">
      <c r="A8" s="10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</row>
    <row r="9" spans="1:11" x14ac:dyDescent="0.25">
      <c r="A9" s="1">
        <v>81</v>
      </c>
      <c r="B9" s="2">
        <v>42361</v>
      </c>
      <c r="C9" s="3" t="s">
        <v>10</v>
      </c>
      <c r="D9" s="3" t="s">
        <v>11</v>
      </c>
      <c r="E9" s="3" t="s">
        <v>12</v>
      </c>
      <c r="F9" s="2">
        <v>42363</v>
      </c>
      <c r="G9" s="3">
        <v>20</v>
      </c>
      <c r="H9" s="4">
        <v>4799</v>
      </c>
      <c r="I9" s="4">
        <v>300</v>
      </c>
      <c r="J9" s="74"/>
    </row>
    <row r="10" spans="1:11" x14ac:dyDescent="0.25">
      <c r="A10" s="1">
        <v>80</v>
      </c>
      <c r="B10" s="2">
        <v>42582</v>
      </c>
      <c r="C10" s="3" t="s">
        <v>10</v>
      </c>
      <c r="D10" s="3" t="s">
        <v>11</v>
      </c>
      <c r="E10" s="3" t="s">
        <v>13</v>
      </c>
      <c r="F10" s="2">
        <v>42584</v>
      </c>
      <c r="G10" s="3">
        <v>7</v>
      </c>
      <c r="H10" s="4">
        <v>3839</v>
      </c>
      <c r="I10" s="4">
        <v>23</v>
      </c>
    </row>
    <row r="11" spans="1:11" x14ac:dyDescent="0.25">
      <c r="A11" s="1">
        <v>79</v>
      </c>
      <c r="B11" s="2">
        <v>42558</v>
      </c>
      <c r="C11" s="3" t="s">
        <v>10</v>
      </c>
      <c r="D11" s="3" t="s">
        <v>14</v>
      </c>
      <c r="E11" s="3" t="s">
        <v>15</v>
      </c>
      <c r="F11" s="2">
        <v>42560</v>
      </c>
      <c r="G11" s="3">
        <v>5</v>
      </c>
      <c r="H11" s="4">
        <v>2157</v>
      </c>
      <c r="I11" s="4">
        <v>122</v>
      </c>
    </row>
    <row r="12" spans="1:11" x14ac:dyDescent="0.25">
      <c r="A12" s="1">
        <v>78</v>
      </c>
      <c r="B12" s="2">
        <v>42495</v>
      </c>
      <c r="C12" s="3" t="s">
        <v>16</v>
      </c>
      <c r="D12" s="3" t="s">
        <v>14</v>
      </c>
      <c r="E12" s="3" t="s">
        <v>17</v>
      </c>
      <c r="F12" s="2">
        <v>42497</v>
      </c>
      <c r="G12" s="3">
        <v>13</v>
      </c>
      <c r="H12" s="4">
        <v>756</v>
      </c>
      <c r="I12" s="4">
        <v>200</v>
      </c>
    </row>
    <row r="13" spans="1:11" x14ac:dyDescent="0.25">
      <c r="A13" s="1">
        <v>77</v>
      </c>
      <c r="B13" s="2">
        <v>42256</v>
      </c>
      <c r="C13" s="3" t="s">
        <v>18</v>
      </c>
      <c r="D13" s="3" t="s">
        <v>14</v>
      </c>
      <c r="E13" s="3" t="s">
        <v>19</v>
      </c>
      <c r="F13" s="2">
        <v>42258</v>
      </c>
      <c r="G13" s="3">
        <v>10</v>
      </c>
      <c r="H13" s="4">
        <v>3098</v>
      </c>
      <c r="I13" s="4">
        <v>60</v>
      </c>
    </row>
    <row r="14" spans="1:11" x14ac:dyDescent="0.25">
      <c r="A14" s="1">
        <v>76</v>
      </c>
      <c r="B14" s="2">
        <v>42291</v>
      </c>
      <c r="C14" s="3" t="s">
        <v>18</v>
      </c>
      <c r="D14" s="3" t="s">
        <v>14</v>
      </c>
      <c r="E14" s="3" t="s">
        <v>20</v>
      </c>
      <c r="F14" s="2">
        <v>42293</v>
      </c>
      <c r="G14" s="3">
        <v>7</v>
      </c>
      <c r="H14" s="4">
        <v>828</v>
      </c>
      <c r="I14" s="4">
        <v>5</v>
      </c>
    </row>
    <row r="15" spans="1:11" x14ac:dyDescent="0.25">
      <c r="A15" s="1">
        <v>75</v>
      </c>
      <c r="B15" s="2">
        <v>42215</v>
      </c>
      <c r="C15" s="3" t="s">
        <v>21</v>
      </c>
      <c r="D15" s="3" t="s">
        <v>14</v>
      </c>
      <c r="E15" s="3" t="s">
        <v>22</v>
      </c>
      <c r="F15" s="2">
        <v>42217</v>
      </c>
      <c r="G15" s="3">
        <v>6</v>
      </c>
      <c r="H15" s="4">
        <v>863</v>
      </c>
      <c r="I15" s="4">
        <v>50</v>
      </c>
    </row>
    <row r="16" spans="1:11" x14ac:dyDescent="0.25">
      <c r="A16" s="1">
        <v>74</v>
      </c>
      <c r="B16" s="2">
        <v>42170</v>
      </c>
      <c r="C16" s="3" t="s">
        <v>23</v>
      </c>
      <c r="D16" s="3" t="s">
        <v>14</v>
      </c>
      <c r="E16" s="3" t="s">
        <v>15</v>
      </c>
      <c r="F16" s="2">
        <v>42172</v>
      </c>
      <c r="G16" s="3">
        <v>10</v>
      </c>
      <c r="H16" s="4">
        <v>1679</v>
      </c>
      <c r="I16" s="4">
        <v>300</v>
      </c>
    </row>
    <row r="17" spans="1:9" x14ac:dyDescent="0.25">
      <c r="A17" s="1">
        <v>73</v>
      </c>
      <c r="B17" s="2">
        <v>42495</v>
      </c>
      <c r="C17" s="3" t="s">
        <v>24</v>
      </c>
      <c r="D17" s="3" t="s">
        <v>14</v>
      </c>
      <c r="E17" s="3" t="s">
        <v>25</v>
      </c>
      <c r="F17" s="2">
        <v>42497</v>
      </c>
      <c r="G17" s="3">
        <v>12</v>
      </c>
      <c r="H17" s="4">
        <v>4607</v>
      </c>
      <c r="I17" s="4">
        <v>100</v>
      </c>
    </row>
    <row r="18" spans="1:9" x14ac:dyDescent="0.25">
      <c r="A18" s="1">
        <v>72</v>
      </c>
      <c r="B18" s="2">
        <v>42183</v>
      </c>
      <c r="C18" s="3" t="s">
        <v>16</v>
      </c>
      <c r="D18" s="3" t="s">
        <v>14</v>
      </c>
      <c r="E18" s="3" t="s">
        <v>26</v>
      </c>
      <c r="F18" s="2">
        <v>42185</v>
      </c>
      <c r="G18" s="3">
        <v>18</v>
      </c>
      <c r="H18" s="4">
        <v>1249</v>
      </c>
      <c r="I18" s="4">
        <v>40</v>
      </c>
    </row>
    <row r="19" spans="1:9" x14ac:dyDescent="0.25">
      <c r="A19" s="1">
        <v>71</v>
      </c>
      <c r="B19" s="2">
        <v>42174</v>
      </c>
      <c r="C19" s="3" t="s">
        <v>16</v>
      </c>
      <c r="D19" s="3" t="s">
        <v>11</v>
      </c>
      <c r="E19" s="3" t="s">
        <v>27</v>
      </c>
      <c r="F19" s="2">
        <v>42176</v>
      </c>
      <c r="G19" s="3">
        <v>8</v>
      </c>
      <c r="H19" s="4">
        <v>3476</v>
      </c>
      <c r="I19" s="4">
        <v>23</v>
      </c>
    </row>
    <row r="20" spans="1:9" x14ac:dyDescent="0.25">
      <c r="A20" s="1">
        <v>70</v>
      </c>
      <c r="B20" s="2">
        <v>42308</v>
      </c>
      <c r="C20" s="3" t="s">
        <v>16</v>
      </c>
      <c r="D20" s="3" t="s">
        <v>11</v>
      </c>
      <c r="E20" s="3" t="s">
        <v>28</v>
      </c>
      <c r="F20" s="2">
        <v>42310</v>
      </c>
      <c r="G20" s="3">
        <v>12</v>
      </c>
      <c r="H20" s="4">
        <v>2043</v>
      </c>
      <c r="I20" s="4">
        <v>322</v>
      </c>
    </row>
    <row r="21" spans="1:9" x14ac:dyDescent="0.25">
      <c r="A21" s="1">
        <v>69</v>
      </c>
      <c r="B21" s="2">
        <v>42417</v>
      </c>
      <c r="C21" s="3" t="s">
        <v>16</v>
      </c>
      <c r="D21" s="3" t="s">
        <v>11</v>
      </c>
      <c r="E21" s="3" t="s">
        <v>29</v>
      </c>
      <c r="F21" s="2">
        <v>42419</v>
      </c>
      <c r="G21" s="3">
        <v>14</v>
      </c>
      <c r="H21" s="4">
        <v>2150</v>
      </c>
      <c r="I21" s="4">
        <v>12</v>
      </c>
    </row>
    <row r="22" spans="1:9" x14ac:dyDescent="0.25">
      <c r="A22" s="1">
        <v>68</v>
      </c>
      <c r="B22" s="2">
        <v>42360</v>
      </c>
      <c r="C22" s="3" t="s">
        <v>16</v>
      </c>
      <c r="D22" s="3" t="s">
        <v>11</v>
      </c>
      <c r="E22" s="3" t="s">
        <v>30</v>
      </c>
      <c r="F22" s="2">
        <v>42362</v>
      </c>
      <c r="G22" s="3">
        <v>6</v>
      </c>
      <c r="H22" s="4">
        <v>4441</v>
      </c>
      <c r="I22" s="4">
        <v>144</v>
      </c>
    </row>
    <row r="23" spans="1:9" x14ac:dyDescent="0.25">
      <c r="A23" s="1">
        <v>67</v>
      </c>
      <c r="B23" s="2">
        <v>42308</v>
      </c>
      <c r="C23" s="3" t="s">
        <v>21</v>
      </c>
      <c r="D23" s="3" t="s">
        <v>14</v>
      </c>
      <c r="E23" s="3" t="s">
        <v>29</v>
      </c>
      <c r="F23" s="2">
        <v>42310</v>
      </c>
      <c r="G23" s="3">
        <v>9</v>
      </c>
      <c r="H23" s="4">
        <v>3928</v>
      </c>
      <c r="I23" s="4">
        <v>9</v>
      </c>
    </row>
    <row r="24" spans="1:9" x14ac:dyDescent="0.25">
      <c r="A24" s="1">
        <v>66</v>
      </c>
      <c r="B24" s="2">
        <v>42619</v>
      </c>
      <c r="C24" s="3" t="s">
        <v>31</v>
      </c>
      <c r="D24" s="3" t="s">
        <v>11</v>
      </c>
      <c r="E24" s="3" t="s">
        <v>22</v>
      </c>
      <c r="F24" s="2">
        <v>42621</v>
      </c>
      <c r="G24" s="3">
        <v>20</v>
      </c>
      <c r="H24" s="4">
        <v>1169</v>
      </c>
      <c r="I24" s="4">
        <v>5</v>
      </c>
    </row>
    <row r="25" spans="1:9" x14ac:dyDescent="0.25">
      <c r="A25" s="1">
        <v>65</v>
      </c>
      <c r="B25" s="2">
        <v>42615</v>
      </c>
      <c r="C25" s="3" t="s">
        <v>18</v>
      </c>
      <c r="D25" s="3" t="s">
        <v>11</v>
      </c>
      <c r="E25" s="3" t="s">
        <v>26</v>
      </c>
      <c r="F25" s="2">
        <v>42617</v>
      </c>
      <c r="G25" s="3">
        <v>18</v>
      </c>
      <c r="H25" s="4">
        <v>1920</v>
      </c>
      <c r="I25" s="4">
        <v>10</v>
      </c>
    </row>
    <row r="26" spans="1:9" x14ac:dyDescent="0.25">
      <c r="A26" s="1">
        <v>64</v>
      </c>
      <c r="B26" s="2">
        <v>42653</v>
      </c>
      <c r="C26" s="3" t="s">
        <v>32</v>
      </c>
      <c r="D26" s="3" t="s">
        <v>11</v>
      </c>
      <c r="E26" s="3" t="s">
        <v>15</v>
      </c>
      <c r="F26" s="2">
        <v>42655</v>
      </c>
      <c r="G26" s="3">
        <v>8</v>
      </c>
      <c r="H26" s="4">
        <v>4629</v>
      </c>
      <c r="I26" s="4">
        <v>12</v>
      </c>
    </row>
    <row r="27" spans="1:9" x14ac:dyDescent="0.25">
      <c r="A27" s="1">
        <v>63</v>
      </c>
      <c r="B27" s="2">
        <v>42239</v>
      </c>
      <c r="C27" s="3" t="s">
        <v>21</v>
      </c>
      <c r="D27" s="3" t="s">
        <v>14</v>
      </c>
      <c r="E27" s="3" t="s">
        <v>12</v>
      </c>
      <c r="F27" s="2">
        <v>42241</v>
      </c>
      <c r="G27" s="3">
        <v>17</v>
      </c>
      <c r="H27" s="4">
        <v>1242</v>
      </c>
      <c r="I27" s="4">
        <v>7</v>
      </c>
    </row>
    <row r="28" spans="1:9" x14ac:dyDescent="0.25">
      <c r="A28" s="1">
        <v>62</v>
      </c>
      <c r="B28" s="2">
        <v>42482</v>
      </c>
      <c r="C28" s="3" t="s">
        <v>31</v>
      </c>
      <c r="D28" s="3" t="s">
        <v>11</v>
      </c>
      <c r="E28" s="3" t="s">
        <v>17</v>
      </c>
      <c r="F28" s="2">
        <v>42484</v>
      </c>
      <c r="G28" s="3">
        <v>9</v>
      </c>
      <c r="H28" s="4">
        <v>4202</v>
      </c>
      <c r="I28" s="4">
        <v>7</v>
      </c>
    </row>
    <row r="29" spans="1:9" x14ac:dyDescent="0.25">
      <c r="A29" s="1">
        <v>61</v>
      </c>
      <c r="B29" s="2">
        <v>42504</v>
      </c>
      <c r="C29" s="3" t="s">
        <v>18</v>
      </c>
      <c r="D29" s="3" t="s">
        <v>11</v>
      </c>
      <c r="E29" s="3" t="s">
        <v>13</v>
      </c>
      <c r="F29" s="2">
        <v>42506</v>
      </c>
      <c r="G29" s="3">
        <v>17</v>
      </c>
      <c r="H29" s="4">
        <v>3295</v>
      </c>
      <c r="I29" s="4">
        <v>4</v>
      </c>
    </row>
    <row r="30" spans="1:9" x14ac:dyDescent="0.25">
      <c r="A30" s="1">
        <v>60</v>
      </c>
      <c r="B30" s="2">
        <v>42431</v>
      </c>
      <c r="C30" s="3" t="s">
        <v>23</v>
      </c>
      <c r="D30" s="3" t="s">
        <v>14</v>
      </c>
      <c r="E30" s="3" t="s">
        <v>22</v>
      </c>
      <c r="F30" s="2">
        <v>42433</v>
      </c>
      <c r="G30" s="3">
        <v>11</v>
      </c>
      <c r="H30" s="4">
        <v>998</v>
      </c>
      <c r="I30" s="4">
        <v>50</v>
      </c>
    </row>
    <row r="31" spans="1:9" x14ac:dyDescent="0.25">
      <c r="A31" s="1">
        <v>59</v>
      </c>
      <c r="B31" s="2">
        <v>42515</v>
      </c>
      <c r="C31" s="3" t="s">
        <v>21</v>
      </c>
      <c r="D31" s="3" t="s">
        <v>11</v>
      </c>
      <c r="E31" s="3" t="s">
        <v>33</v>
      </c>
      <c r="F31" s="2">
        <v>42517</v>
      </c>
      <c r="G31" s="3">
        <v>9</v>
      </c>
      <c r="H31" s="4">
        <v>3816</v>
      </c>
      <c r="I31" s="4">
        <v>5</v>
      </c>
    </row>
    <row r="32" spans="1:9" x14ac:dyDescent="0.25">
      <c r="A32" s="1">
        <v>58</v>
      </c>
      <c r="B32" s="2">
        <v>42324</v>
      </c>
      <c r="C32" s="3" t="s">
        <v>31</v>
      </c>
      <c r="D32" s="3" t="s">
        <v>14</v>
      </c>
      <c r="E32" s="3" t="s">
        <v>13</v>
      </c>
      <c r="F32" s="2">
        <v>42326</v>
      </c>
      <c r="G32" s="3">
        <v>14</v>
      </c>
      <c r="H32" s="4">
        <v>4317</v>
      </c>
      <c r="I32" s="4">
        <v>5</v>
      </c>
    </row>
    <row r="33" spans="1:9" x14ac:dyDescent="0.25">
      <c r="A33" s="1">
        <v>57</v>
      </c>
      <c r="B33" s="2">
        <v>42598</v>
      </c>
      <c r="C33" s="3" t="s">
        <v>18</v>
      </c>
      <c r="D33" s="3" t="s">
        <v>11</v>
      </c>
      <c r="E33" s="3" t="s">
        <v>34</v>
      </c>
      <c r="F33" s="2">
        <v>42600</v>
      </c>
      <c r="G33" s="3">
        <v>11</v>
      </c>
      <c r="H33" s="4">
        <v>4451</v>
      </c>
      <c r="I33" s="4">
        <v>200</v>
      </c>
    </row>
    <row r="34" spans="1:9" x14ac:dyDescent="0.25">
      <c r="A34" s="1">
        <v>56</v>
      </c>
      <c r="B34" s="2">
        <v>42237</v>
      </c>
      <c r="C34" s="3" t="s">
        <v>10</v>
      </c>
      <c r="D34" s="3" t="s">
        <v>14</v>
      </c>
      <c r="E34" s="3" t="s">
        <v>15</v>
      </c>
      <c r="F34" s="2">
        <v>42239</v>
      </c>
      <c r="G34" s="3">
        <v>12</v>
      </c>
      <c r="H34" s="4">
        <v>2978</v>
      </c>
      <c r="I34" s="4">
        <v>145</v>
      </c>
    </row>
    <row r="35" spans="1:9" x14ac:dyDescent="0.25">
      <c r="A35" s="1">
        <v>55</v>
      </c>
      <c r="B35" s="2">
        <v>42596</v>
      </c>
      <c r="C35" s="3" t="s">
        <v>16</v>
      </c>
      <c r="D35" s="3" t="s">
        <v>14</v>
      </c>
      <c r="E35" s="3" t="s">
        <v>17</v>
      </c>
      <c r="F35" s="2">
        <v>42598</v>
      </c>
      <c r="G35" s="3">
        <v>13</v>
      </c>
      <c r="H35" s="4">
        <v>2636</v>
      </c>
      <c r="I35" s="4">
        <v>200</v>
      </c>
    </row>
    <row r="36" spans="1:9" x14ac:dyDescent="0.25">
      <c r="A36" s="1">
        <v>51</v>
      </c>
      <c r="B36" s="2">
        <v>42269</v>
      </c>
      <c r="C36" s="3" t="s">
        <v>18</v>
      </c>
      <c r="D36" s="3" t="s">
        <v>14</v>
      </c>
      <c r="E36" s="3" t="s">
        <v>19</v>
      </c>
      <c r="F36" s="2">
        <v>42271</v>
      </c>
      <c r="G36" s="3">
        <v>7</v>
      </c>
      <c r="H36" s="4">
        <v>3471</v>
      </c>
      <c r="I36" s="4">
        <v>60</v>
      </c>
    </row>
    <row r="37" spans="1:9" x14ac:dyDescent="0.25">
      <c r="A37" s="1">
        <v>50</v>
      </c>
      <c r="B37" s="2">
        <v>42305</v>
      </c>
      <c r="C37" s="3" t="s">
        <v>18</v>
      </c>
      <c r="D37" s="3" t="s">
        <v>14</v>
      </c>
      <c r="E37" s="3" t="s">
        <v>20</v>
      </c>
      <c r="F37" s="2">
        <v>42307</v>
      </c>
      <c r="G37" s="3">
        <v>5</v>
      </c>
      <c r="H37" s="4">
        <v>3897</v>
      </c>
      <c r="I37" s="4">
        <v>5</v>
      </c>
    </row>
    <row r="38" spans="1:9" x14ac:dyDescent="0.25">
      <c r="A38" s="1">
        <v>48</v>
      </c>
      <c r="B38" s="2">
        <v>42316</v>
      </c>
      <c r="C38" s="3" t="s">
        <v>21</v>
      </c>
      <c r="D38" s="3" t="s">
        <v>14</v>
      </c>
      <c r="E38" s="3" t="s">
        <v>22</v>
      </c>
      <c r="F38" s="2">
        <v>42318</v>
      </c>
      <c r="G38" s="3">
        <v>13</v>
      </c>
      <c r="H38" s="4">
        <v>897</v>
      </c>
      <c r="I38" s="4">
        <v>50</v>
      </c>
    </row>
    <row r="39" spans="1:9" x14ac:dyDescent="0.25">
      <c r="A39" s="1">
        <v>47</v>
      </c>
      <c r="B39" s="2">
        <v>42566</v>
      </c>
      <c r="C39" s="3" t="s">
        <v>23</v>
      </c>
      <c r="D39" s="3" t="s">
        <v>14</v>
      </c>
      <c r="E39" s="3" t="s">
        <v>15</v>
      </c>
      <c r="F39" s="2">
        <v>42568</v>
      </c>
      <c r="G39" s="3">
        <v>14</v>
      </c>
      <c r="H39" s="4">
        <v>4330</v>
      </c>
      <c r="I39" s="4">
        <v>300</v>
      </c>
    </row>
    <row r="40" spans="1:9" x14ac:dyDescent="0.25">
      <c r="A40" s="1">
        <v>46</v>
      </c>
      <c r="B40" s="2">
        <v>42183</v>
      </c>
      <c r="C40" s="3" t="s">
        <v>24</v>
      </c>
      <c r="D40" s="3" t="s">
        <v>14</v>
      </c>
      <c r="E40" s="3" t="s">
        <v>25</v>
      </c>
      <c r="F40" s="2">
        <v>42185</v>
      </c>
      <c r="G40" s="3">
        <v>10</v>
      </c>
      <c r="H40" s="4">
        <v>1014</v>
      </c>
      <c r="I40" s="4">
        <v>100</v>
      </c>
    </row>
    <row r="41" spans="1:9" x14ac:dyDescent="0.25">
      <c r="A41" s="1">
        <v>45</v>
      </c>
      <c r="B41" s="2">
        <v>42494</v>
      </c>
      <c r="C41" s="3" t="s">
        <v>16</v>
      </c>
      <c r="D41" s="3" t="s">
        <v>14</v>
      </c>
      <c r="E41" s="3" t="s">
        <v>26</v>
      </c>
      <c r="F41" s="2">
        <v>42496</v>
      </c>
      <c r="G41" s="3">
        <v>10</v>
      </c>
      <c r="H41" s="4">
        <v>778</v>
      </c>
      <c r="I41" s="4">
        <v>40</v>
      </c>
    </row>
    <row r="42" spans="1:9" x14ac:dyDescent="0.25">
      <c r="A42" s="1">
        <v>44</v>
      </c>
      <c r="B42" s="2">
        <v>42648</v>
      </c>
      <c r="C42" s="3" t="s">
        <v>16</v>
      </c>
      <c r="D42" s="3" t="s">
        <v>11</v>
      </c>
      <c r="E42" s="3" t="s">
        <v>27</v>
      </c>
      <c r="F42" s="2">
        <v>42650</v>
      </c>
      <c r="G42" s="3">
        <v>5</v>
      </c>
      <c r="H42" s="4">
        <v>4174</v>
      </c>
      <c r="I42" s="4">
        <v>29</v>
      </c>
    </row>
    <row r="43" spans="1:9" x14ac:dyDescent="0.25">
      <c r="A43" s="1">
        <v>43</v>
      </c>
      <c r="B43" s="2">
        <v>42342</v>
      </c>
      <c r="C43" s="3" t="s">
        <v>16</v>
      </c>
      <c r="D43" s="3" t="s">
        <v>11</v>
      </c>
      <c r="E43" s="3" t="s">
        <v>28</v>
      </c>
      <c r="F43" s="2">
        <v>42344</v>
      </c>
      <c r="G43" s="3">
        <v>17</v>
      </c>
      <c r="H43" s="4">
        <v>577</v>
      </c>
      <c r="I43" s="4">
        <v>90</v>
      </c>
    </row>
    <row r="44" spans="1:9" x14ac:dyDescent="0.25">
      <c r="A44" s="1">
        <v>42</v>
      </c>
      <c r="B44" s="2">
        <v>42366</v>
      </c>
      <c r="C44" s="3" t="s">
        <v>16</v>
      </c>
      <c r="D44" s="3" t="s">
        <v>35</v>
      </c>
      <c r="E44" s="3" t="s">
        <v>29</v>
      </c>
      <c r="F44" s="2">
        <v>42368</v>
      </c>
      <c r="G44" s="3">
        <v>13</v>
      </c>
      <c r="H44" s="4">
        <v>551</v>
      </c>
      <c r="I44" s="4">
        <v>99</v>
      </c>
    </row>
    <row r="45" spans="1:9" x14ac:dyDescent="0.25">
      <c r="A45" s="1">
        <v>41</v>
      </c>
      <c r="B45" s="2">
        <v>42638</v>
      </c>
      <c r="C45" s="3" t="s">
        <v>16</v>
      </c>
      <c r="D45" s="3" t="s">
        <v>11</v>
      </c>
      <c r="E45" s="3" t="s">
        <v>30</v>
      </c>
      <c r="F45" s="2">
        <v>42640</v>
      </c>
      <c r="G45" s="3">
        <v>17</v>
      </c>
      <c r="H45" s="4">
        <v>1493</v>
      </c>
      <c r="I45" s="4">
        <v>22</v>
      </c>
    </row>
    <row r="46" spans="1:9" x14ac:dyDescent="0.25">
      <c r="A46" s="1">
        <v>40</v>
      </c>
      <c r="B46" s="2">
        <v>42307</v>
      </c>
      <c r="C46" s="3" t="s">
        <v>21</v>
      </c>
      <c r="D46" s="3" t="s">
        <v>14</v>
      </c>
      <c r="E46" s="3" t="s">
        <v>29</v>
      </c>
      <c r="F46" s="2">
        <v>42309</v>
      </c>
      <c r="G46" s="3">
        <v>9</v>
      </c>
      <c r="H46" s="4">
        <v>4605</v>
      </c>
      <c r="I46" s="4">
        <v>9</v>
      </c>
    </row>
    <row r="47" spans="1:9" x14ac:dyDescent="0.25">
      <c r="A47" s="1">
        <v>39</v>
      </c>
      <c r="B47" s="2">
        <v>42605</v>
      </c>
      <c r="C47" s="3" t="s">
        <v>31</v>
      </c>
      <c r="D47" s="3" t="s">
        <v>14</v>
      </c>
      <c r="E47" s="3" t="s">
        <v>22</v>
      </c>
      <c r="F47" s="2">
        <v>42607</v>
      </c>
      <c r="G47" s="3">
        <v>5</v>
      </c>
      <c r="H47" s="4">
        <v>1100</v>
      </c>
      <c r="I47" s="4">
        <v>5</v>
      </c>
    </row>
    <row r="48" spans="1:9" x14ac:dyDescent="0.25">
      <c r="A48" s="1">
        <v>38</v>
      </c>
      <c r="B48" s="2">
        <v>42352</v>
      </c>
      <c r="C48" s="3" t="s">
        <v>18</v>
      </c>
      <c r="D48" s="3" t="s">
        <v>14</v>
      </c>
      <c r="E48" s="3" t="s">
        <v>26</v>
      </c>
      <c r="F48" s="2">
        <v>42354</v>
      </c>
      <c r="G48" s="3">
        <v>14</v>
      </c>
      <c r="H48" s="4">
        <v>2772</v>
      </c>
      <c r="I48" s="4">
        <v>10</v>
      </c>
    </row>
    <row r="49" spans="1:9" x14ac:dyDescent="0.25">
      <c r="A49" s="1">
        <v>37</v>
      </c>
      <c r="B49" s="2">
        <v>42652</v>
      </c>
      <c r="C49" s="3" t="s">
        <v>32</v>
      </c>
      <c r="D49" s="3" t="s">
        <v>14</v>
      </c>
      <c r="E49" s="3" t="s">
        <v>15</v>
      </c>
      <c r="F49" s="2">
        <v>42654</v>
      </c>
      <c r="G49" s="3">
        <v>10</v>
      </c>
      <c r="H49" s="4">
        <v>870</v>
      </c>
      <c r="I49" s="4">
        <v>12</v>
      </c>
    </row>
    <row r="50" spans="1:9" x14ac:dyDescent="0.25">
      <c r="A50" s="1">
        <v>36</v>
      </c>
      <c r="B50" s="2">
        <v>42420</v>
      </c>
      <c r="C50" s="3" t="s">
        <v>21</v>
      </c>
      <c r="D50" s="3" t="s">
        <v>14</v>
      </c>
      <c r="E50" s="3" t="s">
        <v>12</v>
      </c>
      <c r="F50" s="2">
        <v>42422</v>
      </c>
      <c r="G50" s="3">
        <v>11</v>
      </c>
      <c r="H50" s="4">
        <v>1914</v>
      </c>
      <c r="I50" s="4">
        <v>7</v>
      </c>
    </row>
    <row r="51" spans="1:9" x14ac:dyDescent="0.25">
      <c r="A51" s="1">
        <v>35</v>
      </c>
      <c r="B51" s="2">
        <v>42237</v>
      </c>
      <c r="C51" s="3" t="s">
        <v>31</v>
      </c>
      <c r="D51" s="3" t="s">
        <v>14</v>
      </c>
      <c r="E51" s="3" t="s">
        <v>17</v>
      </c>
      <c r="F51" s="2">
        <v>42239</v>
      </c>
      <c r="G51" s="3">
        <v>12</v>
      </c>
      <c r="H51" s="4">
        <v>1805</v>
      </c>
      <c r="I51" s="4">
        <v>7</v>
      </c>
    </row>
    <row r="52" spans="1:9" x14ac:dyDescent="0.25">
      <c r="A52" s="1">
        <v>34</v>
      </c>
      <c r="B52" s="2">
        <v>42391</v>
      </c>
      <c r="C52" s="3" t="s">
        <v>18</v>
      </c>
      <c r="D52" s="3" t="s">
        <v>14</v>
      </c>
      <c r="E52" s="3" t="s">
        <v>13</v>
      </c>
      <c r="F52" s="2">
        <v>42393</v>
      </c>
      <c r="G52" s="3">
        <v>6</v>
      </c>
      <c r="H52" s="4">
        <v>4394</v>
      </c>
      <c r="I52" s="4">
        <v>4</v>
      </c>
    </row>
    <row r="53" spans="1:9" x14ac:dyDescent="0.25">
      <c r="A53" s="1">
        <v>33</v>
      </c>
      <c r="B53" s="2">
        <v>42329</v>
      </c>
      <c r="C53" s="3" t="s">
        <v>23</v>
      </c>
      <c r="D53" s="3" t="s">
        <v>14</v>
      </c>
      <c r="E53" s="3" t="s">
        <v>22</v>
      </c>
      <c r="F53" s="2">
        <v>42331</v>
      </c>
      <c r="G53" s="3">
        <v>20</v>
      </c>
      <c r="H53" s="4">
        <v>529</v>
      </c>
      <c r="I53" s="4">
        <v>50</v>
      </c>
    </row>
    <row r="54" spans="1:9" x14ac:dyDescent="0.25">
      <c r="A54" s="1">
        <v>32</v>
      </c>
      <c r="B54" s="2">
        <v>42381</v>
      </c>
      <c r="C54" s="3" t="s">
        <v>21</v>
      </c>
      <c r="D54" s="3" t="s">
        <v>14</v>
      </c>
      <c r="E54" s="3" t="s">
        <v>33</v>
      </c>
      <c r="F54" s="2">
        <v>42383</v>
      </c>
      <c r="G54" s="3">
        <v>10</v>
      </c>
      <c r="H54" s="4">
        <v>3924</v>
      </c>
      <c r="I54" s="4">
        <v>5</v>
      </c>
    </row>
    <row r="55" spans="1:9" x14ac:dyDescent="0.25">
      <c r="A55" s="1">
        <v>31</v>
      </c>
      <c r="B55" s="2">
        <v>42517</v>
      </c>
      <c r="C55" s="3" t="s">
        <v>31</v>
      </c>
      <c r="D55" s="3" t="s">
        <v>14</v>
      </c>
      <c r="E55" s="3" t="s">
        <v>13</v>
      </c>
      <c r="F55" s="2">
        <v>42519</v>
      </c>
      <c r="G55" s="3">
        <v>15</v>
      </c>
      <c r="H55" s="4">
        <v>2531</v>
      </c>
      <c r="I55" s="4">
        <v>5</v>
      </c>
    </row>
    <row r="56" spans="1:9" x14ac:dyDescent="0.25">
      <c r="A56" s="5">
        <v>30</v>
      </c>
      <c r="B56" s="6">
        <v>42181</v>
      </c>
      <c r="C56" s="7" t="s">
        <v>18</v>
      </c>
      <c r="D56" s="7" t="s">
        <v>14</v>
      </c>
      <c r="E56" s="7" t="s">
        <v>34</v>
      </c>
      <c r="F56" s="6">
        <v>42183</v>
      </c>
      <c r="G56" s="7">
        <v>7</v>
      </c>
      <c r="H56" s="8">
        <v>2523</v>
      </c>
      <c r="I56" s="8">
        <v>200</v>
      </c>
    </row>
    <row r="57" spans="1:9" x14ac:dyDescent="0.25">
      <c r="A57" s="18"/>
      <c r="B57" s="19"/>
      <c r="C57" s="18"/>
      <c r="D57" s="18"/>
      <c r="E57" s="18"/>
      <c r="F57" s="19"/>
      <c r="G57" s="18"/>
      <c r="H57" s="20"/>
      <c r="I57" s="20"/>
    </row>
    <row r="59" spans="1:9" x14ac:dyDescent="0.25">
      <c r="A59" s="126" t="s">
        <v>37</v>
      </c>
      <c r="B59" s="126"/>
      <c r="C59" s="126"/>
      <c r="D59" s="126"/>
      <c r="E59" s="126"/>
      <c r="F59" s="9"/>
      <c r="G59" s="9"/>
      <c r="H59">
        <v>10</v>
      </c>
      <c r="I59" s="9"/>
    </row>
    <row r="60" spans="1:9" x14ac:dyDescent="0.25">
      <c r="A60" s="124" t="s">
        <v>199</v>
      </c>
      <c r="B60" s="124"/>
      <c r="C60" s="124"/>
      <c r="D60" s="124"/>
      <c r="E60" s="75">
        <f>MAX(I9:I56)</f>
        <v>322</v>
      </c>
      <c r="H60">
        <v>10</v>
      </c>
    </row>
    <row r="61" spans="1:9" x14ac:dyDescent="0.25">
      <c r="A61" s="124" t="s">
        <v>200</v>
      </c>
      <c r="B61" s="124"/>
      <c r="C61" s="124"/>
      <c r="D61" s="124"/>
      <c r="E61" s="75">
        <f>MIN(H9:H56)</f>
        <v>529</v>
      </c>
      <c r="H61">
        <v>10</v>
      </c>
    </row>
    <row r="62" spans="1:9" x14ac:dyDescent="0.25">
      <c r="A62" s="121" t="s">
        <v>201</v>
      </c>
      <c r="B62" s="122"/>
      <c r="C62" s="122"/>
      <c r="D62" s="123"/>
      <c r="E62" s="12">
        <f>COUNTIF(D9:D56,F62)</f>
        <v>16</v>
      </c>
      <c r="F62" t="s">
        <v>205</v>
      </c>
      <c r="G62" s="96">
        <f>COUNTIF(D9:D56,"NUEVO")</f>
        <v>16</v>
      </c>
      <c r="H62">
        <v>10</v>
      </c>
    </row>
    <row r="63" spans="1:9" x14ac:dyDescent="0.25">
      <c r="A63" s="124" t="s">
        <v>202</v>
      </c>
      <c r="B63" s="124"/>
      <c r="C63" s="124"/>
      <c r="D63" s="124"/>
      <c r="E63" s="84">
        <f>SUMIF(E9:E56,F63,I9:I56)</f>
        <v>400</v>
      </c>
      <c r="F63" t="s">
        <v>34</v>
      </c>
      <c r="H63">
        <v>10</v>
      </c>
    </row>
    <row r="64" spans="1:9" x14ac:dyDescent="0.25">
      <c r="A64" s="124" t="s">
        <v>203</v>
      </c>
      <c r="B64" s="124"/>
      <c r="C64" s="124"/>
      <c r="D64" s="124"/>
      <c r="E64" s="13">
        <f>COUNTIF(D11:D58,F64)</f>
        <v>31</v>
      </c>
      <c r="F64" t="s">
        <v>207</v>
      </c>
      <c r="G64" s="96">
        <f>COUNTIF(D9:D56,"CERRADO")</f>
        <v>31</v>
      </c>
      <c r="H64">
        <v>10</v>
      </c>
    </row>
    <row r="65" spans="1:11" x14ac:dyDescent="0.25">
      <c r="A65" s="125" t="s">
        <v>204</v>
      </c>
      <c r="B65" s="125"/>
      <c r="C65" s="125"/>
      <c r="D65" s="125"/>
      <c r="E65" s="75">
        <f>AVERAGE(I9:I56)</f>
        <v>72.270833333333329</v>
      </c>
      <c r="H65">
        <v>10</v>
      </c>
    </row>
    <row r="66" spans="1:11" x14ac:dyDescent="0.25">
      <c r="A66" s="17"/>
      <c r="B66" s="17"/>
      <c r="C66" s="17"/>
      <c r="D66" s="17"/>
      <c r="E66" s="18"/>
    </row>
    <row r="67" spans="1:11" x14ac:dyDescent="0.25">
      <c r="A67" s="9" t="s">
        <v>123</v>
      </c>
      <c r="B67" s="9"/>
      <c r="C67" s="9"/>
      <c r="D67" s="9"/>
      <c r="E67" s="9"/>
      <c r="J67">
        <v>10</v>
      </c>
    </row>
    <row r="69" spans="1:11" x14ac:dyDescent="0.25">
      <c r="A69" s="11" t="s">
        <v>1</v>
      </c>
      <c r="B69" s="11" t="s">
        <v>2</v>
      </c>
      <c r="C69" s="11" t="s">
        <v>3</v>
      </c>
      <c r="D69" s="11" t="s">
        <v>4</v>
      </c>
      <c r="E69" s="11" t="s">
        <v>5</v>
      </c>
      <c r="F69" s="11" t="s">
        <v>6</v>
      </c>
      <c r="G69" s="11" t="s">
        <v>7</v>
      </c>
      <c r="H69" s="11" t="s">
        <v>8</v>
      </c>
      <c r="I69" s="11" t="s">
        <v>9</v>
      </c>
    </row>
    <row r="70" spans="1:11" x14ac:dyDescent="0.25">
      <c r="A70" s="3">
        <v>81</v>
      </c>
      <c r="B70" s="2">
        <v>42361</v>
      </c>
      <c r="C70" s="3" t="s">
        <v>10</v>
      </c>
      <c r="D70" s="3" t="s">
        <v>11</v>
      </c>
      <c r="E70" s="3" t="s">
        <v>12</v>
      </c>
      <c r="F70" s="2">
        <v>42363</v>
      </c>
      <c r="G70" s="3">
        <v>20</v>
      </c>
      <c r="H70" s="4">
        <v>4799</v>
      </c>
      <c r="I70" s="4">
        <v>300</v>
      </c>
    </row>
    <row r="71" spans="1:11" x14ac:dyDescent="0.25">
      <c r="A71" s="3">
        <v>80</v>
      </c>
      <c r="B71" s="2">
        <v>42582</v>
      </c>
      <c r="C71" s="3" t="s">
        <v>10</v>
      </c>
      <c r="D71" s="3" t="s">
        <v>11</v>
      </c>
      <c r="E71" s="3" t="s">
        <v>13</v>
      </c>
      <c r="F71" s="2">
        <v>42584</v>
      </c>
      <c r="G71" s="3">
        <v>7</v>
      </c>
      <c r="H71" s="4">
        <v>3839</v>
      </c>
      <c r="I71" s="4">
        <v>23</v>
      </c>
    </row>
    <row r="72" spans="1:11" x14ac:dyDescent="0.25">
      <c r="A72" s="3">
        <v>79</v>
      </c>
      <c r="B72" s="2">
        <v>42558</v>
      </c>
      <c r="C72" s="3" t="s">
        <v>10</v>
      </c>
      <c r="D72" s="3" t="s">
        <v>14</v>
      </c>
      <c r="E72" s="3" t="s">
        <v>15</v>
      </c>
      <c r="F72" s="2">
        <v>42560</v>
      </c>
      <c r="G72" s="3">
        <v>5</v>
      </c>
      <c r="H72" s="4">
        <v>2157</v>
      </c>
      <c r="I72" s="4">
        <v>122</v>
      </c>
    </row>
    <row r="73" spans="1:11" x14ac:dyDescent="0.25">
      <c r="A73" s="3">
        <v>78</v>
      </c>
      <c r="B73" s="2">
        <v>42495</v>
      </c>
      <c r="C73" s="3" t="s">
        <v>16</v>
      </c>
      <c r="D73" s="3" t="s">
        <v>14</v>
      </c>
      <c r="E73" s="3" t="s">
        <v>17</v>
      </c>
      <c r="F73" s="2">
        <v>42497</v>
      </c>
      <c r="G73" s="3">
        <v>13</v>
      </c>
      <c r="H73" s="4">
        <v>756</v>
      </c>
      <c r="I73" s="4">
        <v>200</v>
      </c>
    </row>
    <row r="74" spans="1:11" x14ac:dyDescent="0.25">
      <c r="A74" s="3">
        <v>77</v>
      </c>
      <c r="B74" s="2">
        <v>42256</v>
      </c>
      <c r="C74" s="3" t="s">
        <v>18</v>
      </c>
      <c r="D74" s="3" t="s">
        <v>14</v>
      </c>
      <c r="E74" s="3" t="s">
        <v>19</v>
      </c>
      <c r="F74" s="2">
        <v>42258</v>
      </c>
      <c r="G74" s="3">
        <v>10</v>
      </c>
      <c r="H74" s="4">
        <v>3098</v>
      </c>
      <c r="I74" s="4">
        <v>60</v>
      </c>
    </row>
    <row r="75" spans="1:11" x14ac:dyDescent="0.25">
      <c r="A75" s="3">
        <v>76</v>
      </c>
      <c r="B75" s="2">
        <v>42291</v>
      </c>
      <c r="C75" s="3" t="s">
        <v>18</v>
      </c>
      <c r="D75" s="3" t="s">
        <v>14</v>
      </c>
      <c r="E75" s="3" t="s">
        <v>20</v>
      </c>
      <c r="F75" s="2">
        <v>42293</v>
      </c>
      <c r="G75" s="3">
        <v>7</v>
      </c>
      <c r="H75" s="4">
        <v>828</v>
      </c>
      <c r="I75" s="4">
        <v>5</v>
      </c>
    </row>
    <row r="76" spans="1:11" x14ac:dyDescent="0.25">
      <c r="A76" s="3">
        <v>75</v>
      </c>
      <c r="B76" s="2">
        <v>42215</v>
      </c>
      <c r="C76" s="3" t="s">
        <v>21</v>
      </c>
      <c r="D76" s="3" t="s">
        <v>14</v>
      </c>
      <c r="E76" s="3" t="s">
        <v>22</v>
      </c>
      <c r="F76" s="2">
        <v>42217</v>
      </c>
      <c r="G76" s="3">
        <v>6</v>
      </c>
      <c r="H76" s="4">
        <v>863</v>
      </c>
      <c r="I76" s="4">
        <v>50</v>
      </c>
    </row>
    <row r="77" spans="1:11" x14ac:dyDescent="0.25">
      <c r="A77" s="3">
        <v>74</v>
      </c>
      <c r="B77" s="2">
        <v>42170</v>
      </c>
      <c r="C77" s="3" t="s">
        <v>23</v>
      </c>
      <c r="D77" s="3" t="s">
        <v>14</v>
      </c>
      <c r="E77" s="3" t="s">
        <v>15</v>
      </c>
      <c r="F77" s="2">
        <v>42172</v>
      </c>
      <c r="G77" s="3">
        <v>10</v>
      </c>
      <c r="H77" s="4">
        <v>1679</v>
      </c>
      <c r="I77" s="4">
        <v>300</v>
      </c>
    </row>
    <row r="78" spans="1:11" x14ac:dyDescent="0.25">
      <c r="A78" s="3">
        <v>73</v>
      </c>
      <c r="B78" s="2">
        <v>42495</v>
      </c>
      <c r="C78" s="3" t="s">
        <v>24</v>
      </c>
      <c r="D78" s="3" t="s">
        <v>14</v>
      </c>
      <c r="E78" s="3" t="s">
        <v>25</v>
      </c>
      <c r="F78" s="2">
        <v>42497</v>
      </c>
      <c r="G78" s="3">
        <v>12</v>
      </c>
      <c r="H78" s="4">
        <v>4607</v>
      </c>
      <c r="I78" s="4">
        <v>100</v>
      </c>
    </row>
    <row r="79" spans="1:11" x14ac:dyDescent="0.25">
      <c r="A79" s="3">
        <v>72</v>
      </c>
      <c r="B79" s="2">
        <v>42183</v>
      </c>
      <c r="C79" s="3" t="s">
        <v>16</v>
      </c>
      <c r="D79" s="3" t="s">
        <v>14</v>
      </c>
      <c r="E79" s="3" t="s">
        <v>26</v>
      </c>
      <c r="F79" s="2">
        <v>42185</v>
      </c>
      <c r="G79" s="3">
        <v>18</v>
      </c>
      <c r="H79" s="4">
        <v>1249</v>
      </c>
      <c r="I79" s="4">
        <v>40</v>
      </c>
    </row>
    <row r="80" spans="1:11" x14ac:dyDescent="0.25">
      <c r="A80" s="3">
        <v>71</v>
      </c>
      <c r="B80" s="2">
        <v>42174</v>
      </c>
      <c r="C80" s="3" t="s">
        <v>16</v>
      </c>
      <c r="D80" s="3" t="s">
        <v>11</v>
      </c>
      <c r="E80" s="3" t="s">
        <v>27</v>
      </c>
      <c r="F80" s="2">
        <v>42176</v>
      </c>
      <c r="G80" s="3">
        <v>8</v>
      </c>
      <c r="H80" s="4">
        <v>3476</v>
      </c>
      <c r="I80" s="4">
        <v>23</v>
      </c>
    </row>
    <row r="81" spans="1:9" x14ac:dyDescent="0.25">
      <c r="A81" s="3">
        <v>70</v>
      </c>
      <c r="B81" s="2">
        <v>42308</v>
      </c>
      <c r="C81" s="3" t="s">
        <v>16</v>
      </c>
      <c r="D81" s="3" t="s">
        <v>11</v>
      </c>
      <c r="E81" s="3" t="s">
        <v>28</v>
      </c>
      <c r="F81" s="2">
        <v>42310</v>
      </c>
      <c r="G81" s="3">
        <v>12</v>
      </c>
      <c r="H81" s="4">
        <v>2043</v>
      </c>
      <c r="I81" s="4">
        <v>322</v>
      </c>
    </row>
    <row r="82" spans="1:9" x14ac:dyDescent="0.25">
      <c r="A82" s="3">
        <v>69</v>
      </c>
      <c r="B82" s="2">
        <v>42417</v>
      </c>
      <c r="C82" s="3" t="s">
        <v>16</v>
      </c>
      <c r="D82" s="3" t="s">
        <v>11</v>
      </c>
      <c r="E82" s="3" t="s">
        <v>29</v>
      </c>
      <c r="F82" s="2">
        <v>42419</v>
      </c>
      <c r="G82" s="3">
        <v>14</v>
      </c>
      <c r="H82" s="4">
        <v>2150</v>
      </c>
      <c r="I82" s="4">
        <v>12</v>
      </c>
    </row>
    <row r="83" spans="1:9" x14ac:dyDescent="0.25">
      <c r="A83" s="3">
        <v>68</v>
      </c>
      <c r="B83" s="2">
        <v>42360</v>
      </c>
      <c r="C83" s="3" t="s">
        <v>16</v>
      </c>
      <c r="D83" s="3" t="s">
        <v>11</v>
      </c>
      <c r="E83" s="3" t="s">
        <v>30</v>
      </c>
      <c r="F83" s="2">
        <v>42362</v>
      </c>
      <c r="G83" s="3">
        <v>6</v>
      </c>
      <c r="H83" s="4">
        <v>4441</v>
      </c>
      <c r="I83" s="4">
        <v>144</v>
      </c>
    </row>
    <row r="84" spans="1:9" x14ac:dyDescent="0.25">
      <c r="A84" s="3">
        <v>67</v>
      </c>
      <c r="B84" s="2">
        <v>42308</v>
      </c>
      <c r="C84" s="3" t="s">
        <v>21</v>
      </c>
      <c r="D84" s="3" t="s">
        <v>14</v>
      </c>
      <c r="E84" s="3" t="s">
        <v>29</v>
      </c>
      <c r="F84" s="2">
        <v>42310</v>
      </c>
      <c r="G84" s="3">
        <v>9</v>
      </c>
      <c r="H84" s="4">
        <v>3928</v>
      </c>
      <c r="I84" s="4">
        <v>9</v>
      </c>
    </row>
    <row r="85" spans="1:9" x14ac:dyDescent="0.25">
      <c r="A85" s="3">
        <v>66</v>
      </c>
      <c r="B85" s="2">
        <v>42619</v>
      </c>
      <c r="C85" s="3" t="s">
        <v>31</v>
      </c>
      <c r="D85" s="3" t="s">
        <v>11</v>
      </c>
      <c r="E85" s="3" t="s">
        <v>22</v>
      </c>
      <c r="F85" s="2">
        <v>42621</v>
      </c>
      <c r="G85" s="3">
        <v>20</v>
      </c>
      <c r="H85" s="4">
        <v>1169</v>
      </c>
      <c r="I85" s="4">
        <v>5</v>
      </c>
    </row>
    <row r="86" spans="1:9" x14ac:dyDescent="0.25">
      <c r="A86" s="3">
        <v>65</v>
      </c>
      <c r="B86" s="2">
        <v>42615</v>
      </c>
      <c r="C86" s="3" t="s">
        <v>18</v>
      </c>
      <c r="D86" s="3" t="s">
        <v>11</v>
      </c>
      <c r="E86" s="3" t="s">
        <v>26</v>
      </c>
      <c r="F86" s="2">
        <v>42617</v>
      </c>
      <c r="G86" s="3">
        <v>18</v>
      </c>
      <c r="H86" s="4">
        <v>1920</v>
      </c>
      <c r="I86" s="4">
        <v>10</v>
      </c>
    </row>
    <row r="87" spans="1:9" x14ac:dyDescent="0.25">
      <c r="A87" s="3">
        <v>64</v>
      </c>
      <c r="B87" s="2">
        <v>42653</v>
      </c>
      <c r="C87" s="3" t="s">
        <v>32</v>
      </c>
      <c r="D87" s="3" t="s">
        <v>11</v>
      </c>
      <c r="E87" s="3" t="s">
        <v>15</v>
      </c>
      <c r="F87" s="2">
        <v>42655</v>
      </c>
      <c r="G87" s="3">
        <v>8</v>
      </c>
      <c r="H87" s="4">
        <v>4629</v>
      </c>
      <c r="I87" s="4">
        <v>12</v>
      </c>
    </row>
    <row r="88" spans="1:9" x14ac:dyDescent="0.25">
      <c r="A88" s="3">
        <v>63</v>
      </c>
      <c r="B88" s="2">
        <v>42239</v>
      </c>
      <c r="C88" s="3" t="s">
        <v>21</v>
      </c>
      <c r="D88" s="3" t="s">
        <v>14</v>
      </c>
      <c r="E88" s="3" t="s">
        <v>12</v>
      </c>
      <c r="F88" s="2">
        <v>42241</v>
      </c>
      <c r="G88" s="3">
        <v>17</v>
      </c>
      <c r="H88" s="4">
        <v>1242</v>
      </c>
      <c r="I88" s="4">
        <v>7</v>
      </c>
    </row>
    <row r="89" spans="1:9" x14ac:dyDescent="0.25">
      <c r="A89" s="3">
        <v>62</v>
      </c>
      <c r="B89" s="2">
        <v>42482</v>
      </c>
      <c r="C89" s="3" t="s">
        <v>31</v>
      </c>
      <c r="D89" s="3" t="s">
        <v>11</v>
      </c>
      <c r="E89" s="3" t="s">
        <v>17</v>
      </c>
      <c r="F89" s="2">
        <v>42484</v>
      </c>
      <c r="G89" s="3">
        <v>9</v>
      </c>
      <c r="H89" s="4">
        <v>4202</v>
      </c>
      <c r="I89" s="4">
        <v>7</v>
      </c>
    </row>
    <row r="90" spans="1:9" x14ac:dyDescent="0.25">
      <c r="A90" s="3">
        <v>61</v>
      </c>
      <c r="B90" s="2">
        <v>42504</v>
      </c>
      <c r="C90" s="3" t="s">
        <v>18</v>
      </c>
      <c r="D90" s="3" t="s">
        <v>11</v>
      </c>
      <c r="E90" s="3" t="s">
        <v>13</v>
      </c>
      <c r="F90" s="2">
        <v>42506</v>
      </c>
      <c r="G90" s="3">
        <v>17</v>
      </c>
      <c r="H90" s="4">
        <v>3295</v>
      </c>
      <c r="I90" s="4">
        <v>4</v>
      </c>
    </row>
    <row r="91" spans="1:9" x14ac:dyDescent="0.25">
      <c r="A91" s="3">
        <v>60</v>
      </c>
      <c r="B91" s="2">
        <v>42431</v>
      </c>
      <c r="C91" s="3" t="s">
        <v>23</v>
      </c>
      <c r="D91" s="3" t="s">
        <v>14</v>
      </c>
      <c r="E91" s="3" t="s">
        <v>22</v>
      </c>
      <c r="F91" s="2">
        <v>42433</v>
      </c>
      <c r="G91" s="3">
        <v>11</v>
      </c>
      <c r="H91" s="4">
        <v>998</v>
      </c>
      <c r="I91" s="4">
        <v>50</v>
      </c>
    </row>
    <row r="92" spans="1:9" x14ac:dyDescent="0.25">
      <c r="A92" s="3">
        <v>59</v>
      </c>
      <c r="B92" s="2">
        <v>42515</v>
      </c>
      <c r="C92" s="3" t="s">
        <v>21</v>
      </c>
      <c r="D92" s="3" t="s">
        <v>11</v>
      </c>
      <c r="E92" s="3" t="s">
        <v>33</v>
      </c>
      <c r="F92" s="2">
        <v>42517</v>
      </c>
      <c r="G92" s="3">
        <v>9</v>
      </c>
      <c r="H92" s="4">
        <v>3816</v>
      </c>
      <c r="I92" s="4">
        <v>5</v>
      </c>
    </row>
    <row r="93" spans="1:9" x14ac:dyDescent="0.25">
      <c r="A93" s="3">
        <v>58</v>
      </c>
      <c r="B93" s="2">
        <v>42324</v>
      </c>
      <c r="C93" s="3" t="s">
        <v>31</v>
      </c>
      <c r="D93" s="3" t="s">
        <v>14</v>
      </c>
      <c r="E93" s="3" t="s">
        <v>13</v>
      </c>
      <c r="F93" s="2">
        <v>42326</v>
      </c>
      <c r="G93" s="3">
        <v>14</v>
      </c>
      <c r="H93" s="4">
        <v>4317</v>
      </c>
      <c r="I93" s="4">
        <v>5</v>
      </c>
    </row>
    <row r="94" spans="1:9" x14ac:dyDescent="0.25">
      <c r="A94" s="3">
        <v>57</v>
      </c>
      <c r="B94" s="2">
        <v>42598</v>
      </c>
      <c r="C94" s="3" t="s">
        <v>18</v>
      </c>
      <c r="D94" s="3" t="s">
        <v>11</v>
      </c>
      <c r="E94" s="3" t="s">
        <v>34</v>
      </c>
      <c r="F94" s="2">
        <v>42600</v>
      </c>
      <c r="G94" s="3">
        <v>11</v>
      </c>
      <c r="H94" s="4">
        <v>4451</v>
      </c>
      <c r="I94" s="4">
        <v>200</v>
      </c>
    </row>
    <row r="95" spans="1:9" x14ac:dyDescent="0.25">
      <c r="A95" s="3">
        <v>56</v>
      </c>
      <c r="B95" s="2">
        <v>42237</v>
      </c>
      <c r="C95" s="3" t="s">
        <v>10</v>
      </c>
      <c r="D95" s="3" t="s">
        <v>14</v>
      </c>
      <c r="E95" s="3" t="s">
        <v>15</v>
      </c>
      <c r="F95" s="2">
        <v>42239</v>
      </c>
      <c r="G95" s="3">
        <v>12</v>
      </c>
      <c r="H95" s="4">
        <v>2978</v>
      </c>
      <c r="I95" s="4">
        <v>145</v>
      </c>
    </row>
    <row r="96" spans="1:9" x14ac:dyDescent="0.25">
      <c r="A96" s="3">
        <v>55</v>
      </c>
      <c r="B96" s="2">
        <v>42596</v>
      </c>
      <c r="C96" s="3" t="s">
        <v>16</v>
      </c>
      <c r="D96" s="3" t="s">
        <v>14</v>
      </c>
      <c r="E96" s="3" t="s">
        <v>17</v>
      </c>
      <c r="F96" s="2">
        <v>42598</v>
      </c>
      <c r="G96" s="3">
        <v>13</v>
      </c>
      <c r="H96" s="4">
        <v>2636</v>
      </c>
      <c r="I96" s="4">
        <v>200</v>
      </c>
    </row>
    <row r="97" spans="1:9" x14ac:dyDescent="0.25">
      <c r="A97" s="3">
        <v>51</v>
      </c>
      <c r="B97" s="2">
        <v>42269</v>
      </c>
      <c r="C97" s="3" t="s">
        <v>18</v>
      </c>
      <c r="D97" s="3" t="s">
        <v>14</v>
      </c>
      <c r="E97" s="3" t="s">
        <v>19</v>
      </c>
      <c r="F97" s="2">
        <v>42271</v>
      </c>
      <c r="G97" s="3">
        <v>7</v>
      </c>
      <c r="H97" s="4">
        <v>3471</v>
      </c>
      <c r="I97" s="4">
        <v>60</v>
      </c>
    </row>
    <row r="98" spans="1:9" x14ac:dyDescent="0.25">
      <c r="A98" s="3">
        <v>50</v>
      </c>
      <c r="B98" s="2">
        <v>42305</v>
      </c>
      <c r="C98" s="3" t="s">
        <v>18</v>
      </c>
      <c r="D98" s="3" t="s">
        <v>14</v>
      </c>
      <c r="E98" s="3" t="s">
        <v>20</v>
      </c>
      <c r="F98" s="2">
        <v>42307</v>
      </c>
      <c r="G98" s="3">
        <v>5</v>
      </c>
      <c r="H98" s="4">
        <v>3897</v>
      </c>
      <c r="I98" s="4">
        <v>5</v>
      </c>
    </row>
    <row r="99" spans="1:9" x14ac:dyDescent="0.25">
      <c r="A99" s="3">
        <v>48</v>
      </c>
      <c r="B99" s="2">
        <v>42316</v>
      </c>
      <c r="C99" s="3" t="s">
        <v>21</v>
      </c>
      <c r="D99" s="3" t="s">
        <v>14</v>
      </c>
      <c r="E99" s="3" t="s">
        <v>22</v>
      </c>
      <c r="F99" s="2">
        <v>42318</v>
      </c>
      <c r="G99" s="3">
        <v>13</v>
      </c>
      <c r="H99" s="4">
        <v>897</v>
      </c>
      <c r="I99" s="4">
        <v>50</v>
      </c>
    </row>
    <row r="100" spans="1:9" x14ac:dyDescent="0.25">
      <c r="A100" s="3">
        <v>47</v>
      </c>
      <c r="B100" s="2">
        <v>42566</v>
      </c>
      <c r="C100" s="3" t="s">
        <v>23</v>
      </c>
      <c r="D100" s="3" t="s">
        <v>14</v>
      </c>
      <c r="E100" s="3" t="s">
        <v>15</v>
      </c>
      <c r="F100" s="2">
        <v>42568</v>
      </c>
      <c r="G100" s="3">
        <v>14</v>
      </c>
      <c r="H100" s="4">
        <v>4330</v>
      </c>
      <c r="I100" s="4">
        <v>300</v>
      </c>
    </row>
    <row r="101" spans="1:9" x14ac:dyDescent="0.25">
      <c r="A101" s="3">
        <v>46</v>
      </c>
      <c r="B101" s="2">
        <v>42183</v>
      </c>
      <c r="C101" s="3" t="s">
        <v>24</v>
      </c>
      <c r="D101" s="3" t="s">
        <v>14</v>
      </c>
      <c r="E101" s="3" t="s">
        <v>25</v>
      </c>
      <c r="F101" s="2">
        <v>42185</v>
      </c>
      <c r="G101" s="3">
        <v>10</v>
      </c>
      <c r="H101" s="4">
        <v>1014</v>
      </c>
      <c r="I101" s="4">
        <v>100</v>
      </c>
    </row>
    <row r="102" spans="1:9" x14ac:dyDescent="0.25">
      <c r="A102" s="3">
        <v>45</v>
      </c>
      <c r="B102" s="2">
        <v>42494</v>
      </c>
      <c r="C102" s="3" t="s">
        <v>16</v>
      </c>
      <c r="D102" s="3" t="s">
        <v>14</v>
      </c>
      <c r="E102" s="3" t="s">
        <v>26</v>
      </c>
      <c r="F102" s="2">
        <v>42496</v>
      </c>
      <c r="G102" s="3">
        <v>10</v>
      </c>
      <c r="H102" s="4">
        <v>778</v>
      </c>
      <c r="I102" s="4">
        <v>40</v>
      </c>
    </row>
    <row r="103" spans="1:9" x14ac:dyDescent="0.25">
      <c r="A103" s="3">
        <v>44</v>
      </c>
      <c r="B103" s="2">
        <v>42648</v>
      </c>
      <c r="C103" s="3" t="s">
        <v>16</v>
      </c>
      <c r="D103" s="3" t="s">
        <v>11</v>
      </c>
      <c r="E103" s="3" t="s">
        <v>27</v>
      </c>
      <c r="F103" s="2">
        <v>42650</v>
      </c>
      <c r="G103" s="3">
        <v>5</v>
      </c>
      <c r="H103" s="4">
        <v>4174</v>
      </c>
      <c r="I103" s="4">
        <v>29</v>
      </c>
    </row>
    <row r="104" spans="1:9" x14ac:dyDescent="0.25">
      <c r="A104" s="3">
        <v>43</v>
      </c>
      <c r="B104" s="2">
        <v>42342</v>
      </c>
      <c r="C104" s="3" t="s">
        <v>16</v>
      </c>
      <c r="D104" s="3" t="s">
        <v>11</v>
      </c>
      <c r="E104" s="3" t="s">
        <v>28</v>
      </c>
      <c r="F104" s="2">
        <v>42344</v>
      </c>
      <c r="G104" s="3">
        <v>17</v>
      </c>
      <c r="H104" s="4">
        <v>577</v>
      </c>
      <c r="I104" s="4">
        <v>90</v>
      </c>
    </row>
    <row r="105" spans="1:9" x14ac:dyDescent="0.25">
      <c r="A105" s="3">
        <v>42</v>
      </c>
      <c r="B105" s="2">
        <v>42366</v>
      </c>
      <c r="C105" s="3" t="s">
        <v>16</v>
      </c>
      <c r="D105" s="3" t="s">
        <v>35</v>
      </c>
      <c r="E105" s="3" t="s">
        <v>29</v>
      </c>
      <c r="F105" s="2">
        <v>42368</v>
      </c>
      <c r="G105" s="3">
        <v>13</v>
      </c>
      <c r="H105" s="4">
        <v>551</v>
      </c>
      <c r="I105" s="4">
        <v>99</v>
      </c>
    </row>
    <row r="106" spans="1:9" x14ac:dyDescent="0.25">
      <c r="A106" s="3">
        <v>41</v>
      </c>
      <c r="B106" s="2">
        <v>42638</v>
      </c>
      <c r="C106" s="3" t="s">
        <v>16</v>
      </c>
      <c r="D106" s="3" t="s">
        <v>11</v>
      </c>
      <c r="E106" s="3" t="s">
        <v>30</v>
      </c>
      <c r="F106" s="2">
        <v>42640</v>
      </c>
      <c r="G106" s="3">
        <v>17</v>
      </c>
      <c r="H106" s="4">
        <v>1493</v>
      </c>
      <c r="I106" s="4">
        <v>22</v>
      </c>
    </row>
    <row r="107" spans="1:9" x14ac:dyDescent="0.25">
      <c r="A107" s="3">
        <v>40</v>
      </c>
      <c r="B107" s="2">
        <v>42307</v>
      </c>
      <c r="C107" s="3" t="s">
        <v>21</v>
      </c>
      <c r="D107" s="3" t="s">
        <v>14</v>
      </c>
      <c r="E107" s="3" t="s">
        <v>29</v>
      </c>
      <c r="F107" s="2">
        <v>42309</v>
      </c>
      <c r="G107" s="3">
        <v>9</v>
      </c>
      <c r="H107" s="4">
        <v>4605</v>
      </c>
      <c r="I107" s="4">
        <v>9</v>
      </c>
    </row>
    <row r="108" spans="1:9" x14ac:dyDescent="0.25">
      <c r="A108" s="3">
        <v>39</v>
      </c>
      <c r="B108" s="2">
        <v>42605</v>
      </c>
      <c r="C108" s="3" t="s">
        <v>31</v>
      </c>
      <c r="D108" s="3" t="s">
        <v>14</v>
      </c>
      <c r="E108" s="3" t="s">
        <v>22</v>
      </c>
      <c r="F108" s="2">
        <v>42607</v>
      </c>
      <c r="G108" s="3">
        <v>5</v>
      </c>
      <c r="H108" s="4">
        <v>1100</v>
      </c>
      <c r="I108" s="4">
        <v>5</v>
      </c>
    </row>
    <row r="109" spans="1:9" x14ac:dyDescent="0.25">
      <c r="A109" s="3">
        <v>38</v>
      </c>
      <c r="B109" s="2">
        <v>42352</v>
      </c>
      <c r="C109" s="3" t="s">
        <v>18</v>
      </c>
      <c r="D109" s="3" t="s">
        <v>14</v>
      </c>
      <c r="E109" s="3" t="s">
        <v>26</v>
      </c>
      <c r="F109" s="2">
        <v>42354</v>
      </c>
      <c r="G109" s="3">
        <v>14</v>
      </c>
      <c r="H109" s="4">
        <v>2772</v>
      </c>
      <c r="I109" s="4">
        <v>10</v>
      </c>
    </row>
    <row r="110" spans="1:9" x14ac:dyDescent="0.25">
      <c r="A110" s="3">
        <v>37</v>
      </c>
      <c r="B110" s="2">
        <v>42652</v>
      </c>
      <c r="C110" s="3" t="s">
        <v>32</v>
      </c>
      <c r="D110" s="3" t="s">
        <v>14</v>
      </c>
      <c r="E110" s="3" t="s">
        <v>15</v>
      </c>
      <c r="F110" s="2">
        <v>42654</v>
      </c>
      <c r="G110" s="3">
        <v>10</v>
      </c>
      <c r="H110" s="4">
        <v>870</v>
      </c>
      <c r="I110" s="4">
        <v>12</v>
      </c>
    </row>
    <row r="111" spans="1:9" x14ac:dyDescent="0.25">
      <c r="A111" s="3">
        <v>36</v>
      </c>
      <c r="B111" s="2">
        <v>42420</v>
      </c>
      <c r="C111" s="3" t="s">
        <v>21</v>
      </c>
      <c r="D111" s="3" t="s">
        <v>14</v>
      </c>
      <c r="E111" s="3" t="s">
        <v>12</v>
      </c>
      <c r="F111" s="2">
        <v>42422</v>
      </c>
      <c r="G111" s="3">
        <v>11</v>
      </c>
      <c r="H111" s="4">
        <v>1914</v>
      </c>
      <c r="I111" s="4">
        <v>7</v>
      </c>
    </row>
    <row r="112" spans="1:9" x14ac:dyDescent="0.25">
      <c r="A112" s="3">
        <v>35</v>
      </c>
      <c r="B112" s="2">
        <v>42237</v>
      </c>
      <c r="C112" s="3" t="s">
        <v>31</v>
      </c>
      <c r="D112" s="3" t="s">
        <v>14</v>
      </c>
      <c r="E112" s="3" t="s">
        <v>17</v>
      </c>
      <c r="F112" s="2">
        <v>42239</v>
      </c>
      <c r="G112" s="3">
        <v>12</v>
      </c>
      <c r="H112" s="4">
        <v>1805</v>
      </c>
      <c r="I112" s="4">
        <v>7</v>
      </c>
    </row>
    <row r="113" spans="1:9" x14ac:dyDescent="0.25">
      <c r="A113" s="3">
        <v>34</v>
      </c>
      <c r="B113" s="2">
        <v>42391</v>
      </c>
      <c r="C113" s="3" t="s">
        <v>18</v>
      </c>
      <c r="D113" s="3" t="s">
        <v>14</v>
      </c>
      <c r="E113" s="3" t="s">
        <v>13</v>
      </c>
      <c r="F113" s="2">
        <v>42393</v>
      </c>
      <c r="G113" s="3">
        <v>6</v>
      </c>
      <c r="H113" s="4">
        <v>4394</v>
      </c>
      <c r="I113" s="4">
        <v>4</v>
      </c>
    </row>
    <row r="114" spans="1:9" x14ac:dyDescent="0.25">
      <c r="A114" s="3">
        <v>33</v>
      </c>
      <c r="B114" s="2">
        <v>42329</v>
      </c>
      <c r="C114" s="3" t="s">
        <v>23</v>
      </c>
      <c r="D114" s="3" t="s">
        <v>14</v>
      </c>
      <c r="E114" s="3" t="s">
        <v>22</v>
      </c>
      <c r="F114" s="2">
        <v>42331</v>
      </c>
      <c r="G114" s="3">
        <v>20</v>
      </c>
      <c r="H114" s="4">
        <v>529</v>
      </c>
      <c r="I114" s="4">
        <v>50</v>
      </c>
    </row>
    <row r="115" spans="1:9" x14ac:dyDescent="0.25">
      <c r="A115" s="3">
        <v>32</v>
      </c>
      <c r="B115" s="2">
        <v>42381</v>
      </c>
      <c r="C115" s="3" t="s">
        <v>21</v>
      </c>
      <c r="D115" s="3" t="s">
        <v>14</v>
      </c>
      <c r="E115" s="3" t="s">
        <v>33</v>
      </c>
      <c r="F115" s="2">
        <v>42383</v>
      </c>
      <c r="G115" s="3">
        <v>10</v>
      </c>
      <c r="H115" s="4">
        <v>3924</v>
      </c>
      <c r="I115" s="4">
        <v>5</v>
      </c>
    </row>
    <row r="116" spans="1:9" x14ac:dyDescent="0.25">
      <c r="A116" s="3">
        <v>31</v>
      </c>
      <c r="B116" s="2">
        <v>42517</v>
      </c>
      <c r="C116" s="3" t="s">
        <v>31</v>
      </c>
      <c r="D116" s="3" t="s">
        <v>14</v>
      </c>
      <c r="E116" s="3" t="s">
        <v>13</v>
      </c>
      <c r="F116" s="2">
        <v>42519</v>
      </c>
      <c r="G116" s="3">
        <v>15</v>
      </c>
      <c r="H116" s="4">
        <v>2531</v>
      </c>
      <c r="I116" s="4">
        <v>5</v>
      </c>
    </row>
    <row r="117" spans="1:9" x14ac:dyDescent="0.25">
      <c r="A117" s="3">
        <v>30</v>
      </c>
      <c r="B117" s="2">
        <v>42181</v>
      </c>
      <c r="C117" s="3" t="s">
        <v>18</v>
      </c>
      <c r="D117" s="3" t="s">
        <v>14</v>
      </c>
      <c r="E117" s="3" t="s">
        <v>34</v>
      </c>
      <c r="F117" s="2">
        <v>42183</v>
      </c>
      <c r="G117" s="3">
        <v>7</v>
      </c>
      <c r="H117" s="4">
        <v>2523</v>
      </c>
      <c r="I117" s="4">
        <v>200</v>
      </c>
    </row>
    <row r="118" spans="1:9" x14ac:dyDescent="0.25">
      <c r="A118" s="18">
        <f>SUBTOTAL(101,Tabla1[ID])</f>
        <v>55.791666666666664</v>
      </c>
      <c r="B118" s="18"/>
      <c r="C118" s="18"/>
      <c r="D118" s="18"/>
      <c r="E118" s="18"/>
      <c r="F118" s="18"/>
      <c r="G118" s="18"/>
      <c r="H118" s="94">
        <f>SUBTOTAL(109,Tabla1[Precio])</f>
        <v>123715</v>
      </c>
      <c r="I118" s="93">
        <f>SUBTOTAL(109,Tabla1[Costo de envío])</f>
        <v>3469</v>
      </c>
    </row>
    <row r="119" spans="1:9" x14ac:dyDescent="0.25">
      <c r="A119" s="18"/>
      <c r="B119" s="19"/>
      <c r="C119" s="18"/>
      <c r="D119" s="18"/>
      <c r="E119" s="18"/>
      <c r="F119" s="19"/>
      <c r="G119" s="18"/>
      <c r="H119" s="20"/>
      <c r="I119" s="20"/>
    </row>
    <row r="120" spans="1:9" x14ac:dyDescent="0.25">
      <c r="G120" s="95" t="s">
        <v>215</v>
      </c>
      <c r="H120" s="24">
        <f>SUM(Tabla1[Precio])</f>
        <v>123715</v>
      </c>
    </row>
    <row r="121" spans="1:9" x14ac:dyDescent="0.25">
      <c r="G121" t="s">
        <v>216</v>
      </c>
      <c r="H121">
        <f>COUNT(Tabla1[Precio])</f>
        <v>48</v>
      </c>
    </row>
    <row r="122" spans="1:9" x14ac:dyDescent="0.25">
      <c r="G122" t="s">
        <v>217</v>
      </c>
      <c r="H122" s="24">
        <f>AVERAGE(Tabla1[Precio])</f>
        <v>2577.3958333333335</v>
      </c>
    </row>
    <row r="123" spans="1:9" x14ac:dyDescent="0.25">
      <c r="G123" t="s">
        <v>218</v>
      </c>
      <c r="H123" s="24">
        <f>MAX(Tabla1[Precio])</f>
        <v>4799</v>
      </c>
    </row>
    <row r="124" spans="1:9" x14ac:dyDescent="0.25">
      <c r="G124" t="s">
        <v>219</v>
      </c>
      <c r="H124" s="24">
        <f>MIN(Tabla1[Precio])</f>
        <v>529</v>
      </c>
    </row>
  </sheetData>
  <mergeCells count="10">
    <mergeCell ref="A1:F1"/>
    <mergeCell ref="A2:I3"/>
    <mergeCell ref="A5:I6"/>
    <mergeCell ref="A60:D60"/>
    <mergeCell ref="A61:D61"/>
    <mergeCell ref="A62:D62"/>
    <mergeCell ref="A63:D63"/>
    <mergeCell ref="A64:D64"/>
    <mergeCell ref="A65:D65"/>
    <mergeCell ref="A59:E59"/>
  </mergeCells>
  <conditionalFormatting sqref="J2">
    <cfRule type="iconSet" priority="5">
      <iconSet iconSet="3Symbols2" showValue="0">
        <cfvo type="percent" val="0"/>
        <cfvo type="percent" val="33"/>
        <cfvo type="percent" val="67"/>
      </iconSet>
    </cfRule>
  </conditionalFormatting>
  <conditionalFormatting sqref="H59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H60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H61:H65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J67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0000000}">
          <x14:formula1>
            <xm:f>Hoja1!$A$1:$A$3</xm:f>
          </x14:formula1>
          <xm:sqref>F62 F64</xm:sqref>
        </x14:dataValidation>
        <x14:dataValidation type="list" allowBlank="1" showInputMessage="1" showErrorMessage="1" xr:uid="{00000000-0002-0000-0100-000001000000}">
          <x14:formula1>
            <xm:f>Hoja1!$A$7:$A$21</xm:f>
          </x14:formula1>
          <xm:sqref>F63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topLeftCell="A3" workbookViewId="0">
      <selection activeCell="A7" sqref="A7"/>
    </sheetView>
  </sheetViews>
  <sheetFormatPr baseColWidth="10" defaultRowHeight="15" x14ac:dyDescent="0.25"/>
  <cols>
    <col min="1" max="1" width="18.5703125" customWidth="1"/>
  </cols>
  <sheetData>
    <row r="1" spans="1:1" x14ac:dyDescent="0.25">
      <c r="A1" t="s">
        <v>205</v>
      </c>
    </row>
    <row r="2" spans="1:1" x14ac:dyDescent="0.25">
      <c r="A2" t="s">
        <v>206</v>
      </c>
    </row>
    <row r="3" spans="1:1" x14ac:dyDescent="0.25">
      <c r="A3" t="s">
        <v>207</v>
      </c>
    </row>
    <row r="6" spans="1:1" x14ac:dyDescent="0.25">
      <c r="A6" t="s">
        <v>211</v>
      </c>
    </row>
    <row r="7" spans="1:1" x14ac:dyDescent="0.25">
      <c r="A7" s="72" t="s">
        <v>27</v>
      </c>
    </row>
    <row r="8" spans="1:1" x14ac:dyDescent="0.25">
      <c r="A8" s="72" t="s">
        <v>34</v>
      </c>
    </row>
    <row r="9" spans="1:1" x14ac:dyDescent="0.25">
      <c r="A9" s="73" t="s">
        <v>26</v>
      </c>
    </row>
    <row r="10" spans="1:1" x14ac:dyDescent="0.25">
      <c r="A10" s="72" t="s">
        <v>12</v>
      </c>
    </row>
    <row r="11" spans="1:1" x14ac:dyDescent="0.25">
      <c r="A11" s="73" t="s">
        <v>17</v>
      </c>
    </row>
    <row r="12" spans="1:1" x14ac:dyDescent="0.25">
      <c r="A12" s="73" t="s">
        <v>13</v>
      </c>
    </row>
    <row r="13" spans="1:1" x14ac:dyDescent="0.25">
      <c r="A13" s="72" t="s">
        <v>15</v>
      </c>
    </row>
    <row r="14" spans="1:1" x14ac:dyDescent="0.25">
      <c r="A14" s="73" t="s">
        <v>30</v>
      </c>
    </row>
    <row r="15" spans="1:1" x14ac:dyDescent="0.25">
      <c r="A15" s="72" t="s">
        <v>22</v>
      </c>
    </row>
    <row r="16" spans="1:1" x14ac:dyDescent="0.25">
      <c r="A16" s="72" t="s">
        <v>25</v>
      </c>
    </row>
    <row r="17" spans="1:1" x14ac:dyDescent="0.25">
      <c r="A17" s="72" t="s">
        <v>29</v>
      </c>
    </row>
    <row r="18" spans="1:1" x14ac:dyDescent="0.25">
      <c r="A18" s="73" t="s">
        <v>28</v>
      </c>
    </row>
    <row r="19" spans="1:1" x14ac:dyDescent="0.25">
      <c r="A19" s="72" t="s">
        <v>33</v>
      </c>
    </row>
    <row r="20" spans="1:1" x14ac:dyDescent="0.25">
      <c r="A20" s="73" t="s">
        <v>20</v>
      </c>
    </row>
    <row r="21" spans="1:1" x14ac:dyDescent="0.25">
      <c r="A21" s="72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CCC"/>
  </sheetPr>
  <dimension ref="A1:K66"/>
  <sheetViews>
    <sheetView showGridLines="0" topLeftCell="A43" workbookViewId="0">
      <selection activeCell="F64" sqref="F64"/>
    </sheetView>
  </sheetViews>
  <sheetFormatPr baseColWidth="10" defaultRowHeight="15" x14ac:dyDescent="0.25"/>
  <cols>
    <col min="1" max="1" width="11.85546875" customWidth="1"/>
    <col min="2" max="2" width="12.28515625" customWidth="1"/>
    <col min="3" max="3" width="14.5703125" customWidth="1"/>
    <col min="4" max="4" width="21" bestFit="1" customWidth="1"/>
    <col min="5" max="5" width="10.28515625" bestFit="1" customWidth="1"/>
    <col min="6" max="6" width="24.5703125" bestFit="1" customWidth="1"/>
    <col min="7" max="7" width="24.85546875" bestFit="1" customWidth="1"/>
    <col min="8" max="8" width="14.5703125" customWidth="1"/>
    <col min="9" max="9" width="12.85546875" customWidth="1"/>
    <col min="10" max="10" width="14.28515625" customWidth="1"/>
  </cols>
  <sheetData>
    <row r="1" spans="1:11" x14ac:dyDescent="0.25">
      <c r="A1" s="127" t="s">
        <v>0</v>
      </c>
      <c r="B1" s="127"/>
      <c r="C1" s="127"/>
      <c r="D1" s="127"/>
      <c r="E1" s="127"/>
      <c r="F1" s="127"/>
    </row>
    <row r="2" spans="1:11" x14ac:dyDescent="0.25">
      <c r="A2" s="135" t="s">
        <v>197</v>
      </c>
      <c r="B2" s="135"/>
      <c r="C2" s="135"/>
      <c r="D2" s="135"/>
      <c r="E2" s="135"/>
      <c r="F2" s="135"/>
      <c r="G2" s="135"/>
      <c r="H2" s="135"/>
      <c r="I2" s="135"/>
      <c r="J2">
        <v>10</v>
      </c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</row>
    <row r="5" spans="1:11" x14ac:dyDescent="0.25">
      <c r="A5" s="21"/>
      <c r="B5" s="22"/>
      <c r="C5" s="23"/>
      <c r="D5" s="24"/>
      <c r="E5" s="25"/>
      <c r="F5" s="25"/>
      <c r="G5" s="25"/>
    </row>
    <row r="6" spans="1:11" x14ac:dyDescent="0.25">
      <c r="A6" s="21"/>
      <c r="B6" s="22"/>
      <c r="C6" s="23"/>
      <c r="D6" s="24"/>
      <c r="E6" s="25"/>
      <c r="F6" s="25"/>
      <c r="G6" s="25"/>
      <c r="I6" s="25"/>
      <c r="J6" s="25"/>
    </row>
    <row r="7" spans="1:11" x14ac:dyDescent="0.25">
      <c r="A7" s="76" t="s">
        <v>38</v>
      </c>
      <c r="B7" s="77" t="s">
        <v>39</v>
      </c>
      <c r="C7" s="76" t="s">
        <v>40</v>
      </c>
      <c r="D7" s="77" t="s">
        <v>41</v>
      </c>
      <c r="E7" s="78" t="s">
        <v>42</v>
      </c>
      <c r="F7" s="77" t="s">
        <v>43</v>
      </c>
      <c r="G7" s="77" t="s">
        <v>44</v>
      </c>
      <c r="H7" s="79" t="s">
        <v>45</v>
      </c>
      <c r="I7" s="79" t="s">
        <v>46</v>
      </c>
      <c r="J7" s="80" t="s">
        <v>47</v>
      </c>
    </row>
    <row r="8" spans="1:11" x14ac:dyDescent="0.25">
      <c r="A8" s="37">
        <v>10024</v>
      </c>
      <c r="B8" s="38">
        <v>11772</v>
      </c>
      <c r="C8" s="26">
        <v>42465</v>
      </c>
      <c r="D8" s="39" t="s">
        <v>48</v>
      </c>
      <c r="E8" s="27">
        <v>150</v>
      </c>
      <c r="F8" s="39" t="s">
        <v>49</v>
      </c>
      <c r="G8" s="39" t="s">
        <v>50</v>
      </c>
      <c r="H8" s="28">
        <f>SUM(Tabla3[[#This Row],[Fecha Factura]]+60)</f>
        <v>42525</v>
      </c>
      <c r="I8" s="28">
        <f>SUM(Tabla3[[#This Row],[Fecha Factura]]+90)</f>
        <v>42555</v>
      </c>
      <c r="J8" s="40">
        <f>SUM(Tabla3[[#This Row],[Fecha Factura]]+120)</f>
        <v>42585</v>
      </c>
    </row>
    <row r="9" spans="1:11" x14ac:dyDescent="0.25">
      <c r="A9" s="41">
        <v>10014</v>
      </c>
      <c r="B9" s="42">
        <v>11773</v>
      </c>
      <c r="C9" s="29">
        <v>42465</v>
      </c>
      <c r="D9" s="43" t="s">
        <v>51</v>
      </c>
      <c r="E9" s="30">
        <v>550</v>
      </c>
      <c r="F9" s="43" t="s">
        <v>52</v>
      </c>
      <c r="G9" s="43" t="s">
        <v>53</v>
      </c>
      <c r="H9" s="28">
        <f>SUM(Tabla3[[#This Row],[Fecha Factura]]+60)</f>
        <v>42525</v>
      </c>
      <c r="I9" s="31">
        <f>SUM(Tabla3[[#This Row],[Fecha Factura]]+90)</f>
        <v>42555</v>
      </c>
      <c r="J9" s="44">
        <f>SUM(Tabla3[[#This Row],[Fecha Factura]]+120)</f>
        <v>42585</v>
      </c>
    </row>
    <row r="10" spans="1:11" x14ac:dyDescent="0.25">
      <c r="A10" s="45">
        <v>10034</v>
      </c>
      <c r="B10" s="46">
        <v>11774</v>
      </c>
      <c r="C10" s="32">
        <v>42465</v>
      </c>
      <c r="D10" s="47" t="s">
        <v>54</v>
      </c>
      <c r="E10" s="33">
        <v>750</v>
      </c>
      <c r="F10" s="47" t="s">
        <v>55</v>
      </c>
      <c r="G10" s="47" t="s">
        <v>56</v>
      </c>
      <c r="H10" s="28">
        <f>SUM(Tabla3[[#This Row],[Fecha Factura]]+60)</f>
        <v>42525</v>
      </c>
      <c r="I10" s="34">
        <f>SUM(Tabla3[[#This Row],[Fecha Factura]]+90)</f>
        <v>42555</v>
      </c>
      <c r="J10" s="48">
        <f>SUM(Tabla3[[#This Row],[Fecha Factura]]+120)</f>
        <v>42585</v>
      </c>
    </row>
    <row r="11" spans="1:11" x14ac:dyDescent="0.25">
      <c r="A11" s="41">
        <v>10029</v>
      </c>
      <c r="B11" s="42">
        <v>11775</v>
      </c>
      <c r="C11" s="29">
        <v>42465</v>
      </c>
      <c r="D11" s="43" t="s">
        <v>57</v>
      </c>
      <c r="E11" s="30">
        <v>240</v>
      </c>
      <c r="F11" s="43" t="s">
        <v>58</v>
      </c>
      <c r="G11" s="43" t="s">
        <v>59</v>
      </c>
      <c r="H11" s="28">
        <f>SUM(Tabla3[[#This Row],[Fecha Factura]]+60)</f>
        <v>42525</v>
      </c>
      <c r="I11" s="31">
        <f>SUM(Tabla3[[#This Row],[Fecha Factura]]+90)</f>
        <v>42555</v>
      </c>
      <c r="J11" s="44">
        <f>SUM(Tabla3[[#This Row],[Fecha Factura]]+120)</f>
        <v>42585</v>
      </c>
    </row>
    <row r="12" spans="1:11" x14ac:dyDescent="0.25">
      <c r="A12" s="45">
        <v>10030</v>
      </c>
      <c r="B12" s="46">
        <v>11776</v>
      </c>
      <c r="C12" s="32">
        <v>42526</v>
      </c>
      <c r="D12" s="47" t="s">
        <v>60</v>
      </c>
      <c r="E12" s="33">
        <v>61.5</v>
      </c>
      <c r="F12" s="47" t="s">
        <v>61</v>
      </c>
      <c r="G12" s="47" t="s">
        <v>62</v>
      </c>
      <c r="H12" s="28">
        <f>SUM(Tabla3[[#This Row],[Fecha Factura]]+60)</f>
        <v>42586</v>
      </c>
      <c r="I12" s="34">
        <f>SUM(Tabla3[[#This Row],[Fecha Factura]]+90)</f>
        <v>42616</v>
      </c>
      <c r="J12" s="48">
        <f>SUM(Tabla3[[#This Row],[Fecha Factura]]+120)</f>
        <v>42646</v>
      </c>
    </row>
    <row r="13" spans="1:11" x14ac:dyDescent="0.25">
      <c r="A13" s="41">
        <v>10018</v>
      </c>
      <c r="B13" s="42">
        <v>11777</v>
      </c>
      <c r="C13" s="29">
        <v>42526</v>
      </c>
      <c r="D13" s="43" t="s">
        <v>63</v>
      </c>
      <c r="E13" s="30">
        <v>211.25</v>
      </c>
      <c r="F13" s="43" t="s">
        <v>64</v>
      </c>
      <c r="G13" s="43" t="s">
        <v>62</v>
      </c>
      <c r="H13" s="28">
        <f>SUM(Tabla3[[#This Row],[Fecha Factura]]+60)</f>
        <v>42586</v>
      </c>
      <c r="I13" s="31">
        <f>SUM(Tabla3[[#This Row],[Fecha Factura]]+90)</f>
        <v>42616</v>
      </c>
      <c r="J13" s="44">
        <f>SUM(Tabla3[[#This Row],[Fecha Factura]]+120)</f>
        <v>42646</v>
      </c>
    </row>
    <row r="14" spans="1:11" x14ac:dyDescent="0.25">
      <c r="A14" s="45">
        <v>10035</v>
      </c>
      <c r="B14" s="46">
        <v>11778</v>
      </c>
      <c r="C14" s="32">
        <v>42526</v>
      </c>
      <c r="D14" s="47" t="s">
        <v>65</v>
      </c>
      <c r="E14" s="33">
        <v>220.13</v>
      </c>
      <c r="F14" s="47" t="s">
        <v>66</v>
      </c>
      <c r="G14" s="47" t="s">
        <v>67</v>
      </c>
      <c r="H14" s="28">
        <f>SUM(Tabla3[[#This Row],[Fecha Factura]]+60)</f>
        <v>42586</v>
      </c>
      <c r="I14" s="34">
        <f>SUM(Tabla3[[#This Row],[Fecha Factura]]+90)</f>
        <v>42616</v>
      </c>
      <c r="J14" s="48">
        <f>SUM(Tabla3[[#This Row],[Fecha Factura]]+120)</f>
        <v>42646</v>
      </c>
    </row>
    <row r="15" spans="1:11" x14ac:dyDescent="0.25">
      <c r="A15" s="41">
        <v>10010</v>
      </c>
      <c r="B15" s="42">
        <v>11779</v>
      </c>
      <c r="C15" s="35">
        <v>42528</v>
      </c>
      <c r="D15" s="43" t="s">
        <v>68</v>
      </c>
      <c r="E15" s="30">
        <v>151.44</v>
      </c>
      <c r="F15" s="43" t="s">
        <v>69</v>
      </c>
      <c r="G15" s="43" t="s">
        <v>70</v>
      </c>
      <c r="H15" s="28">
        <f>SUM(Tabla3[[#This Row],[Fecha Factura]]+60)</f>
        <v>42588</v>
      </c>
      <c r="I15" s="31">
        <f>SUM(Tabla3[[#This Row],[Fecha Factura]]+90)</f>
        <v>42618</v>
      </c>
      <c r="J15" s="44">
        <f>SUM(Tabla3[[#This Row],[Fecha Factura]]+120)</f>
        <v>42648</v>
      </c>
    </row>
    <row r="16" spans="1:11" x14ac:dyDescent="0.25">
      <c r="A16" s="41">
        <v>10012</v>
      </c>
      <c r="B16" s="42">
        <v>11781</v>
      </c>
      <c r="C16" s="35">
        <v>42528</v>
      </c>
      <c r="D16" s="43" t="s">
        <v>71</v>
      </c>
      <c r="E16" s="30">
        <v>98.66</v>
      </c>
      <c r="F16" s="43" t="s">
        <v>72</v>
      </c>
      <c r="G16" s="43" t="s">
        <v>73</v>
      </c>
      <c r="H16" s="28">
        <f>SUM(Tabla3[[#This Row],[Fecha Factura]]+60)</f>
        <v>42588</v>
      </c>
      <c r="I16" s="31">
        <f>SUM(Tabla3[[#This Row],[Fecha Factura]]+90)</f>
        <v>42618</v>
      </c>
      <c r="J16" s="44">
        <f>SUM(Tabla3[[#This Row],[Fecha Factura]]+120)</f>
        <v>42648</v>
      </c>
    </row>
    <row r="17" spans="1:10" x14ac:dyDescent="0.25">
      <c r="A17" s="45">
        <v>10021</v>
      </c>
      <c r="B17" s="46">
        <v>11784</v>
      </c>
      <c r="C17" s="36">
        <v>42528</v>
      </c>
      <c r="D17" s="47" t="s">
        <v>74</v>
      </c>
      <c r="E17" s="33">
        <v>414.35</v>
      </c>
      <c r="F17" s="47" t="s">
        <v>75</v>
      </c>
      <c r="G17" s="47" t="s">
        <v>67</v>
      </c>
      <c r="H17" s="28">
        <f>SUM(Tabla3[[#This Row],[Fecha Factura]]+60)</f>
        <v>42588</v>
      </c>
      <c r="I17" s="34">
        <f>SUM(Tabla3[[#This Row],[Fecha Factura]]+90)</f>
        <v>42618</v>
      </c>
      <c r="J17" s="48">
        <f>SUM(Tabla3[[#This Row],[Fecha Factura]]+120)</f>
        <v>42648</v>
      </c>
    </row>
    <row r="18" spans="1:10" x14ac:dyDescent="0.25">
      <c r="A18" s="41">
        <v>10022</v>
      </c>
      <c r="B18" s="42">
        <v>11785</v>
      </c>
      <c r="C18" s="35">
        <v>42529</v>
      </c>
      <c r="D18" s="43" t="s">
        <v>76</v>
      </c>
      <c r="E18" s="30">
        <v>75.989999999999995</v>
      </c>
      <c r="F18" s="43" t="s">
        <v>77</v>
      </c>
      <c r="G18" s="43" t="s">
        <v>78</v>
      </c>
      <c r="H18" s="28">
        <f>SUM(Tabla3[[#This Row],[Fecha Factura]]+60)</f>
        <v>42589</v>
      </c>
      <c r="I18" s="31">
        <f>SUM(Tabla3[[#This Row],[Fecha Factura]]+90)</f>
        <v>42619</v>
      </c>
      <c r="J18" s="44">
        <f>SUM(Tabla3[[#This Row],[Fecha Factura]]+120)</f>
        <v>42649</v>
      </c>
    </row>
    <row r="19" spans="1:10" x14ac:dyDescent="0.25">
      <c r="A19" s="45">
        <v>10026</v>
      </c>
      <c r="B19" s="46">
        <v>11786</v>
      </c>
      <c r="C19" s="36">
        <v>42529</v>
      </c>
      <c r="D19" s="47" t="s">
        <v>79</v>
      </c>
      <c r="E19" s="33">
        <v>159.88</v>
      </c>
      <c r="F19" s="47" t="s">
        <v>80</v>
      </c>
      <c r="G19" s="47" t="s">
        <v>81</v>
      </c>
      <c r="H19" s="28">
        <f>SUM(Tabla3[[#This Row],[Fecha Factura]]+60)</f>
        <v>42589</v>
      </c>
      <c r="I19" s="34">
        <f>SUM(Tabla3[[#This Row],[Fecha Factura]]+90)</f>
        <v>42619</v>
      </c>
      <c r="J19" s="48">
        <f>SUM(Tabla3[[#This Row],[Fecha Factura]]+120)</f>
        <v>42649</v>
      </c>
    </row>
    <row r="20" spans="1:10" x14ac:dyDescent="0.25">
      <c r="A20" s="41">
        <v>10033</v>
      </c>
      <c r="B20" s="42">
        <v>11787</v>
      </c>
      <c r="C20" s="35">
        <v>42529</v>
      </c>
      <c r="D20" s="43" t="s">
        <v>82</v>
      </c>
      <c r="E20" s="30">
        <v>190</v>
      </c>
      <c r="F20" s="43" t="s">
        <v>83</v>
      </c>
      <c r="G20" s="43" t="s">
        <v>84</v>
      </c>
      <c r="H20" s="28">
        <f>SUM(Tabla3[[#This Row],[Fecha Factura]]+60)</f>
        <v>42589</v>
      </c>
      <c r="I20" s="31">
        <f>SUM(Tabla3[[#This Row],[Fecha Factura]]+90)</f>
        <v>42619</v>
      </c>
      <c r="J20" s="44">
        <f>SUM(Tabla3[[#This Row],[Fecha Factura]]+120)</f>
        <v>42649</v>
      </c>
    </row>
    <row r="21" spans="1:10" x14ac:dyDescent="0.25">
      <c r="A21" s="41">
        <v>10015</v>
      </c>
      <c r="B21" s="42">
        <v>11789</v>
      </c>
      <c r="C21" s="35">
        <v>42529</v>
      </c>
      <c r="D21" s="43" t="s">
        <v>85</v>
      </c>
      <c r="E21" s="30">
        <v>561.11</v>
      </c>
      <c r="F21" s="43" t="s">
        <v>86</v>
      </c>
      <c r="G21" s="43" t="s">
        <v>87</v>
      </c>
      <c r="H21" s="28">
        <f>SUM(Tabla3[[#This Row],[Fecha Factura]]+60)</f>
        <v>42589</v>
      </c>
      <c r="I21" s="31">
        <f>SUM(Tabla3[[#This Row],[Fecha Factura]]+90)</f>
        <v>42619</v>
      </c>
      <c r="J21" s="44">
        <f>SUM(Tabla3[[#This Row],[Fecha Factura]]+120)</f>
        <v>42649</v>
      </c>
    </row>
    <row r="22" spans="1:10" x14ac:dyDescent="0.25">
      <c r="A22" s="45">
        <v>10036</v>
      </c>
      <c r="B22" s="46">
        <v>11790</v>
      </c>
      <c r="C22" s="36">
        <v>42529</v>
      </c>
      <c r="D22" s="47" t="s">
        <v>88</v>
      </c>
      <c r="E22" s="33">
        <v>180.25</v>
      </c>
      <c r="F22" s="47" t="s">
        <v>89</v>
      </c>
      <c r="G22" s="47" t="s">
        <v>90</v>
      </c>
      <c r="H22" s="28">
        <f>SUM(Tabla3[[#This Row],[Fecha Factura]]+60)</f>
        <v>42589</v>
      </c>
      <c r="I22" s="34">
        <f>SUM(Tabla3[[#This Row],[Fecha Factura]]+90)</f>
        <v>42619</v>
      </c>
      <c r="J22" s="48">
        <f>SUM(Tabla3[[#This Row],[Fecha Factura]]+120)</f>
        <v>42649</v>
      </c>
    </row>
    <row r="23" spans="1:10" x14ac:dyDescent="0.25">
      <c r="A23" s="41">
        <v>10032</v>
      </c>
      <c r="B23" s="42">
        <v>11791</v>
      </c>
      <c r="C23" s="35">
        <v>42529</v>
      </c>
      <c r="D23" s="43" t="s">
        <v>91</v>
      </c>
      <c r="E23" s="30">
        <v>424.6</v>
      </c>
      <c r="F23" s="43" t="s">
        <v>92</v>
      </c>
      <c r="G23" s="43" t="s">
        <v>93</v>
      </c>
      <c r="H23" s="28">
        <f>SUM(Tabla3[[#This Row],[Fecha Factura]]+60)</f>
        <v>42589</v>
      </c>
      <c r="I23" s="31">
        <f>SUM(Tabla3[[#This Row],[Fecha Factura]]+90)</f>
        <v>42619</v>
      </c>
      <c r="J23" s="44">
        <f>SUM(Tabla3[[#This Row],[Fecha Factura]]+120)</f>
        <v>42649</v>
      </c>
    </row>
    <row r="24" spans="1:10" x14ac:dyDescent="0.25">
      <c r="A24" s="45">
        <v>10017</v>
      </c>
      <c r="B24" s="46">
        <v>11792</v>
      </c>
      <c r="C24" s="36">
        <v>42530</v>
      </c>
      <c r="D24" s="47" t="s">
        <v>94</v>
      </c>
      <c r="E24" s="33">
        <v>119.85</v>
      </c>
      <c r="F24" s="47" t="s">
        <v>95</v>
      </c>
      <c r="G24" s="47" t="s">
        <v>93</v>
      </c>
      <c r="H24" s="28">
        <f>SUM(Tabla3[[#This Row],[Fecha Factura]]+60)</f>
        <v>42590</v>
      </c>
      <c r="I24" s="34">
        <f>SUM(Tabla3[[#This Row],[Fecha Factura]]+90)</f>
        <v>42620</v>
      </c>
      <c r="J24" s="48">
        <f>SUM(Tabla3[[#This Row],[Fecha Factura]]+120)</f>
        <v>42650</v>
      </c>
    </row>
    <row r="25" spans="1:10" x14ac:dyDescent="0.25">
      <c r="A25" s="45">
        <v>10023</v>
      </c>
      <c r="B25" s="46">
        <v>11796</v>
      </c>
      <c r="C25" s="36">
        <v>42530</v>
      </c>
      <c r="D25" s="47" t="s">
        <v>96</v>
      </c>
      <c r="E25" s="33">
        <v>1751.25</v>
      </c>
      <c r="F25" s="47" t="s">
        <v>97</v>
      </c>
      <c r="G25" s="47" t="s">
        <v>81</v>
      </c>
      <c r="H25" s="28">
        <f>SUM(Tabla3[[#This Row],[Fecha Factura]]+60)</f>
        <v>42590</v>
      </c>
      <c r="I25" s="34">
        <f>SUM(Tabla3[[#This Row],[Fecha Factura]]+90)</f>
        <v>42620</v>
      </c>
      <c r="J25" s="48">
        <f>SUM(Tabla3[[#This Row],[Fecha Factura]]+120)</f>
        <v>42650</v>
      </c>
    </row>
    <row r="26" spans="1:10" x14ac:dyDescent="0.25">
      <c r="A26" s="41">
        <v>10016</v>
      </c>
      <c r="B26" s="42">
        <v>11797</v>
      </c>
      <c r="C26" s="35">
        <v>42530</v>
      </c>
      <c r="D26" s="43" t="s">
        <v>98</v>
      </c>
      <c r="E26" s="30">
        <v>531.66999999999996</v>
      </c>
      <c r="F26" s="43" t="s">
        <v>99</v>
      </c>
      <c r="G26" s="43" t="s">
        <v>100</v>
      </c>
      <c r="H26" s="28">
        <f>SUM(Tabla3[[#This Row],[Fecha Factura]]+60)</f>
        <v>42590</v>
      </c>
      <c r="I26" s="31">
        <f>SUM(Tabla3[[#This Row],[Fecha Factura]]+90)</f>
        <v>42620</v>
      </c>
      <c r="J26" s="44">
        <f>SUM(Tabla3[[#This Row],[Fecha Factura]]+120)</f>
        <v>42650</v>
      </c>
    </row>
    <row r="27" spans="1:10" x14ac:dyDescent="0.25">
      <c r="A27" s="45">
        <v>10028</v>
      </c>
      <c r="B27" s="46">
        <v>11798</v>
      </c>
      <c r="C27" s="36">
        <v>42530</v>
      </c>
      <c r="D27" s="47" t="s">
        <v>101</v>
      </c>
      <c r="E27" s="33">
        <v>1150.95</v>
      </c>
      <c r="F27" s="47" t="s">
        <v>102</v>
      </c>
      <c r="G27" s="47" t="s">
        <v>103</v>
      </c>
      <c r="H27" s="28">
        <f>SUM(Tabla3[[#This Row],[Fecha Factura]]+60)</f>
        <v>42590</v>
      </c>
      <c r="I27" s="34">
        <f>SUM(Tabla3[[#This Row],[Fecha Factura]]+90)</f>
        <v>42620</v>
      </c>
      <c r="J27" s="48">
        <f>SUM(Tabla3[[#This Row],[Fecha Factura]]+120)</f>
        <v>42650</v>
      </c>
    </row>
    <row r="28" spans="1:10" x14ac:dyDescent="0.25">
      <c r="A28" s="45">
        <v>10025</v>
      </c>
      <c r="B28" s="46">
        <v>11802</v>
      </c>
      <c r="C28" s="36">
        <v>42531</v>
      </c>
      <c r="D28" s="47" t="s">
        <v>104</v>
      </c>
      <c r="E28" s="33">
        <v>433.94</v>
      </c>
      <c r="F28" s="47" t="s">
        <v>105</v>
      </c>
      <c r="G28" s="47" t="s">
        <v>106</v>
      </c>
      <c r="H28" s="28">
        <f>SUM(Tabla3[[#This Row],[Fecha Factura]]+60)</f>
        <v>42591</v>
      </c>
      <c r="I28" s="34">
        <f>SUM(Tabla3[[#This Row],[Fecha Factura]]+90)</f>
        <v>42621</v>
      </c>
      <c r="J28" s="48">
        <f>SUM(Tabla3[[#This Row],[Fecha Factura]]+120)</f>
        <v>42651</v>
      </c>
    </row>
    <row r="29" spans="1:10" x14ac:dyDescent="0.25">
      <c r="A29" s="45">
        <v>10011</v>
      </c>
      <c r="B29" s="46">
        <v>11804</v>
      </c>
      <c r="C29" s="36">
        <v>42531</v>
      </c>
      <c r="D29" s="47" t="s">
        <v>107</v>
      </c>
      <c r="E29" s="33">
        <v>415.09</v>
      </c>
      <c r="F29" s="47" t="s">
        <v>108</v>
      </c>
      <c r="G29" s="47" t="s">
        <v>109</v>
      </c>
      <c r="H29" s="28">
        <f>SUM(Tabla3[[#This Row],[Fecha Factura]]+60)</f>
        <v>42591</v>
      </c>
      <c r="I29" s="34">
        <f>SUM(Tabla3[[#This Row],[Fecha Factura]]+90)</f>
        <v>42621</v>
      </c>
      <c r="J29" s="48">
        <f>SUM(Tabla3[[#This Row],[Fecha Factura]]+120)</f>
        <v>42651</v>
      </c>
    </row>
    <row r="30" spans="1:10" x14ac:dyDescent="0.25">
      <c r="A30" s="41">
        <v>10013</v>
      </c>
      <c r="B30" s="42">
        <v>11805</v>
      </c>
      <c r="C30" s="35">
        <v>42531</v>
      </c>
      <c r="D30" s="43" t="s">
        <v>110</v>
      </c>
      <c r="E30" s="30">
        <v>410.75</v>
      </c>
      <c r="F30" s="43" t="s">
        <v>111</v>
      </c>
      <c r="G30" s="43" t="s">
        <v>112</v>
      </c>
      <c r="H30" s="28">
        <f>SUM(Tabla3[[#This Row],[Fecha Factura]]+60)</f>
        <v>42591</v>
      </c>
      <c r="I30" s="31">
        <f>SUM(Tabla3[[#This Row],[Fecha Factura]]+90)</f>
        <v>42621</v>
      </c>
      <c r="J30" s="44">
        <f>SUM(Tabla3[[#This Row],[Fecha Factura]]+120)</f>
        <v>42651</v>
      </c>
    </row>
    <row r="31" spans="1:10" x14ac:dyDescent="0.25">
      <c r="A31" s="45">
        <v>10027</v>
      </c>
      <c r="B31" s="46">
        <v>11806</v>
      </c>
      <c r="C31" s="36">
        <v>42531</v>
      </c>
      <c r="D31" s="47" t="s">
        <v>113</v>
      </c>
      <c r="E31" s="33">
        <v>2568.75</v>
      </c>
      <c r="F31" s="47" t="s">
        <v>114</v>
      </c>
      <c r="G31" s="47" t="s">
        <v>115</v>
      </c>
      <c r="H31" s="28">
        <f>SUM(Tabla3[[#This Row],[Fecha Factura]]+60)</f>
        <v>42591</v>
      </c>
      <c r="I31" s="34">
        <f>SUM(Tabla3[[#This Row],[Fecha Factura]]+90)</f>
        <v>42621</v>
      </c>
      <c r="J31" s="48">
        <f>SUM(Tabla3[[#This Row],[Fecha Factura]]+120)</f>
        <v>42651</v>
      </c>
    </row>
    <row r="32" spans="1:10" x14ac:dyDescent="0.25">
      <c r="A32" s="41">
        <v>10020</v>
      </c>
      <c r="B32" s="42">
        <v>11811</v>
      </c>
      <c r="C32" s="35">
        <v>42532</v>
      </c>
      <c r="D32" s="43" t="s">
        <v>116</v>
      </c>
      <c r="E32" s="30">
        <v>1611.34</v>
      </c>
      <c r="F32" s="43" t="s">
        <v>117</v>
      </c>
      <c r="G32" s="43" t="s">
        <v>87</v>
      </c>
      <c r="H32" s="28">
        <f>SUM(Tabla3[[#This Row],[Fecha Factura]]+60)</f>
        <v>42592</v>
      </c>
      <c r="I32" s="31">
        <f>SUM(Tabla3[[#This Row],[Fecha Factura]]+90)</f>
        <v>42622</v>
      </c>
      <c r="J32" s="44">
        <f>SUM(Tabla3[[#This Row],[Fecha Factura]]+120)</f>
        <v>42652</v>
      </c>
    </row>
    <row r="33" spans="1:10" x14ac:dyDescent="0.25">
      <c r="A33" s="45">
        <v>10019</v>
      </c>
      <c r="B33" s="46">
        <v>11814</v>
      </c>
      <c r="C33" s="36">
        <v>42532</v>
      </c>
      <c r="D33" s="47" t="s">
        <v>120</v>
      </c>
      <c r="E33" s="33">
        <v>765.88</v>
      </c>
      <c r="F33" s="47" t="s">
        <v>118</v>
      </c>
      <c r="G33" s="47" t="s">
        <v>119</v>
      </c>
      <c r="H33" s="28">
        <f>SUM(Tabla3[[#This Row],[Fecha Factura]]+60)</f>
        <v>42592</v>
      </c>
      <c r="I33" s="34">
        <f>SUM(Tabla3[[#This Row],[Fecha Factura]]+90)</f>
        <v>42622</v>
      </c>
      <c r="J33" s="48">
        <f>SUM(Tabla3[[#This Row],[Fecha Factura]]+120)</f>
        <v>42652</v>
      </c>
    </row>
    <row r="34" spans="1:10" x14ac:dyDescent="0.25">
      <c r="A34" s="45">
        <v>10031</v>
      </c>
      <c r="B34" s="46">
        <v>11822</v>
      </c>
      <c r="C34" s="36">
        <v>42551</v>
      </c>
      <c r="D34" s="47" t="s">
        <v>121</v>
      </c>
      <c r="E34" s="33">
        <v>4132.5</v>
      </c>
      <c r="F34" s="47" t="s">
        <v>122</v>
      </c>
      <c r="G34" s="47" t="s">
        <v>67</v>
      </c>
      <c r="H34" s="28">
        <f>SUM(Tabla3[[#This Row],[Fecha Factura]]+60)</f>
        <v>42611</v>
      </c>
      <c r="I34" s="34">
        <f>SUM(Tabla3[[#This Row],[Fecha Factura]]+90)</f>
        <v>42641</v>
      </c>
      <c r="J34" s="48">
        <f>SUM(Tabla3[[#This Row],[Fecha Factura]]+120)</f>
        <v>42671</v>
      </c>
    </row>
    <row r="62" spans="1:10" x14ac:dyDescent="0.25">
      <c r="H62" s="83"/>
    </row>
    <row r="64" spans="1:10" x14ac:dyDescent="0.25">
      <c r="A64" t="s">
        <v>124</v>
      </c>
      <c r="F64">
        <v>10</v>
      </c>
    </row>
    <row r="66" spans="1:7" x14ac:dyDescent="0.25">
      <c r="A66" t="s">
        <v>125</v>
      </c>
      <c r="G66">
        <v>10</v>
      </c>
    </row>
  </sheetData>
  <mergeCells count="2">
    <mergeCell ref="A1:F1"/>
    <mergeCell ref="A2:I3"/>
  </mergeCells>
  <conditionalFormatting sqref="D7:D34">
    <cfRule type="cellIs" dxfId="288" priority="4" operator="equal">
      <formula>"RAMIREZ HERBERT"</formula>
    </cfRule>
  </conditionalFormatting>
  <conditionalFormatting sqref="J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F64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G66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CCC"/>
  </sheetPr>
  <dimension ref="A1:J45"/>
  <sheetViews>
    <sheetView showGridLines="0" workbookViewId="0">
      <selection activeCell="J2" sqref="J2"/>
    </sheetView>
  </sheetViews>
  <sheetFormatPr baseColWidth="10" defaultRowHeight="15" x14ac:dyDescent="0.25"/>
  <cols>
    <col min="6" max="6" width="11.85546875" bestFit="1" customWidth="1"/>
    <col min="8" max="8" width="17.5703125" customWidth="1"/>
  </cols>
  <sheetData>
    <row r="1" spans="1:10" x14ac:dyDescent="0.25">
      <c r="A1" s="127" t="s">
        <v>0</v>
      </c>
      <c r="B1" s="127"/>
      <c r="C1" s="127"/>
      <c r="D1" s="127"/>
      <c r="E1" s="127"/>
      <c r="F1" s="127"/>
    </row>
    <row r="2" spans="1:10" x14ac:dyDescent="0.25">
      <c r="A2" s="135" t="s">
        <v>196</v>
      </c>
      <c r="B2" s="135"/>
      <c r="C2" s="135"/>
      <c r="D2" s="135"/>
      <c r="E2" s="135"/>
      <c r="F2" s="135"/>
      <c r="G2" s="135"/>
      <c r="H2" s="135"/>
      <c r="I2" s="135"/>
      <c r="J2">
        <v>10</v>
      </c>
    </row>
    <row r="3" spans="1:10" x14ac:dyDescent="0.25">
      <c r="A3" s="135"/>
      <c r="B3" s="135"/>
      <c r="C3" s="135"/>
      <c r="D3" s="135"/>
      <c r="E3" s="135"/>
      <c r="F3" s="135"/>
      <c r="G3" s="135"/>
      <c r="H3" s="135"/>
      <c r="I3" s="135"/>
    </row>
    <row r="6" spans="1:10" ht="26.25" x14ac:dyDescent="0.25">
      <c r="B6" s="61" t="s">
        <v>126</v>
      </c>
      <c r="C6" s="62">
        <v>42661</v>
      </c>
      <c r="D6" s="50"/>
      <c r="E6" s="51"/>
      <c r="F6" s="21"/>
      <c r="G6" s="21"/>
      <c r="H6" s="49"/>
    </row>
    <row r="7" spans="1:10" x14ac:dyDescent="0.25">
      <c r="B7" s="22"/>
      <c r="C7" s="22"/>
      <c r="D7" s="50"/>
      <c r="E7" s="51"/>
      <c r="F7" s="21"/>
      <c r="G7" s="21"/>
      <c r="H7" s="49"/>
    </row>
    <row r="8" spans="1:10" x14ac:dyDescent="0.25">
      <c r="B8" s="22"/>
      <c r="C8" s="22"/>
      <c r="D8" s="50"/>
      <c r="E8" s="51"/>
      <c r="F8" s="21"/>
      <c r="G8" s="21"/>
      <c r="H8" s="49"/>
    </row>
    <row r="9" spans="1:10" x14ac:dyDescent="0.25">
      <c r="B9" s="22"/>
      <c r="C9" s="22"/>
      <c r="D9" s="50"/>
      <c r="E9" s="51"/>
      <c r="F9" s="21"/>
      <c r="G9" s="21"/>
      <c r="H9" s="49"/>
    </row>
    <row r="10" spans="1:10" ht="25.5" x14ac:dyDescent="0.25">
      <c r="B10" s="52" t="s">
        <v>38</v>
      </c>
      <c r="C10" s="52" t="s">
        <v>39</v>
      </c>
      <c r="D10" s="53" t="s">
        <v>40</v>
      </c>
      <c r="E10" s="54" t="s">
        <v>127</v>
      </c>
      <c r="F10" s="55" t="s">
        <v>42</v>
      </c>
      <c r="G10" s="56" t="s">
        <v>128</v>
      </c>
      <c r="H10" s="54" t="s">
        <v>129</v>
      </c>
    </row>
    <row r="11" spans="1:10" x14ac:dyDescent="0.25">
      <c r="B11" s="22">
        <v>10024</v>
      </c>
      <c r="C11" s="22"/>
      <c r="D11" s="57">
        <v>42465</v>
      </c>
      <c r="E11" s="58">
        <v>42495</v>
      </c>
      <c r="F11" s="59">
        <v>150</v>
      </c>
      <c r="G11" s="59" t="s">
        <v>130</v>
      </c>
      <c r="H11" s="60">
        <f>IF(C$6&gt;E11,C$6-E11,IF(C$6&lt;E11,"NO VENCIDA"))</f>
        <v>166</v>
      </c>
      <c r="I11" s="60"/>
    </row>
    <row r="12" spans="1:10" x14ac:dyDescent="0.25">
      <c r="B12" s="22">
        <v>10014</v>
      </c>
      <c r="C12" s="22"/>
      <c r="D12" s="57">
        <v>42465</v>
      </c>
      <c r="E12" s="58">
        <v>42495</v>
      </c>
      <c r="F12" s="59">
        <v>550</v>
      </c>
      <c r="G12" s="59" t="s">
        <v>131</v>
      </c>
      <c r="H12" s="60">
        <f t="shared" ref="H12:H37" si="0">IF(C$6&gt;E12,C$6-E12,IF(C$6&lt;E12,"NO VENCIDA"))</f>
        <v>166</v>
      </c>
    </row>
    <row r="13" spans="1:10" x14ac:dyDescent="0.25">
      <c r="B13" s="22">
        <v>10034</v>
      </c>
      <c r="C13" s="22"/>
      <c r="D13" s="57">
        <v>42830</v>
      </c>
      <c r="E13" s="58">
        <v>42860</v>
      </c>
      <c r="F13" s="59">
        <v>750</v>
      </c>
      <c r="G13" s="59" t="s">
        <v>130</v>
      </c>
      <c r="H13" s="60" t="str">
        <f t="shared" si="0"/>
        <v>NO VENCIDA</v>
      </c>
    </row>
    <row r="14" spans="1:10" x14ac:dyDescent="0.25">
      <c r="B14" s="22">
        <v>10029</v>
      </c>
      <c r="C14" s="22"/>
      <c r="D14" s="57">
        <v>42830</v>
      </c>
      <c r="E14" s="58">
        <v>42860</v>
      </c>
      <c r="F14" s="59">
        <v>240</v>
      </c>
      <c r="G14" s="59" t="s">
        <v>132</v>
      </c>
      <c r="H14" s="60" t="str">
        <f t="shared" si="0"/>
        <v>NO VENCIDA</v>
      </c>
    </row>
    <row r="15" spans="1:10" x14ac:dyDescent="0.25">
      <c r="B15" s="22">
        <v>10030</v>
      </c>
      <c r="C15" s="22"/>
      <c r="D15" s="57">
        <v>42526</v>
      </c>
      <c r="E15" s="58">
        <v>42556</v>
      </c>
      <c r="F15" s="59">
        <v>61.5</v>
      </c>
      <c r="G15" s="59" t="s">
        <v>132</v>
      </c>
      <c r="H15" s="60">
        <f t="shared" si="0"/>
        <v>105</v>
      </c>
    </row>
    <row r="16" spans="1:10" x14ac:dyDescent="0.25">
      <c r="B16" s="22">
        <v>10018</v>
      </c>
      <c r="C16" s="22"/>
      <c r="D16" s="57">
        <v>42526</v>
      </c>
      <c r="E16" s="58">
        <v>42556</v>
      </c>
      <c r="F16" s="59">
        <v>211.25</v>
      </c>
      <c r="G16" s="59" t="s">
        <v>132</v>
      </c>
      <c r="H16" s="60">
        <f t="shared" si="0"/>
        <v>105</v>
      </c>
    </row>
    <row r="17" spans="2:8" x14ac:dyDescent="0.25">
      <c r="B17" s="22">
        <v>10035</v>
      </c>
      <c r="C17" s="22"/>
      <c r="D17" s="57">
        <v>42891</v>
      </c>
      <c r="E17" s="58">
        <v>42921</v>
      </c>
      <c r="F17" s="59">
        <v>220.13</v>
      </c>
      <c r="G17" s="59" t="s">
        <v>133</v>
      </c>
      <c r="H17" s="60" t="str">
        <f t="shared" si="0"/>
        <v>NO VENCIDA</v>
      </c>
    </row>
    <row r="18" spans="2:8" x14ac:dyDescent="0.25">
      <c r="B18" s="22">
        <v>10010</v>
      </c>
      <c r="C18" s="22"/>
      <c r="D18" s="57">
        <v>42893</v>
      </c>
      <c r="E18" s="58">
        <v>42923</v>
      </c>
      <c r="F18" s="59">
        <v>151.44</v>
      </c>
      <c r="G18" s="59" t="s">
        <v>130</v>
      </c>
      <c r="H18" s="60" t="str">
        <f t="shared" si="0"/>
        <v>NO VENCIDA</v>
      </c>
    </row>
    <row r="19" spans="2:8" x14ac:dyDescent="0.25">
      <c r="B19" s="22">
        <v>10030</v>
      </c>
      <c r="C19" s="22"/>
      <c r="D19" s="57">
        <v>42528</v>
      </c>
      <c r="E19" s="58">
        <v>42558</v>
      </c>
      <c r="F19" s="59">
        <v>198.77</v>
      </c>
      <c r="G19" s="59" t="s">
        <v>131</v>
      </c>
      <c r="H19" s="60">
        <f t="shared" si="0"/>
        <v>103</v>
      </c>
    </row>
    <row r="20" spans="2:8" x14ac:dyDescent="0.25">
      <c r="B20" s="22">
        <v>10012</v>
      </c>
      <c r="C20" s="22"/>
      <c r="D20" s="57">
        <v>42528</v>
      </c>
      <c r="E20" s="58">
        <v>42558</v>
      </c>
      <c r="F20" s="59">
        <v>98.66</v>
      </c>
      <c r="G20" s="59" t="s">
        <v>134</v>
      </c>
      <c r="H20" s="60">
        <f t="shared" si="0"/>
        <v>103</v>
      </c>
    </row>
    <row r="21" spans="2:8" x14ac:dyDescent="0.25">
      <c r="B21" s="22">
        <v>10024</v>
      </c>
      <c r="C21" s="22"/>
      <c r="D21" s="57">
        <v>42528</v>
      </c>
      <c r="E21" s="58">
        <v>42558</v>
      </c>
      <c r="F21" s="59">
        <v>135.63999999999999</v>
      </c>
      <c r="G21" s="59" t="s">
        <v>131</v>
      </c>
      <c r="H21" s="60">
        <f t="shared" si="0"/>
        <v>103</v>
      </c>
    </row>
    <row r="22" spans="2:8" x14ac:dyDescent="0.25">
      <c r="B22" s="22">
        <v>10014</v>
      </c>
      <c r="C22" s="22"/>
      <c r="D22" s="57">
        <v>42528</v>
      </c>
      <c r="E22" s="58">
        <v>42558</v>
      </c>
      <c r="F22" s="59">
        <v>56.5</v>
      </c>
      <c r="G22" s="59" t="s">
        <v>131</v>
      </c>
      <c r="H22" s="60">
        <f t="shared" si="0"/>
        <v>103</v>
      </c>
    </row>
    <row r="23" spans="2:8" x14ac:dyDescent="0.25">
      <c r="B23" s="22">
        <v>10021</v>
      </c>
      <c r="C23" s="22"/>
      <c r="D23" s="57">
        <v>42528</v>
      </c>
      <c r="E23" s="58">
        <v>42558</v>
      </c>
      <c r="F23" s="59">
        <v>414.35</v>
      </c>
      <c r="G23" s="59" t="s">
        <v>131</v>
      </c>
      <c r="H23" s="60">
        <f t="shared" si="0"/>
        <v>103</v>
      </c>
    </row>
    <row r="24" spans="2:8" x14ac:dyDescent="0.25">
      <c r="B24" s="22">
        <v>10022</v>
      </c>
      <c r="C24" s="22"/>
      <c r="D24" s="57">
        <v>42651</v>
      </c>
      <c r="E24" s="58">
        <v>42682</v>
      </c>
      <c r="F24" s="59">
        <v>75.989999999999995</v>
      </c>
      <c r="G24" s="59" t="s">
        <v>131</v>
      </c>
      <c r="H24" s="60" t="str">
        <f t="shared" si="0"/>
        <v>NO VENCIDA</v>
      </c>
    </row>
    <row r="25" spans="2:8" x14ac:dyDescent="0.25">
      <c r="B25" s="22">
        <v>10026</v>
      </c>
      <c r="C25" s="22"/>
      <c r="D25" s="57">
        <v>42529</v>
      </c>
      <c r="E25" s="58">
        <v>42559</v>
      </c>
      <c r="F25" s="59">
        <v>159.88</v>
      </c>
      <c r="G25" s="59" t="s">
        <v>134</v>
      </c>
      <c r="H25" s="60">
        <f t="shared" si="0"/>
        <v>102</v>
      </c>
    </row>
    <row r="26" spans="2:8" x14ac:dyDescent="0.25">
      <c r="B26" s="22">
        <v>10033</v>
      </c>
      <c r="C26" s="22"/>
      <c r="D26" s="57">
        <v>42712</v>
      </c>
      <c r="E26" s="58">
        <v>42743</v>
      </c>
      <c r="F26" s="59">
        <v>190</v>
      </c>
      <c r="G26" s="59" t="s">
        <v>134</v>
      </c>
      <c r="H26" s="60" t="str">
        <f t="shared" si="0"/>
        <v>NO VENCIDA</v>
      </c>
    </row>
    <row r="27" spans="2:8" x14ac:dyDescent="0.25">
      <c r="B27" s="22">
        <v>10029</v>
      </c>
      <c r="C27" s="22"/>
      <c r="D27" s="57">
        <v>42529</v>
      </c>
      <c r="E27" s="58">
        <v>42559</v>
      </c>
      <c r="F27" s="59">
        <v>267.99</v>
      </c>
      <c r="G27" s="59" t="s">
        <v>134</v>
      </c>
      <c r="H27" s="60">
        <f t="shared" si="0"/>
        <v>102</v>
      </c>
    </row>
    <row r="28" spans="2:8" x14ac:dyDescent="0.25">
      <c r="B28" s="22">
        <v>10015</v>
      </c>
      <c r="C28" s="22"/>
      <c r="D28" s="57">
        <v>42712</v>
      </c>
      <c r="E28" s="58">
        <v>42743</v>
      </c>
      <c r="F28" s="59">
        <v>561.11</v>
      </c>
      <c r="G28" s="59" t="s">
        <v>134</v>
      </c>
      <c r="H28" s="60" t="str">
        <f t="shared" si="0"/>
        <v>NO VENCIDA</v>
      </c>
    </row>
    <row r="29" spans="2:8" x14ac:dyDescent="0.25">
      <c r="B29" s="22">
        <v>10036</v>
      </c>
      <c r="C29" s="22"/>
      <c r="D29" s="57">
        <v>42529</v>
      </c>
      <c r="E29" s="58">
        <v>42559</v>
      </c>
      <c r="F29" s="59">
        <v>180.25</v>
      </c>
      <c r="G29" s="59" t="s">
        <v>134</v>
      </c>
      <c r="H29" s="60">
        <f t="shared" si="0"/>
        <v>102</v>
      </c>
    </row>
    <row r="30" spans="2:8" x14ac:dyDescent="0.25">
      <c r="B30" s="22">
        <v>10032</v>
      </c>
      <c r="C30" s="22"/>
      <c r="D30" s="57">
        <v>42529</v>
      </c>
      <c r="E30" s="58">
        <v>42559</v>
      </c>
      <c r="F30" s="59">
        <v>424.6</v>
      </c>
      <c r="G30" s="59" t="s">
        <v>130</v>
      </c>
      <c r="H30" s="60">
        <f t="shared" si="0"/>
        <v>102</v>
      </c>
    </row>
    <row r="31" spans="2:8" x14ac:dyDescent="0.25">
      <c r="B31" s="22">
        <v>10017</v>
      </c>
      <c r="C31" s="22"/>
      <c r="D31" s="57">
        <v>42530</v>
      </c>
      <c r="E31" s="58">
        <v>42560</v>
      </c>
      <c r="F31" s="59">
        <v>119.85</v>
      </c>
      <c r="G31" s="59" t="s">
        <v>130</v>
      </c>
      <c r="H31" s="60">
        <f t="shared" si="0"/>
        <v>101</v>
      </c>
    </row>
    <row r="32" spans="2:8" x14ac:dyDescent="0.25">
      <c r="B32" s="22">
        <v>10026</v>
      </c>
      <c r="C32" s="22"/>
      <c r="D32" s="57">
        <v>42713</v>
      </c>
      <c r="E32" s="58">
        <v>42744</v>
      </c>
      <c r="F32" s="59">
        <v>114.5</v>
      </c>
      <c r="G32" s="59" t="s">
        <v>132</v>
      </c>
      <c r="H32" s="60" t="str">
        <f t="shared" si="0"/>
        <v>NO VENCIDA</v>
      </c>
    </row>
    <row r="33" spans="1:10" x14ac:dyDescent="0.25">
      <c r="B33" s="22">
        <v>10033</v>
      </c>
      <c r="C33" s="22"/>
      <c r="D33" s="57">
        <v>42530</v>
      </c>
      <c r="E33" s="58">
        <v>42560</v>
      </c>
      <c r="F33" s="59">
        <v>323.68</v>
      </c>
      <c r="G33" s="59" t="s">
        <v>134</v>
      </c>
      <c r="H33" s="60">
        <f t="shared" si="0"/>
        <v>101</v>
      </c>
    </row>
    <row r="34" spans="1:10" x14ac:dyDescent="0.25">
      <c r="B34" s="22">
        <v>10029</v>
      </c>
      <c r="C34" s="22"/>
      <c r="D34" s="57">
        <v>42530</v>
      </c>
      <c r="E34" s="58">
        <v>42560</v>
      </c>
      <c r="F34" s="59">
        <v>244.97</v>
      </c>
      <c r="G34" s="59" t="s">
        <v>131</v>
      </c>
      <c r="H34" s="60">
        <f t="shared" si="0"/>
        <v>101</v>
      </c>
    </row>
    <row r="35" spans="1:10" x14ac:dyDescent="0.25">
      <c r="B35" s="22">
        <v>10023</v>
      </c>
      <c r="C35" s="22"/>
      <c r="D35" s="57">
        <v>42530</v>
      </c>
      <c r="E35" s="58">
        <v>42560</v>
      </c>
      <c r="F35" s="59">
        <v>1751.25</v>
      </c>
      <c r="G35" s="59" t="s">
        <v>130</v>
      </c>
      <c r="H35" s="60">
        <f t="shared" si="0"/>
        <v>101</v>
      </c>
    </row>
    <row r="36" spans="1:10" x14ac:dyDescent="0.25">
      <c r="B36" s="22">
        <v>10016</v>
      </c>
      <c r="C36" s="22"/>
      <c r="D36" s="57">
        <v>42713</v>
      </c>
      <c r="E36" s="58">
        <v>42560</v>
      </c>
      <c r="F36" s="59">
        <v>531.66999999999996</v>
      </c>
      <c r="G36" s="59" t="s">
        <v>133</v>
      </c>
      <c r="H36" s="60">
        <f t="shared" si="0"/>
        <v>101</v>
      </c>
    </row>
    <row r="37" spans="1:10" x14ac:dyDescent="0.25">
      <c r="B37" s="22">
        <v>10028</v>
      </c>
      <c r="C37" s="22"/>
      <c r="D37" s="57">
        <v>42530</v>
      </c>
      <c r="E37" s="58">
        <v>42560</v>
      </c>
      <c r="F37" s="59">
        <v>1150.95</v>
      </c>
      <c r="G37" s="59" t="s">
        <v>133</v>
      </c>
      <c r="H37" s="60">
        <f t="shared" si="0"/>
        <v>101</v>
      </c>
    </row>
    <row r="38" spans="1:10" x14ac:dyDescent="0.25">
      <c r="E38" t="s">
        <v>208</v>
      </c>
      <c r="F38" s="81">
        <f>MAX(F11:F37)</f>
        <v>1751.25</v>
      </c>
    </row>
    <row r="39" spans="1:10" x14ac:dyDescent="0.25">
      <c r="E39" s="82" t="s">
        <v>209</v>
      </c>
      <c r="F39" s="81">
        <f>MIN(F11:F38)</f>
        <v>56.5</v>
      </c>
    </row>
    <row r="40" spans="1:10" x14ac:dyDescent="0.25">
      <c r="E40" s="82" t="s">
        <v>210</v>
      </c>
      <c r="F40" s="81">
        <f>AVERAGE(F11:F37)</f>
        <v>345.73814814814818</v>
      </c>
      <c r="J40">
        <v>10</v>
      </c>
    </row>
    <row r="41" spans="1:10" x14ac:dyDescent="0.25">
      <c r="A41" s="135" t="s">
        <v>135</v>
      </c>
      <c r="B41" s="135"/>
      <c r="C41" s="135"/>
      <c r="D41" s="135"/>
      <c r="E41" s="135"/>
      <c r="F41" s="135"/>
      <c r="G41" s="135"/>
      <c r="H41" s="135"/>
      <c r="I41" s="135"/>
    </row>
    <row r="42" spans="1:10" x14ac:dyDescent="0.25">
      <c r="A42" s="135"/>
      <c r="B42" s="135"/>
      <c r="C42" s="135"/>
      <c r="D42" s="135"/>
      <c r="E42" s="135"/>
      <c r="F42" s="135"/>
      <c r="G42" s="135"/>
      <c r="H42" s="135"/>
      <c r="I42" s="135"/>
    </row>
    <row r="43" spans="1:10" x14ac:dyDescent="0.25">
      <c r="J43">
        <v>10</v>
      </c>
    </row>
    <row r="44" spans="1:10" x14ac:dyDescent="0.25">
      <c r="A44" s="135" t="s">
        <v>136</v>
      </c>
      <c r="B44" s="135"/>
      <c r="C44" s="135"/>
      <c r="D44" s="135"/>
      <c r="E44" s="135"/>
      <c r="F44" s="135"/>
      <c r="G44" s="135"/>
      <c r="H44" s="135"/>
      <c r="I44" s="135"/>
    </row>
    <row r="45" spans="1:10" x14ac:dyDescent="0.25">
      <c r="A45" s="135"/>
      <c r="B45" s="135"/>
      <c r="C45" s="135"/>
      <c r="D45" s="135"/>
      <c r="E45" s="135"/>
      <c r="F45" s="135"/>
      <c r="G45" s="135"/>
      <c r="H45" s="135"/>
      <c r="I45" s="135"/>
    </row>
  </sheetData>
  <mergeCells count="4">
    <mergeCell ref="A1:F1"/>
    <mergeCell ref="A2:I3"/>
    <mergeCell ref="A41:I42"/>
    <mergeCell ref="A44:I45"/>
  </mergeCells>
  <conditionalFormatting sqref="H11:H37">
    <cfRule type="cellIs" dxfId="275" priority="19" operator="equal">
      <formula>"NO VENCIDA"</formula>
    </cfRule>
  </conditionalFormatting>
  <conditionalFormatting sqref="I11">
    <cfRule type="cellIs" dxfId="274" priority="4" operator="equal">
      <formula>"NO VENCIDA"</formula>
    </cfRule>
  </conditionalFormatting>
  <conditionalFormatting sqref="J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J40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J4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34A5E6FC-7B8C-4245-B180-BCD148BF7881}">
            <x14:iconSet iconSet="3Stars" showValue="0">
              <x14:cfvo type="percent">
                <xm:f>0</xm:f>
              </x14:cfvo>
              <x14:cfvo type="num" gte="0">
                <xm:f>300</xm:f>
              </x14:cfvo>
              <x14:cfvo type="num">
                <xm:f>1000</xm:f>
              </x14:cfvo>
            </x14:iconSet>
          </x14:cfRule>
          <x14:cfRule type="iconSet" priority="6" id="{ACCDC6C1-B762-49C6-B599-0CA9FD39B8A0}">
            <x14:iconSet iconSet="3Stars">
              <x14:cfvo type="percent">
                <xm:f>0</xm:f>
              </x14:cfvo>
              <x14:cfvo type="num" gte="0">
                <xm:f>300</xm:f>
              </x14:cfvo>
              <x14:cfvo type="num">
                <xm:f>1000</xm:f>
              </x14:cfvo>
            </x14:iconSet>
          </x14:cfRule>
          <x14:cfRule type="iconSet" priority="7" id="{A18E4359-5A07-4531-939B-80515824A5AA}">
            <x14:iconSet iconSet="3Stars" showValue="0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</x14:iconSet>
          </x14:cfRule>
          <x14:cfRule type="iconSet" priority="8" id="{CA1B54BD-2FC4-4474-BF8A-600FB710F160}">
            <x14:iconSet iconSet="3Stars">
              <x14:cfvo type="percent">
                <xm:f>0</xm:f>
              </x14:cfvo>
              <x14:cfvo type="num" gte="0">
                <xm:f>300</xm:f>
              </x14:cfvo>
              <x14:cfvo type="num">
                <xm:f>1000</xm:f>
              </x14:cfvo>
            </x14:iconSet>
          </x14:cfRule>
          <x14:cfRule type="iconSet" priority="9" id="{0DFEFA99-AEC0-44FE-A868-DF0D19DE0870}">
            <x14:iconSet iconSet="3Stars">
              <x14:cfvo type="percent">
                <xm:f>0</xm:f>
              </x14:cfvo>
              <x14:cfvo type="num">
                <xm:f>500</xm:f>
              </x14:cfvo>
              <x14:cfvo type="num" gte="0">
                <xm:f>1000</xm:f>
              </x14:cfvo>
            </x14:iconSet>
          </x14:cfRule>
          <x14:cfRule type="iconSet" priority="13" id="{1F7BBE60-C838-4268-856B-13219BF548FA}">
            <x14:iconSet iconSet="3Stars">
              <x14:cfvo type="percent">
                <xm:f>0</xm:f>
              </x14:cfvo>
              <x14:cfvo type="percent">
                <xm:f>1</xm:f>
              </x14:cfvo>
              <x14:cfvo type="percent" gte="0">
                <xm:f>1</xm:f>
              </x14:cfvo>
            </x14:iconSet>
          </x14:cfRule>
          <x14:cfRule type="iconSet" priority="17" id="{5E2F8125-A32F-4EA3-B16E-F309E497498F}">
            <x14:iconSet iconSet="3Stars">
              <x14:cfvo type="percent">
                <xm:f>0</xm:f>
              </x14:cfvo>
              <x14:cfvo type="percent" gte="0">
                <xm:f>1</xm:f>
              </x14:cfvo>
              <x14:cfvo type="percent">
                <xm:f>1</xm:f>
              </x14:cfvo>
            </x14:iconSet>
          </x14:cfRule>
          <xm:sqref>F11:F37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CCC"/>
  </sheetPr>
  <dimension ref="A1:J20"/>
  <sheetViews>
    <sheetView showGridLines="0" workbookViewId="0">
      <selection activeCell="J2" sqref="J2"/>
    </sheetView>
  </sheetViews>
  <sheetFormatPr baseColWidth="10" defaultRowHeight="15" x14ac:dyDescent="0.25"/>
  <cols>
    <col min="2" max="2" width="21.28515625" bestFit="1" customWidth="1"/>
    <col min="3" max="3" width="23.5703125" bestFit="1" customWidth="1"/>
    <col min="4" max="4" width="10.140625" bestFit="1" customWidth="1"/>
    <col min="5" max="5" width="11.140625" bestFit="1" customWidth="1"/>
    <col min="6" max="6" width="10.140625" bestFit="1" customWidth="1"/>
    <col min="7" max="7" width="19.7109375" customWidth="1"/>
    <col min="8" max="8" width="18" customWidth="1"/>
  </cols>
  <sheetData>
    <row r="1" spans="1:10" x14ac:dyDescent="0.25">
      <c r="A1" s="127" t="s">
        <v>0</v>
      </c>
      <c r="B1" s="127"/>
      <c r="C1" s="127"/>
      <c r="D1" s="127"/>
      <c r="E1" s="127"/>
      <c r="F1" s="127"/>
    </row>
    <row r="2" spans="1:10" x14ac:dyDescent="0.25">
      <c r="A2" s="135" t="s">
        <v>171</v>
      </c>
      <c r="B2" s="135"/>
      <c r="C2" s="135"/>
      <c r="D2" s="135"/>
      <c r="E2" s="135"/>
      <c r="F2" s="135"/>
      <c r="G2" s="135"/>
      <c r="H2" s="135"/>
      <c r="I2" s="135"/>
      <c r="J2">
        <v>10</v>
      </c>
    </row>
    <row r="3" spans="1:10" x14ac:dyDescent="0.25">
      <c r="A3" s="135"/>
      <c r="B3" s="135"/>
      <c r="C3" s="135"/>
      <c r="D3" s="135"/>
      <c r="E3" s="135"/>
      <c r="F3" s="135"/>
      <c r="G3" s="135"/>
      <c r="H3" s="135"/>
      <c r="I3" s="135"/>
    </row>
    <row r="5" spans="1:10" ht="38.25" x14ac:dyDescent="0.25">
      <c r="B5" s="63" t="s">
        <v>137</v>
      </c>
      <c r="C5" s="64" t="s">
        <v>138</v>
      </c>
      <c r="D5" s="65" t="s">
        <v>139</v>
      </c>
      <c r="E5" s="65" t="s">
        <v>140</v>
      </c>
      <c r="F5" s="65" t="s">
        <v>141</v>
      </c>
      <c r="G5" s="64" t="s">
        <v>142</v>
      </c>
      <c r="H5" s="66" t="s">
        <v>143</v>
      </c>
    </row>
    <row r="6" spans="1:10" ht="30" customHeight="1" x14ac:dyDescent="0.25">
      <c r="B6" s="67" t="s">
        <v>144</v>
      </c>
      <c r="C6" s="67" t="s">
        <v>145</v>
      </c>
      <c r="D6" s="68">
        <v>38456</v>
      </c>
      <c r="E6" s="68">
        <v>51900</v>
      </c>
      <c r="F6" s="68">
        <v>55060</v>
      </c>
      <c r="G6" s="69"/>
      <c r="H6" s="67"/>
    </row>
    <row r="7" spans="1:10" ht="30" customHeight="1" x14ac:dyDescent="0.25">
      <c r="B7" s="67" t="s">
        <v>146</v>
      </c>
      <c r="C7" s="67" t="s">
        <v>147</v>
      </c>
      <c r="D7" s="68">
        <v>19106</v>
      </c>
      <c r="E7" s="68">
        <v>33600</v>
      </c>
      <c r="F7" s="68">
        <v>16502</v>
      </c>
      <c r="G7" s="69"/>
      <c r="H7" s="69"/>
    </row>
    <row r="8" spans="1:10" ht="30" customHeight="1" x14ac:dyDescent="0.25">
      <c r="B8" s="67" t="s">
        <v>148</v>
      </c>
      <c r="C8" s="67" t="s">
        <v>149</v>
      </c>
      <c r="D8" s="68">
        <v>-1784</v>
      </c>
      <c r="E8" s="68">
        <v>15200</v>
      </c>
      <c r="F8" s="68">
        <v>1380</v>
      </c>
      <c r="G8" s="69"/>
      <c r="H8" s="69"/>
    </row>
    <row r="9" spans="1:10" ht="30" customHeight="1" x14ac:dyDescent="0.25">
      <c r="B9" s="67" t="s">
        <v>150</v>
      </c>
      <c r="C9" s="67" t="s">
        <v>151</v>
      </c>
      <c r="D9" s="68">
        <v>2918</v>
      </c>
      <c r="E9" s="68">
        <v>18500</v>
      </c>
      <c r="F9" s="68">
        <v>27815</v>
      </c>
      <c r="G9" s="69"/>
      <c r="H9" s="69"/>
    </row>
    <row r="10" spans="1:10" ht="30" customHeight="1" x14ac:dyDescent="0.25">
      <c r="B10" s="67" t="s">
        <v>152</v>
      </c>
      <c r="C10" s="67" t="s">
        <v>153</v>
      </c>
      <c r="D10" s="68">
        <v>14750</v>
      </c>
      <c r="E10" s="68">
        <v>15600</v>
      </c>
      <c r="F10" s="68">
        <v>-1446</v>
      </c>
      <c r="G10" s="69"/>
      <c r="H10" s="69"/>
    </row>
    <row r="11" spans="1:10" ht="30" customHeight="1" x14ac:dyDescent="0.25">
      <c r="B11" s="67" t="s">
        <v>154</v>
      </c>
      <c r="C11" s="67" t="s">
        <v>155</v>
      </c>
      <c r="D11" s="68">
        <v>11363</v>
      </c>
      <c r="E11" s="68">
        <v>10200</v>
      </c>
      <c r="F11" s="68">
        <v>26906</v>
      </c>
      <c r="G11" s="69"/>
      <c r="H11" s="69"/>
    </row>
    <row r="12" spans="1:10" ht="30" customHeight="1" x14ac:dyDescent="0.25">
      <c r="B12" s="67" t="s">
        <v>156</v>
      </c>
      <c r="C12" s="67" t="s">
        <v>149</v>
      </c>
      <c r="D12" s="68">
        <v>4846</v>
      </c>
      <c r="E12" s="68">
        <v>13300</v>
      </c>
      <c r="F12" s="68">
        <v>19794</v>
      </c>
      <c r="G12" s="69"/>
      <c r="H12" s="69"/>
    </row>
    <row r="13" spans="1:10" ht="30" customHeight="1" x14ac:dyDescent="0.25">
      <c r="B13" s="67" t="s">
        <v>157</v>
      </c>
      <c r="C13" s="67" t="s">
        <v>158</v>
      </c>
      <c r="D13" s="68">
        <v>21047</v>
      </c>
      <c r="E13" s="68">
        <v>13500</v>
      </c>
      <c r="F13" s="68">
        <v>9561</v>
      </c>
      <c r="G13" s="69"/>
      <c r="H13" s="69"/>
    </row>
    <row r="14" spans="1:10" ht="30" customHeight="1" x14ac:dyDescent="0.25">
      <c r="B14" s="67" t="s">
        <v>159</v>
      </c>
      <c r="C14" s="67" t="s">
        <v>160</v>
      </c>
      <c r="D14" s="68">
        <v>22273</v>
      </c>
      <c r="E14" s="68">
        <v>9400</v>
      </c>
      <c r="F14" s="68">
        <v>22628</v>
      </c>
      <c r="G14" s="69"/>
      <c r="H14" s="69"/>
    </row>
    <row r="15" spans="1:10" ht="30" customHeight="1" x14ac:dyDescent="0.25">
      <c r="B15" s="67" t="s">
        <v>161</v>
      </c>
      <c r="C15" s="67" t="s">
        <v>162</v>
      </c>
      <c r="D15" s="68">
        <v>32534</v>
      </c>
      <c r="E15" s="68">
        <v>15900</v>
      </c>
      <c r="F15" s="68">
        <v>9882</v>
      </c>
      <c r="G15" s="69"/>
      <c r="H15" s="69"/>
    </row>
    <row r="16" spans="1:10" ht="30" customHeight="1" x14ac:dyDescent="0.25">
      <c r="B16" s="67" t="s">
        <v>163</v>
      </c>
      <c r="C16" s="67" t="s">
        <v>147</v>
      </c>
      <c r="D16" s="68">
        <v>20416</v>
      </c>
      <c r="E16" s="68">
        <v>11300</v>
      </c>
      <c r="F16" s="68">
        <v>15480</v>
      </c>
      <c r="G16" s="69"/>
      <c r="H16" s="69"/>
    </row>
    <row r="17" spans="2:8" ht="30" customHeight="1" x14ac:dyDescent="0.25">
      <c r="B17" s="67" t="s">
        <v>164</v>
      </c>
      <c r="C17" s="67" t="s">
        <v>160</v>
      </c>
      <c r="D17" s="68">
        <v>6995</v>
      </c>
      <c r="E17" s="68">
        <v>10500</v>
      </c>
      <c r="F17" s="68">
        <v>19732</v>
      </c>
      <c r="G17" s="69"/>
      <c r="H17" s="69"/>
    </row>
    <row r="18" spans="2:8" ht="30" customHeight="1" x14ac:dyDescent="0.25">
      <c r="B18" s="67" t="s">
        <v>165</v>
      </c>
      <c r="C18" s="67" t="s">
        <v>166</v>
      </c>
      <c r="D18" s="68">
        <v>14479</v>
      </c>
      <c r="E18" s="68">
        <v>237</v>
      </c>
      <c r="F18" s="68">
        <v>99</v>
      </c>
      <c r="G18" s="69"/>
      <c r="H18" s="69"/>
    </row>
    <row r="19" spans="2:8" ht="30" customHeight="1" x14ac:dyDescent="0.25">
      <c r="B19" s="67" t="s">
        <v>167</v>
      </c>
      <c r="C19" s="67" t="s">
        <v>168</v>
      </c>
      <c r="D19" s="68">
        <v>-3017</v>
      </c>
      <c r="E19" s="68">
        <v>177</v>
      </c>
      <c r="F19" s="68">
        <v>-2263</v>
      </c>
      <c r="G19" s="69"/>
      <c r="H19" s="69"/>
    </row>
    <row r="20" spans="2:8" ht="30" customHeight="1" x14ac:dyDescent="0.25">
      <c r="B20" s="67" t="s">
        <v>169</v>
      </c>
      <c r="C20" s="67" t="s">
        <v>170</v>
      </c>
      <c r="D20" s="68">
        <v>2650</v>
      </c>
      <c r="E20" s="68">
        <v>7400</v>
      </c>
      <c r="F20" s="68">
        <v>-3257</v>
      </c>
      <c r="G20" s="69"/>
      <c r="H20" s="69"/>
    </row>
  </sheetData>
  <mergeCells count="2">
    <mergeCell ref="A1:F1"/>
    <mergeCell ref="A2:I3"/>
  </mergeCells>
  <conditionalFormatting sqref="J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00000000-0003-0000-0500-000000000000}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'Ejercicio 4'!D6:F6</xm:f>
              <xm:sqref>G6</xm:sqref>
            </x14:sparkline>
            <x14:sparkline>
              <xm:f>'Ejercicio 4'!D7:F7</xm:f>
              <xm:sqref>G7</xm:sqref>
            </x14:sparkline>
            <x14:sparkline>
              <xm:f>'Ejercicio 4'!D8:F8</xm:f>
              <xm:sqref>G8</xm:sqref>
            </x14:sparkline>
            <x14:sparkline>
              <xm:f>'Ejercicio 4'!D9:F9</xm:f>
              <xm:sqref>G9</xm:sqref>
            </x14:sparkline>
            <x14:sparkline>
              <xm:f>'Ejercicio 4'!D10:F10</xm:f>
              <xm:sqref>G10</xm:sqref>
            </x14:sparkline>
            <x14:sparkline>
              <xm:f>'Ejercicio 4'!D11:F11</xm:f>
              <xm:sqref>G11</xm:sqref>
            </x14:sparkline>
            <x14:sparkline>
              <xm:f>'Ejercicio 4'!D12:F12</xm:f>
              <xm:sqref>G12</xm:sqref>
            </x14:sparkline>
            <x14:sparkline>
              <xm:f>'Ejercicio 4'!D13:F13</xm:f>
              <xm:sqref>G13</xm:sqref>
            </x14:sparkline>
            <x14:sparkline>
              <xm:f>'Ejercicio 4'!D14:F14</xm:f>
              <xm:sqref>G14</xm:sqref>
            </x14:sparkline>
            <x14:sparkline>
              <xm:f>'Ejercicio 4'!D15:F15</xm:f>
              <xm:sqref>G15</xm:sqref>
            </x14:sparkline>
            <x14:sparkline>
              <xm:f>'Ejercicio 4'!D16:F16</xm:f>
              <xm:sqref>G16</xm:sqref>
            </x14:sparkline>
            <x14:sparkline>
              <xm:f>'Ejercicio 4'!D17:F17</xm:f>
              <xm:sqref>G17</xm:sqref>
            </x14:sparkline>
            <x14:sparkline>
              <xm:f>'Ejercicio 4'!D18:F18</xm:f>
              <xm:sqref>G18</xm:sqref>
            </x14:sparkline>
            <x14:sparkline>
              <xm:f>'Ejercicio 4'!D19:F19</xm:f>
              <xm:sqref>G19</xm:sqref>
            </x14:sparkline>
            <x14:sparkline>
              <xm:f>'Ejercicio 4'!D20:F20</xm:f>
              <xm:sqref>G20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CCC"/>
  </sheetPr>
  <dimension ref="A1:J35"/>
  <sheetViews>
    <sheetView showGridLines="0" workbookViewId="0">
      <selection activeCell="N14" sqref="N14"/>
    </sheetView>
  </sheetViews>
  <sheetFormatPr baseColWidth="10" defaultRowHeight="15" x14ac:dyDescent="0.25"/>
  <cols>
    <col min="2" max="2" width="12.7109375" customWidth="1"/>
    <col min="3" max="3" width="12.28515625" customWidth="1"/>
    <col min="4" max="4" width="16" customWidth="1"/>
    <col min="5" max="5" width="12.28515625" customWidth="1"/>
    <col min="6" max="6" width="9" customWidth="1"/>
    <col min="7" max="7" width="12.140625" customWidth="1"/>
    <col min="8" max="8" width="12.7109375" bestFit="1" customWidth="1"/>
    <col min="9" max="9" width="14" customWidth="1"/>
    <col min="10" max="10" width="12" customWidth="1"/>
  </cols>
  <sheetData>
    <row r="1" spans="1:10" x14ac:dyDescent="0.25">
      <c r="A1" s="127" t="s">
        <v>0</v>
      </c>
      <c r="B1" s="127"/>
      <c r="C1" s="127"/>
      <c r="D1" s="127"/>
      <c r="E1" s="127"/>
      <c r="F1" s="127"/>
    </row>
    <row r="2" spans="1:10" x14ac:dyDescent="0.25">
      <c r="A2" s="135" t="s">
        <v>195</v>
      </c>
      <c r="B2" s="135"/>
      <c r="C2" s="135"/>
      <c r="D2" s="135"/>
      <c r="E2" s="135"/>
      <c r="F2" s="135"/>
      <c r="G2" s="135"/>
      <c r="H2" s="135"/>
      <c r="I2" s="135"/>
    </row>
    <row r="3" spans="1:10" x14ac:dyDescent="0.25">
      <c r="A3" s="135"/>
      <c r="B3" s="135"/>
      <c r="C3" s="135"/>
      <c r="D3" s="135"/>
      <c r="E3" s="135"/>
      <c r="F3" s="135"/>
      <c r="G3" s="135"/>
      <c r="H3" s="135"/>
      <c r="I3" s="135"/>
      <c r="J3">
        <v>10</v>
      </c>
    </row>
    <row r="5" spans="1:10" x14ac:dyDescent="0.25">
      <c r="B5" s="85" t="s">
        <v>172</v>
      </c>
      <c r="C5" s="86" t="s">
        <v>173</v>
      </c>
      <c r="D5" s="86" t="s">
        <v>174</v>
      </c>
      <c r="E5" s="86" t="s">
        <v>175</v>
      </c>
      <c r="F5" s="86" t="s">
        <v>176</v>
      </c>
      <c r="G5" s="86" t="s">
        <v>177</v>
      </c>
      <c r="H5" s="86" t="s">
        <v>178</v>
      </c>
      <c r="I5" s="86" t="s">
        <v>179</v>
      </c>
      <c r="J5" s="87" t="s">
        <v>128</v>
      </c>
    </row>
    <row r="6" spans="1:10" x14ac:dyDescent="0.25">
      <c r="B6" s="16">
        <v>2</v>
      </c>
      <c r="C6" s="70">
        <v>37987</v>
      </c>
      <c r="D6" s="12" t="s">
        <v>180</v>
      </c>
      <c r="E6" s="12" t="s">
        <v>178</v>
      </c>
      <c r="F6" s="12" t="s">
        <v>181</v>
      </c>
      <c r="G6" s="12">
        <v>199</v>
      </c>
      <c r="H6" s="71">
        <v>1945424</v>
      </c>
      <c r="I6" s="70">
        <v>38096</v>
      </c>
      <c r="J6" s="15" t="s">
        <v>131</v>
      </c>
    </row>
    <row r="7" spans="1:10" x14ac:dyDescent="0.25">
      <c r="B7" s="16">
        <v>3</v>
      </c>
      <c r="C7" s="70">
        <v>37987</v>
      </c>
      <c r="D7" s="12" t="s">
        <v>182</v>
      </c>
      <c r="E7" s="12" t="s">
        <v>183</v>
      </c>
      <c r="F7" s="12" t="s">
        <v>181</v>
      </c>
      <c r="G7" s="12">
        <v>82</v>
      </c>
      <c r="H7" s="71">
        <v>712416</v>
      </c>
      <c r="I7" s="70">
        <v>38299</v>
      </c>
      <c r="J7" s="15" t="s">
        <v>184</v>
      </c>
    </row>
    <row r="8" spans="1:10" x14ac:dyDescent="0.25">
      <c r="B8" s="16">
        <v>4</v>
      </c>
      <c r="C8" s="70">
        <v>37988</v>
      </c>
      <c r="D8" s="12" t="s">
        <v>185</v>
      </c>
      <c r="E8" s="12" t="s">
        <v>183</v>
      </c>
      <c r="F8" s="12" t="s">
        <v>181</v>
      </c>
      <c r="G8" s="12">
        <v>285</v>
      </c>
      <c r="H8" s="71">
        <v>1815450</v>
      </c>
      <c r="I8" s="70">
        <v>38104</v>
      </c>
      <c r="J8" s="15" t="s">
        <v>186</v>
      </c>
    </row>
    <row r="9" spans="1:10" x14ac:dyDescent="0.25">
      <c r="B9" s="16">
        <v>6</v>
      </c>
      <c r="C9" s="70">
        <v>37989</v>
      </c>
      <c r="D9" s="12" t="s">
        <v>187</v>
      </c>
      <c r="E9" s="12" t="s">
        <v>183</v>
      </c>
      <c r="F9" s="12" t="s">
        <v>181</v>
      </c>
      <c r="G9" s="12">
        <v>131</v>
      </c>
      <c r="H9" s="71">
        <v>953156</v>
      </c>
      <c r="I9" s="70">
        <v>38235</v>
      </c>
      <c r="J9" s="15" t="s">
        <v>131</v>
      </c>
    </row>
    <row r="10" spans="1:10" x14ac:dyDescent="0.25">
      <c r="B10" s="16">
        <v>8</v>
      </c>
      <c r="C10" s="70">
        <v>37989</v>
      </c>
      <c r="D10" s="12" t="s">
        <v>182</v>
      </c>
      <c r="E10" s="12" t="s">
        <v>178</v>
      </c>
      <c r="F10" s="12" t="s">
        <v>181</v>
      </c>
      <c r="G10" s="12">
        <v>235</v>
      </c>
      <c r="H10" s="71">
        <v>2158475</v>
      </c>
      <c r="I10" s="70">
        <v>38291</v>
      </c>
      <c r="J10" s="15" t="s">
        <v>186</v>
      </c>
    </row>
    <row r="11" spans="1:10" x14ac:dyDescent="0.25">
      <c r="B11" s="16">
        <v>11</v>
      </c>
      <c r="C11" s="70">
        <v>37990</v>
      </c>
      <c r="D11" s="12" t="s">
        <v>182</v>
      </c>
      <c r="E11" s="12" t="s">
        <v>183</v>
      </c>
      <c r="F11" s="12" t="s">
        <v>181</v>
      </c>
      <c r="G11" s="12">
        <v>124</v>
      </c>
      <c r="H11" s="71">
        <v>627068</v>
      </c>
      <c r="I11" s="70">
        <v>38288</v>
      </c>
      <c r="J11" s="15" t="s">
        <v>131</v>
      </c>
    </row>
    <row r="12" spans="1:10" x14ac:dyDescent="0.25">
      <c r="B12" s="16">
        <v>12</v>
      </c>
      <c r="C12" s="70">
        <v>37990</v>
      </c>
      <c r="D12" s="12" t="s">
        <v>187</v>
      </c>
      <c r="E12" s="12" t="s">
        <v>178</v>
      </c>
      <c r="F12" s="12" t="s">
        <v>181</v>
      </c>
      <c r="G12" s="12">
        <v>187</v>
      </c>
      <c r="H12" s="71">
        <v>999328</v>
      </c>
      <c r="I12" s="70">
        <v>38082</v>
      </c>
      <c r="J12" s="15" t="s">
        <v>130</v>
      </c>
    </row>
    <row r="13" spans="1:10" x14ac:dyDescent="0.25">
      <c r="B13" s="16">
        <v>15</v>
      </c>
      <c r="C13" s="70">
        <v>37990</v>
      </c>
      <c r="D13" s="12" t="s">
        <v>187</v>
      </c>
      <c r="E13" s="12" t="s">
        <v>183</v>
      </c>
      <c r="F13" s="12" t="s">
        <v>181</v>
      </c>
      <c r="G13" s="12">
        <v>176</v>
      </c>
      <c r="H13" s="71">
        <v>820336</v>
      </c>
      <c r="I13" s="70">
        <v>38320</v>
      </c>
      <c r="J13" s="15" t="s">
        <v>131</v>
      </c>
    </row>
    <row r="14" spans="1:10" x14ac:dyDescent="0.25">
      <c r="B14" s="16">
        <v>16</v>
      </c>
      <c r="C14" s="70">
        <v>37991</v>
      </c>
      <c r="D14" s="12" t="s">
        <v>188</v>
      </c>
      <c r="E14" s="12" t="s">
        <v>183</v>
      </c>
      <c r="F14" s="12" t="s">
        <v>181</v>
      </c>
      <c r="G14" s="12">
        <v>179</v>
      </c>
      <c r="H14" s="71">
        <v>937960</v>
      </c>
      <c r="I14" s="70">
        <v>38312</v>
      </c>
      <c r="J14" s="15" t="s">
        <v>130</v>
      </c>
    </row>
    <row r="15" spans="1:10" x14ac:dyDescent="0.25">
      <c r="B15" s="16">
        <v>19</v>
      </c>
      <c r="C15" s="70">
        <v>37993</v>
      </c>
      <c r="D15" s="12" t="s">
        <v>189</v>
      </c>
      <c r="E15" s="12" t="s">
        <v>183</v>
      </c>
      <c r="F15" s="12" t="s">
        <v>181</v>
      </c>
      <c r="G15" s="12">
        <v>55</v>
      </c>
      <c r="H15" s="71">
        <v>472615</v>
      </c>
      <c r="I15" s="70">
        <v>38086</v>
      </c>
      <c r="J15" s="15" t="s">
        <v>132</v>
      </c>
    </row>
    <row r="16" spans="1:10" x14ac:dyDescent="0.25">
      <c r="B16" s="16">
        <v>23</v>
      </c>
      <c r="C16" s="70">
        <v>37996</v>
      </c>
      <c r="D16" s="12" t="s">
        <v>188</v>
      </c>
      <c r="E16" s="12" t="s">
        <v>183</v>
      </c>
      <c r="F16" s="12" t="s">
        <v>181</v>
      </c>
      <c r="G16" s="12">
        <v>183</v>
      </c>
      <c r="H16" s="71">
        <v>1438929</v>
      </c>
      <c r="I16" s="70">
        <v>38098</v>
      </c>
      <c r="J16" s="15" t="s">
        <v>132</v>
      </c>
    </row>
    <row r="17" spans="2:10" x14ac:dyDescent="0.25">
      <c r="B17" s="16">
        <v>1</v>
      </c>
      <c r="C17" s="70">
        <v>37987</v>
      </c>
      <c r="D17" s="12" t="s">
        <v>185</v>
      </c>
      <c r="E17" s="12" t="s">
        <v>183</v>
      </c>
      <c r="F17" s="12" t="s">
        <v>190</v>
      </c>
      <c r="G17" s="12">
        <v>291</v>
      </c>
      <c r="H17" s="71">
        <v>2133903</v>
      </c>
      <c r="I17" s="70">
        <v>38157</v>
      </c>
      <c r="J17" s="15" t="s">
        <v>130</v>
      </c>
    </row>
    <row r="18" spans="2:10" x14ac:dyDescent="0.25">
      <c r="B18" s="16">
        <v>9</v>
      </c>
      <c r="C18" s="70">
        <v>37990</v>
      </c>
      <c r="D18" s="12" t="s">
        <v>189</v>
      </c>
      <c r="E18" s="12" t="s">
        <v>183</v>
      </c>
      <c r="F18" s="12" t="s">
        <v>190</v>
      </c>
      <c r="G18" s="12">
        <v>108</v>
      </c>
      <c r="H18" s="71">
        <v>1024380</v>
      </c>
      <c r="I18" s="70">
        <v>38349</v>
      </c>
      <c r="J18" s="15" t="s">
        <v>186</v>
      </c>
    </row>
    <row r="19" spans="2:10" x14ac:dyDescent="0.25">
      <c r="B19" s="16">
        <v>10</v>
      </c>
      <c r="C19" s="70">
        <v>37990</v>
      </c>
      <c r="D19" s="12" t="s">
        <v>185</v>
      </c>
      <c r="E19" s="12" t="s">
        <v>178</v>
      </c>
      <c r="F19" s="12" t="s">
        <v>190</v>
      </c>
      <c r="G19" s="12">
        <v>299</v>
      </c>
      <c r="H19" s="71">
        <v>2042768</v>
      </c>
      <c r="I19" s="70">
        <v>38266</v>
      </c>
      <c r="J19" s="15" t="s">
        <v>184</v>
      </c>
    </row>
    <row r="20" spans="2:10" x14ac:dyDescent="0.25">
      <c r="B20" s="16">
        <v>22</v>
      </c>
      <c r="C20" s="70">
        <v>37995</v>
      </c>
      <c r="D20" s="12" t="s">
        <v>182</v>
      </c>
      <c r="E20" s="12" t="s">
        <v>183</v>
      </c>
      <c r="F20" s="12" t="s">
        <v>190</v>
      </c>
      <c r="G20" s="12">
        <v>116</v>
      </c>
      <c r="H20" s="71">
        <v>727552</v>
      </c>
      <c r="I20" s="70">
        <v>38091</v>
      </c>
      <c r="J20" s="15" t="s">
        <v>131</v>
      </c>
    </row>
    <row r="21" spans="2:10" x14ac:dyDescent="0.25">
      <c r="B21" s="16">
        <v>13</v>
      </c>
      <c r="C21" s="70">
        <v>37990</v>
      </c>
      <c r="D21" s="12" t="s">
        <v>185</v>
      </c>
      <c r="E21" s="12" t="s">
        <v>178</v>
      </c>
      <c r="F21" s="12" t="s">
        <v>191</v>
      </c>
      <c r="G21" s="12">
        <v>300</v>
      </c>
      <c r="H21" s="71">
        <v>2937300</v>
      </c>
      <c r="I21" s="70">
        <v>38295</v>
      </c>
      <c r="J21" s="15" t="s">
        <v>186</v>
      </c>
    </row>
    <row r="22" spans="2:10" x14ac:dyDescent="0.25">
      <c r="B22" s="16">
        <v>18</v>
      </c>
      <c r="C22" s="70">
        <v>37992</v>
      </c>
      <c r="D22" s="12" t="s">
        <v>192</v>
      </c>
      <c r="E22" s="12" t="s">
        <v>178</v>
      </c>
      <c r="F22" s="12" t="s">
        <v>191</v>
      </c>
      <c r="G22" s="12">
        <v>283</v>
      </c>
      <c r="H22" s="71">
        <v>1679605</v>
      </c>
      <c r="I22" s="70">
        <v>38144</v>
      </c>
      <c r="J22" s="15" t="s">
        <v>130</v>
      </c>
    </row>
    <row r="23" spans="2:10" x14ac:dyDescent="0.25">
      <c r="B23" s="16">
        <v>20</v>
      </c>
      <c r="C23" s="70">
        <v>37994</v>
      </c>
      <c r="D23" s="12" t="s">
        <v>182</v>
      </c>
      <c r="E23" s="12" t="s">
        <v>183</v>
      </c>
      <c r="F23" s="12" t="s">
        <v>191</v>
      </c>
      <c r="G23" s="12">
        <v>148</v>
      </c>
      <c r="H23" s="71">
        <v>1169496</v>
      </c>
      <c r="I23" s="70">
        <v>38218</v>
      </c>
      <c r="J23" s="15" t="s">
        <v>193</v>
      </c>
    </row>
    <row r="24" spans="2:10" x14ac:dyDescent="0.25">
      <c r="B24" s="16">
        <v>21</v>
      </c>
      <c r="C24" s="70">
        <v>37995</v>
      </c>
      <c r="D24" s="12" t="s">
        <v>187</v>
      </c>
      <c r="E24" s="12" t="s">
        <v>178</v>
      </c>
      <c r="F24" s="12" t="s">
        <v>191</v>
      </c>
      <c r="G24" s="12">
        <v>228</v>
      </c>
      <c r="H24" s="71">
        <v>2020992</v>
      </c>
      <c r="I24" s="70">
        <v>38150</v>
      </c>
      <c r="J24" s="15" t="s">
        <v>130</v>
      </c>
    </row>
    <row r="25" spans="2:10" x14ac:dyDescent="0.25">
      <c r="B25" s="16">
        <v>25</v>
      </c>
      <c r="C25" s="70">
        <v>37996</v>
      </c>
      <c r="D25" s="12" t="s">
        <v>182</v>
      </c>
      <c r="E25" s="12" t="s">
        <v>183</v>
      </c>
      <c r="F25" s="12" t="s">
        <v>191</v>
      </c>
      <c r="G25" s="12">
        <v>124</v>
      </c>
      <c r="H25" s="71">
        <v>1170684</v>
      </c>
      <c r="I25" s="70">
        <v>38130</v>
      </c>
      <c r="J25" s="15" t="s">
        <v>186</v>
      </c>
    </row>
    <row r="26" spans="2:10" x14ac:dyDescent="0.25">
      <c r="B26" s="16">
        <v>28</v>
      </c>
      <c r="C26" s="70">
        <v>37998</v>
      </c>
      <c r="D26" s="12" t="s">
        <v>188</v>
      </c>
      <c r="E26" s="12" t="s">
        <v>183</v>
      </c>
      <c r="F26" s="12" t="s">
        <v>191</v>
      </c>
      <c r="G26" s="12">
        <v>187</v>
      </c>
      <c r="H26" s="71">
        <v>1660560</v>
      </c>
      <c r="I26" s="70">
        <v>38154</v>
      </c>
      <c r="J26" s="15" t="s">
        <v>184</v>
      </c>
    </row>
    <row r="27" spans="2:10" x14ac:dyDescent="0.25">
      <c r="B27" s="16">
        <v>5</v>
      </c>
      <c r="C27" s="70">
        <v>37988</v>
      </c>
      <c r="D27" s="12" t="s">
        <v>192</v>
      </c>
      <c r="E27" s="12" t="s">
        <v>178</v>
      </c>
      <c r="F27" s="12" t="s">
        <v>194</v>
      </c>
      <c r="G27" s="12">
        <v>152</v>
      </c>
      <c r="H27" s="71">
        <v>1138024</v>
      </c>
      <c r="I27" s="70">
        <v>38178</v>
      </c>
      <c r="J27" s="15" t="s">
        <v>193</v>
      </c>
    </row>
    <row r="28" spans="2:10" x14ac:dyDescent="0.25">
      <c r="B28" s="16">
        <v>7</v>
      </c>
      <c r="C28" s="70">
        <v>37989</v>
      </c>
      <c r="D28" s="12" t="s">
        <v>185</v>
      </c>
      <c r="E28" s="12" t="s">
        <v>183</v>
      </c>
      <c r="F28" s="12" t="s">
        <v>194</v>
      </c>
      <c r="G28" s="12">
        <v>69</v>
      </c>
      <c r="H28" s="71">
        <v>406686</v>
      </c>
      <c r="I28" s="70">
        <v>38145</v>
      </c>
      <c r="J28" s="15" t="s">
        <v>131</v>
      </c>
    </row>
    <row r="29" spans="2:10" x14ac:dyDescent="0.25">
      <c r="B29" s="16">
        <v>14</v>
      </c>
      <c r="C29" s="70">
        <v>37990</v>
      </c>
      <c r="D29" s="12" t="s">
        <v>180</v>
      </c>
      <c r="E29" s="12" t="s">
        <v>178</v>
      </c>
      <c r="F29" s="12" t="s">
        <v>194</v>
      </c>
      <c r="G29" s="12">
        <v>68</v>
      </c>
      <c r="H29" s="71">
        <v>664700</v>
      </c>
      <c r="I29" s="70">
        <v>38261</v>
      </c>
      <c r="J29" s="15" t="s">
        <v>130</v>
      </c>
    </row>
    <row r="30" spans="2:10" x14ac:dyDescent="0.25">
      <c r="B30" s="16">
        <v>17</v>
      </c>
      <c r="C30" s="70">
        <v>37991</v>
      </c>
      <c r="D30" s="12" t="s">
        <v>188</v>
      </c>
      <c r="E30" s="12" t="s">
        <v>183</v>
      </c>
      <c r="F30" s="12" t="s">
        <v>194</v>
      </c>
      <c r="G30" s="12">
        <v>58</v>
      </c>
      <c r="H30" s="71">
        <v>358846</v>
      </c>
      <c r="I30" s="70">
        <v>38268</v>
      </c>
      <c r="J30" s="15" t="s">
        <v>132</v>
      </c>
    </row>
    <row r="31" spans="2:10" x14ac:dyDescent="0.25">
      <c r="B31" s="16">
        <v>24</v>
      </c>
      <c r="C31" s="70">
        <v>37996</v>
      </c>
      <c r="D31" s="12" t="s">
        <v>182</v>
      </c>
      <c r="E31" s="12" t="s">
        <v>183</v>
      </c>
      <c r="F31" s="12" t="s">
        <v>194</v>
      </c>
      <c r="G31" s="12">
        <v>79</v>
      </c>
      <c r="H31" s="71">
        <v>427390</v>
      </c>
      <c r="I31" s="70">
        <v>38322</v>
      </c>
      <c r="J31" s="15" t="s">
        <v>184</v>
      </c>
    </row>
    <row r="32" spans="2:10" x14ac:dyDescent="0.25">
      <c r="B32" s="16">
        <v>26</v>
      </c>
      <c r="C32" s="70">
        <v>37996</v>
      </c>
      <c r="D32" s="12" t="s">
        <v>180</v>
      </c>
      <c r="E32" s="12" t="s">
        <v>183</v>
      </c>
      <c r="F32" s="12" t="s">
        <v>194</v>
      </c>
      <c r="G32" s="12">
        <v>70</v>
      </c>
      <c r="H32" s="71">
        <v>549780</v>
      </c>
      <c r="I32" s="70">
        <v>38160</v>
      </c>
      <c r="J32" s="15" t="s">
        <v>186</v>
      </c>
    </row>
    <row r="33" spans="2:10" x14ac:dyDescent="0.25">
      <c r="B33" s="16">
        <v>27</v>
      </c>
      <c r="C33" s="70">
        <v>37997</v>
      </c>
      <c r="D33" s="12" t="s">
        <v>180</v>
      </c>
      <c r="E33" s="12" t="s">
        <v>183</v>
      </c>
      <c r="F33" s="12" t="s">
        <v>194</v>
      </c>
      <c r="G33" s="12">
        <v>70</v>
      </c>
      <c r="H33" s="71">
        <v>659330</v>
      </c>
      <c r="I33" s="70">
        <v>38344</v>
      </c>
      <c r="J33" s="15" t="s">
        <v>131</v>
      </c>
    </row>
    <row r="34" spans="2:10" x14ac:dyDescent="0.25">
      <c r="B34" s="16">
        <v>29</v>
      </c>
      <c r="C34" s="70">
        <v>37998</v>
      </c>
      <c r="D34" s="12" t="s">
        <v>188</v>
      </c>
      <c r="E34" s="12" t="s">
        <v>183</v>
      </c>
      <c r="F34" s="12" t="s">
        <v>194</v>
      </c>
      <c r="G34" s="12">
        <v>91</v>
      </c>
      <c r="H34" s="71">
        <v>753571</v>
      </c>
      <c r="I34" s="70">
        <v>38175</v>
      </c>
      <c r="J34" s="15" t="s">
        <v>132</v>
      </c>
    </row>
    <row r="35" spans="2:10" x14ac:dyDescent="0.25">
      <c r="B35" s="88">
        <v>30</v>
      </c>
      <c r="C35" s="89">
        <v>37998</v>
      </c>
      <c r="D35" s="90" t="s">
        <v>180</v>
      </c>
      <c r="E35" s="90" t="s">
        <v>183</v>
      </c>
      <c r="F35" s="90" t="s">
        <v>194</v>
      </c>
      <c r="G35" s="90">
        <v>201</v>
      </c>
      <c r="H35" s="91">
        <v>939072</v>
      </c>
      <c r="I35" s="89">
        <v>38203</v>
      </c>
      <c r="J35" s="92" t="s">
        <v>130</v>
      </c>
    </row>
  </sheetData>
  <mergeCells count="2">
    <mergeCell ref="A1:F1"/>
    <mergeCell ref="A2:I3"/>
  </mergeCells>
  <conditionalFormatting sqref="J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CCC"/>
  </sheetPr>
  <dimension ref="A1:O61"/>
  <sheetViews>
    <sheetView topLeftCell="A28" workbookViewId="0"/>
  </sheetViews>
  <sheetFormatPr baseColWidth="10" defaultRowHeight="15" x14ac:dyDescent="0.25"/>
  <cols>
    <col min="1" max="1" width="5.140625" style="98" customWidth="1"/>
    <col min="2" max="2" width="11.42578125" style="98"/>
    <col min="3" max="3" width="17.5703125" style="98" customWidth="1"/>
    <col min="4" max="4" width="15.140625" style="98" bestFit="1" customWidth="1"/>
    <col min="5" max="16384" width="11.42578125" style="98"/>
  </cols>
  <sheetData>
    <row r="1" spans="1:15" ht="15.75" thickBot="1" x14ac:dyDescent="0.3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5" x14ac:dyDescent="0.25">
      <c r="A2" s="104"/>
      <c r="O2" s="103"/>
    </row>
    <row r="3" spans="1:15" x14ac:dyDescent="0.25">
      <c r="A3" s="104"/>
      <c r="O3" s="104"/>
    </row>
    <row r="4" spans="1:15" x14ac:dyDescent="0.25">
      <c r="A4" s="104"/>
      <c r="O4" s="104"/>
    </row>
    <row r="5" spans="1:15" x14ac:dyDescent="0.25">
      <c r="A5" s="104"/>
      <c r="O5" s="104"/>
    </row>
    <row r="6" spans="1:15" x14ac:dyDescent="0.25">
      <c r="A6" s="104"/>
      <c r="O6" s="104"/>
    </row>
    <row r="7" spans="1:15" x14ac:dyDescent="0.25">
      <c r="A7" s="104"/>
      <c r="O7" s="104"/>
    </row>
    <row r="8" spans="1:15" x14ac:dyDescent="0.25">
      <c r="A8" s="104"/>
      <c r="O8" s="104"/>
    </row>
    <row r="9" spans="1:15" x14ac:dyDescent="0.25">
      <c r="A9" s="104"/>
      <c r="O9" s="104"/>
    </row>
    <row r="10" spans="1:15" x14ac:dyDescent="0.25">
      <c r="A10" s="104"/>
      <c r="O10" s="104"/>
    </row>
    <row r="11" spans="1:15" x14ac:dyDescent="0.25">
      <c r="A11" s="104"/>
      <c r="O11" s="104"/>
    </row>
    <row r="12" spans="1:15" x14ac:dyDescent="0.25">
      <c r="A12" s="104"/>
      <c r="O12" s="104"/>
    </row>
    <row r="13" spans="1:15" x14ac:dyDescent="0.25">
      <c r="A13" s="104"/>
      <c r="O13" s="104"/>
    </row>
    <row r="14" spans="1:15" ht="18.75" x14ac:dyDescent="0.25">
      <c r="A14" s="104"/>
      <c r="C14" s="97" t="s">
        <v>214</v>
      </c>
      <c r="O14" s="104"/>
    </row>
    <row r="15" spans="1:15" x14ac:dyDescent="0.25">
      <c r="A15" s="104"/>
      <c r="C15" s="99">
        <v>35345796</v>
      </c>
      <c r="O15" s="104"/>
    </row>
    <row r="16" spans="1:15" x14ac:dyDescent="0.25">
      <c r="A16" s="104"/>
      <c r="C16" s="100">
        <f>GETPIVOTDATA("Venta",$C$14)</f>
        <v>35345796</v>
      </c>
      <c r="O16" s="104"/>
    </row>
    <row r="17" spans="1:15" x14ac:dyDescent="0.25">
      <c r="A17" s="104"/>
      <c r="O17" s="104"/>
    </row>
    <row r="18" spans="1:15" x14ac:dyDescent="0.25">
      <c r="A18" s="104"/>
      <c r="O18" s="104"/>
    </row>
    <row r="19" spans="1:15" x14ac:dyDescent="0.25">
      <c r="A19" s="104"/>
      <c r="O19" s="104"/>
    </row>
    <row r="20" spans="1:15" x14ac:dyDescent="0.25">
      <c r="A20" s="104"/>
      <c r="O20" s="104"/>
    </row>
    <row r="21" spans="1:15" x14ac:dyDescent="0.25">
      <c r="A21" s="104"/>
      <c r="O21" s="104"/>
    </row>
    <row r="22" spans="1:15" x14ac:dyDescent="0.25">
      <c r="A22" s="104"/>
      <c r="C22" s="98" t="s">
        <v>212</v>
      </c>
      <c r="D22" s="98" t="s">
        <v>214</v>
      </c>
      <c r="O22" s="104"/>
    </row>
    <row r="23" spans="1:15" x14ac:dyDescent="0.25">
      <c r="A23" s="104"/>
      <c r="C23" s="101" t="s">
        <v>183</v>
      </c>
      <c r="D23" s="99">
        <v>19759180</v>
      </c>
      <c r="O23" s="104"/>
    </row>
    <row r="24" spans="1:15" x14ac:dyDescent="0.25">
      <c r="A24" s="104"/>
      <c r="C24" s="101" t="s">
        <v>178</v>
      </c>
      <c r="D24" s="99">
        <v>15586616</v>
      </c>
      <c r="O24" s="104"/>
    </row>
    <row r="25" spans="1:15" x14ac:dyDescent="0.25">
      <c r="A25" s="104"/>
      <c r="C25" s="101" t="s">
        <v>213</v>
      </c>
      <c r="D25" s="99">
        <v>35345796</v>
      </c>
      <c r="O25" s="104"/>
    </row>
    <row r="26" spans="1:15" x14ac:dyDescent="0.25">
      <c r="A26" s="104"/>
      <c r="O26" s="104"/>
    </row>
    <row r="27" spans="1:15" x14ac:dyDescent="0.25">
      <c r="A27" s="104"/>
      <c r="O27" s="104"/>
    </row>
    <row r="28" spans="1:15" x14ac:dyDescent="0.25">
      <c r="A28" s="104"/>
      <c r="O28" s="104"/>
    </row>
    <row r="29" spans="1:15" x14ac:dyDescent="0.25">
      <c r="A29" s="104"/>
      <c r="O29" s="104"/>
    </row>
    <row r="30" spans="1:15" x14ac:dyDescent="0.25">
      <c r="A30" s="104"/>
      <c r="O30" s="104"/>
    </row>
    <row r="31" spans="1:15" x14ac:dyDescent="0.25">
      <c r="A31" s="104"/>
      <c r="C31" s="98" t="s">
        <v>212</v>
      </c>
      <c r="D31" s="98" t="s">
        <v>214</v>
      </c>
      <c r="O31" s="104"/>
    </row>
    <row r="32" spans="1:15" x14ac:dyDescent="0.25">
      <c r="A32" s="104"/>
      <c r="C32" s="101" t="s">
        <v>130</v>
      </c>
      <c r="D32" s="99">
        <v>9375560</v>
      </c>
      <c r="O32" s="104"/>
    </row>
    <row r="33" spans="1:15" x14ac:dyDescent="0.25">
      <c r="A33" s="104"/>
      <c r="C33" s="101" t="s">
        <v>186</v>
      </c>
      <c r="D33" s="99">
        <v>9656069</v>
      </c>
      <c r="O33" s="104"/>
    </row>
    <row r="34" spans="1:15" x14ac:dyDescent="0.25">
      <c r="A34" s="104"/>
      <c r="C34" s="101" t="s">
        <v>184</v>
      </c>
      <c r="D34" s="99">
        <v>4843134</v>
      </c>
      <c r="O34" s="104"/>
    </row>
    <row r="35" spans="1:15" x14ac:dyDescent="0.25">
      <c r="A35" s="104"/>
      <c r="C35" s="101" t="s">
        <v>132</v>
      </c>
      <c r="D35" s="99">
        <v>3023961</v>
      </c>
      <c r="O35" s="104"/>
    </row>
    <row r="36" spans="1:15" x14ac:dyDescent="0.25">
      <c r="A36" s="104"/>
      <c r="C36" s="101" t="s">
        <v>193</v>
      </c>
      <c r="D36" s="99">
        <v>2307520</v>
      </c>
      <c r="O36" s="104"/>
    </row>
    <row r="37" spans="1:15" x14ac:dyDescent="0.25">
      <c r="A37" s="104"/>
      <c r="C37" s="101" t="s">
        <v>131</v>
      </c>
      <c r="D37" s="99">
        <v>6139552</v>
      </c>
      <c r="O37" s="104"/>
    </row>
    <row r="38" spans="1:15" x14ac:dyDescent="0.25">
      <c r="A38" s="104"/>
      <c r="C38" s="101" t="s">
        <v>213</v>
      </c>
      <c r="D38" s="99">
        <v>35345796</v>
      </c>
      <c r="O38" s="104"/>
    </row>
    <row r="39" spans="1:15" x14ac:dyDescent="0.25">
      <c r="A39" s="104"/>
      <c r="O39" s="104"/>
    </row>
    <row r="40" spans="1:15" x14ac:dyDescent="0.25">
      <c r="A40" s="104"/>
      <c r="O40" s="104"/>
    </row>
    <row r="41" spans="1:15" x14ac:dyDescent="0.25">
      <c r="A41" s="104"/>
      <c r="O41" s="104"/>
    </row>
    <row r="42" spans="1:15" x14ac:dyDescent="0.25">
      <c r="A42" s="104"/>
      <c r="O42" s="104"/>
    </row>
    <row r="43" spans="1:15" x14ac:dyDescent="0.25">
      <c r="A43" s="104"/>
      <c r="O43" s="104"/>
    </row>
    <row r="44" spans="1:15" x14ac:dyDescent="0.25">
      <c r="A44" s="104"/>
      <c r="O44" s="104"/>
    </row>
    <row r="45" spans="1:15" x14ac:dyDescent="0.25">
      <c r="A45" s="104"/>
      <c r="C45" s="98" t="s">
        <v>212</v>
      </c>
      <c r="D45" s="98" t="s">
        <v>214</v>
      </c>
      <c r="O45" s="104"/>
    </row>
    <row r="46" spans="1:15" x14ac:dyDescent="0.25">
      <c r="A46" s="104"/>
      <c r="C46" s="101" t="s">
        <v>181</v>
      </c>
      <c r="D46" s="99">
        <v>12881157</v>
      </c>
      <c r="O46" s="104"/>
    </row>
    <row r="47" spans="1:15" x14ac:dyDescent="0.25">
      <c r="A47" s="104"/>
      <c r="C47" s="101" t="s">
        <v>190</v>
      </c>
      <c r="D47" s="99">
        <v>5928603</v>
      </c>
      <c r="O47" s="104"/>
    </row>
    <row r="48" spans="1:15" x14ac:dyDescent="0.25">
      <c r="A48" s="104"/>
      <c r="C48" s="101" t="s">
        <v>191</v>
      </c>
      <c r="D48" s="99">
        <v>10638637</v>
      </c>
      <c r="O48" s="104"/>
    </row>
    <row r="49" spans="1:15" x14ac:dyDescent="0.25">
      <c r="A49" s="104"/>
      <c r="C49" s="101" t="s">
        <v>194</v>
      </c>
      <c r="D49" s="99">
        <v>5897399</v>
      </c>
      <c r="O49" s="104"/>
    </row>
    <row r="50" spans="1:15" x14ac:dyDescent="0.25">
      <c r="A50" s="104"/>
      <c r="C50" s="101" t="s">
        <v>213</v>
      </c>
      <c r="D50" s="99">
        <v>35345796</v>
      </c>
      <c r="O50" s="104"/>
    </row>
    <row r="51" spans="1:15" x14ac:dyDescent="0.25">
      <c r="A51" s="104"/>
      <c r="O51" s="104"/>
    </row>
    <row r="52" spans="1:15" x14ac:dyDescent="0.25">
      <c r="A52" s="104"/>
      <c r="O52" s="104"/>
    </row>
    <row r="53" spans="1:15" x14ac:dyDescent="0.25">
      <c r="A53" s="104"/>
      <c r="O53" s="104"/>
    </row>
    <row r="54" spans="1:15" x14ac:dyDescent="0.25">
      <c r="A54" s="104"/>
      <c r="O54" s="104"/>
    </row>
    <row r="55" spans="1:15" x14ac:dyDescent="0.25">
      <c r="A55" s="104"/>
      <c r="O55" s="104"/>
    </row>
    <row r="56" spans="1:15" x14ac:dyDescent="0.25">
      <c r="A56" s="104"/>
      <c r="O56" s="104"/>
    </row>
    <row r="57" spans="1:15" x14ac:dyDescent="0.25">
      <c r="A57" s="104"/>
      <c r="O57" s="104"/>
    </row>
    <row r="58" spans="1:15" x14ac:dyDescent="0.25">
      <c r="A58" s="104"/>
      <c r="O58" s="104"/>
    </row>
    <row r="59" spans="1:15" x14ac:dyDescent="0.25">
      <c r="A59" s="104"/>
      <c r="O59" s="104"/>
    </row>
    <row r="60" spans="1:15" x14ac:dyDescent="0.25">
      <c r="A60" s="104"/>
      <c r="O60" s="104"/>
    </row>
    <row r="61" spans="1:15" ht="15.75" thickBot="1" x14ac:dyDescent="0.3">
      <c r="A61" s="104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6"/>
    </row>
  </sheetData>
  <pageMargins left="0.7" right="0.7" top="0.75" bottom="0.75" header="0.3" footer="0.3"/>
  <pageSetup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  <ext xmlns:x15="http://schemas.microsoft.com/office/spreadsheetml/2010/11/main" uri="{F7C9EE02-42E1-4005-9D12-6889AFFD525C}">
      <x15:webExtensions xmlns:xm="http://schemas.microsoft.com/office/excel/2006/main">
        <x15:webExtension appRef="{BA3715CC-0DC4-46F2-9118-1EEEE42FC8F7}">
          <xm:f>Dashboard!$C$46:$D$49</xm:f>
        </x15:webExtension>
      </x15:webExtens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CCC"/>
  </sheetPr>
  <dimension ref="F6:L9"/>
  <sheetViews>
    <sheetView tabSelected="1" workbookViewId="0">
      <selection activeCell="L23" sqref="L23"/>
    </sheetView>
  </sheetViews>
  <sheetFormatPr baseColWidth="10" defaultRowHeight="15" x14ac:dyDescent="0.25"/>
  <cols>
    <col min="1" max="16384" width="11.42578125" style="105"/>
  </cols>
  <sheetData>
    <row r="6" spans="6:12" x14ac:dyDescent="0.25">
      <c r="L6"/>
    </row>
    <row r="9" spans="6:12" x14ac:dyDescent="0.25">
      <c r="F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Presentación</vt:lpstr>
      <vt:lpstr>Ejercicio 1</vt:lpstr>
      <vt:lpstr>Hoja1</vt:lpstr>
      <vt:lpstr>Ejercicio 2</vt:lpstr>
      <vt:lpstr>Ejercicio 3</vt:lpstr>
      <vt:lpstr>Ejercicio 4</vt:lpstr>
      <vt:lpstr>Ejercicio 5</vt:lpstr>
      <vt:lpstr>Dashboard</vt:lpstr>
      <vt:lpstr>Gracias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2021-05-17T21:12:07Z</dcterms:created>
  <dcterms:modified xsi:type="dcterms:W3CDTF">2021-05-21T00:28:19Z</dcterms:modified>
</cp:coreProperties>
</file>