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020177EB-F92C-45AC-88D4-059CCE691090}" xr6:coauthVersionLast="46" xr6:coauthVersionMax="46" xr10:uidLastSave="{00000000-0000-0000-0000-000000000000}"/>
  <bookViews>
    <workbookView xWindow="-25320" yWindow="-2400" windowWidth="25440" windowHeight="15390" activeTab="5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Hoja3" sheetId="8" r:id="rId5"/>
    <sheet name="Ejercicio 5" sheetId="5" r:id="rId6"/>
  </sheets>
  <definedNames>
    <definedName name="FECHA_ACTUAL">'Ejercicio 3'!$C$6</definedName>
  </definedNames>
  <calcPr calcId="181029"/>
  <pivotCaches>
    <pivotCache cacheId="17" r:id="rId7"/>
    <pivotCache cacheId="1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5" i="1"/>
  <c r="G64" i="1"/>
  <c r="G63" i="1"/>
  <c r="G62" i="1"/>
  <c r="G61" i="1"/>
  <c r="L22" i="5"/>
  <c r="L14" i="5"/>
  <c r="O21" i="5"/>
  <c r="O20" i="5"/>
  <c r="O19" i="5"/>
  <c r="O18" i="5"/>
  <c r="O17" i="5"/>
  <c r="M27" i="5"/>
  <c r="P20" i="5"/>
  <c r="P17" i="5"/>
  <c r="M14" i="5"/>
  <c r="P21" i="5"/>
  <c r="P19" i="5"/>
  <c r="P18" i="5"/>
  <c r="M22" i="5"/>
  <c r="H12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1" i="3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57" i="1"/>
  <c r="I57" i="1"/>
  <c r="D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63" authorId="0" shapeId="0" xr:uid="{670AD810-DA71-4C54-B04A-D7C1F2D1569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El detalle es que el ejercicio indica que se calcule mediante funciones te dejo los ejemplos ;)</t>
        </r>
      </text>
    </comment>
    <comment ref="J68" authorId="0" shapeId="0" xr:uid="{19930FBA-A56F-4FF4-B59D-3C7011754AB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el detalle esta en que solo se requeria en la columna precio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2C40B645-67F9-4399-AE49-3E25E6B9407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todos los ejercicios!!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D3DFFF66-CC6B-49B5-9EC4-58438437332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manejo de la funcion si y del formato condicional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C50B8D61-34F4-4FA6-9C2F-386F8073D0A5}">
      <text>
        <r>
          <rPr>
            <b/>
            <sz val="9"/>
            <color indexed="81"/>
            <rFont val="Tahoma"/>
            <family val="2"/>
          </rPr>
          <t>JABL:Excelente trabajo felicidades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<sst xmlns="http://schemas.openxmlformats.org/spreadsheetml/2006/main" count="505" uniqueCount="210">
  <si>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</si>
  <si>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</si>
  <si>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</si>
  <si>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</si>
  <si>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</si>
  <si>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</si>
  <si>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</si>
  <si>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</si>
  <si>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</si>
  <si>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</si>
  <si>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</si>
  <si>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</si>
  <si>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</si>
  <si>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</si>
  <si>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</si>
  <si>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</si>
  <si>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</si>
  <si>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</si>
  <si>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</si>
  <si>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</si>
  <si>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</si>
  <si>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</si>
  <si>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</si>
  <si>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</si>
  <si>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</si>
  <si>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</si>
  <si>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</si>
  <si>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</si>
  <si>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</si>
  <si>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</si>
  <si>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</si>
  <si>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</si>
  <si>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</si>
  <si>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</si>
  <si>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</si>
  <si>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</si>
  <si>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</si>
  <si>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</si>
  <si>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</si>
  <si>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</si>
  <si>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</si>
  <si>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</si>
  <si>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</si>
  <si>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</si>
  <si>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</si>
  <si>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</si>
  <si>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</si>
  <si>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</si>
  <si>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</si>
  <si>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</si>
  <si>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</si>
  <si>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</si>
  <si>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</si>
  <si>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</si>
  <si>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</si>
  <si>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</si>
  <si>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</si>
  <si>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</si>
  <si>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</si>
  <si>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</si>
  <si>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</si>
  <si>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</si>
  <si>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</si>
  <si>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</si>
  <si>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</si>
  <si>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</si>
  <si>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</si>
  <si>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</si>
  <si>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</si>
  <si>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</si>
  <si>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</si>
  <si>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</si>
  <si>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</si>
  <si>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</si>
  <si>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</si>
  <si>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</si>
  <si>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</si>
  <si>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</si>
  <si>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</si>
  <si>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</si>
  <si>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</si>
  <si>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</si>
  <si>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</si>
  <si>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</si>
  <si>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</si>
  <si>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</si>
  <si>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</si>
  <si>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</si>
  <si>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</si>
  <si>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</si>
  <si>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</si>
  <si>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</si>
  <si>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</si>
  <si>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</si>
  <si>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</si>
  <si>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</si>
  <si>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</si>
  <si>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</si>
  <si>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</si>
  <si>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</si>
  <si>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</si>
  <si>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</si>
  <si>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</si>
  <si>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</si>
  <si>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</si>
  <si>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</si>
  <si>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</si>
  <si>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</si>
  <si>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</si>
  <si>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</si>
  <si>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</si>
  <si>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</si>
  <si>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</si>
  <si>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</si>
  <si>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</si>
  <si>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</si>
  <si>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</si>
  <si>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</si>
  <si>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</si>
  <si>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</si>
  <si>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</si>
  <si>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</si>
  <si>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</si>
  <si>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</si>
  <si>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</si>
  <si>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</si>
  <si>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</si>
  <si>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</si>
  <si>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</si>
  <si>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</si>
  <si>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</si>
  <si>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</si>
  <si>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</si>
  <si>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</si>
  <si>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</si>
  <si>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</si>
  <si>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</si>
  <si>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</si>
  <si>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</si>
  <si>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</si>
  <si>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</si>
  <si>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</si>
  <si>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</si>
  <si>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</si>
  <si>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</si>
  <si>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</si>
  <si>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</si>
  <si>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</si>
  <si>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</si>
  <si>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</si>
  <si>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</si>
  <si>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</si>
  <si>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</si>
  <si>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</si>
  <si>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</si>
  <si>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</si>
  <si>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</si>
  <si>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</si>
  <si>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</si>
  <si>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</si>
  <si>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</si>
  <si>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</si>
  <si>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</si>
  <si>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</si>
  <si>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</si>
  <si>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</si>
  <si>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</si>
  <si>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</si>
  <si>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</si>
  <si>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</si>
  <si>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</si>
  <si>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</si>
  <si>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</si>
  <si>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</si>
  <si>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</si>
  <si>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</si>
  <si>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</si>
  <si>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</si>
  <si>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</si>
  <si>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</si>
  <si>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</si>
  <si>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</si>
  <si>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</si>
  <si>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</si>
  <si>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</si>
  <si>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</si>
  <si>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</si>
  <si>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</si>
  <si>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</si>
  <si>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</si>
  <si>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</si>
  <si>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</si>
  <si>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</si>
  <si>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</si>
  <si>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</si>
  <si>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</si>
  <si>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</si>
  <si>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</si>
  <si>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</si>
  <si>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</si>
  <si>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</si>
  <si>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</si>
  <si>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</si>
  <si>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</si>
  <si>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</si>
  <si>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</si>
  <si>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Nota: Todos las respuestas las saque usando las diferentes opciones que nos da la tabla en la fila de totales</t>
  </si>
  <si>
    <t>Etiquetas de fila</t>
  </si>
  <si>
    <t>Suma de Venta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</si>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</sst>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109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9" fillId="7" borderId="14" xfId="4" applyNumberFormat="1" applyFont="1" applyFill="1" applyBorder="1" applyAlignment="1">
      <alignment horizont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8" xfId="4" applyNumberFormat="1" applyFont="1" applyFill="1" applyBorder="1" applyAlignment="1">
      <alignment horizontal="center" wrapText="1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8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64" fontId="18" fillId="0" borderId="0" xfId="0" applyNumberFormat="1" applyFont="1" applyBorder="1"/>
    <xf numFmtId="0" fontId="17" fillId="0" borderId="0" xfId="0" applyFont="1"/>
    <xf numFmtId="14" fontId="6" fillId="5" borderId="23" xfId="1" applyNumberFormat="1" applyFont="1" applyFill="1" applyBorder="1" applyAlignment="1">
      <alignment horizontal="center" vertical="center" wrapText="1"/>
    </xf>
    <xf numFmtId="0" fontId="6" fillId="5" borderId="23" xfId="4" applyNumberFormat="1" applyFont="1" applyFill="1" applyBorder="1" applyAlignment="1">
      <alignment horizontal="center" vertical="center"/>
    </xf>
    <xf numFmtId="164" fontId="6" fillId="5" borderId="23" xfId="1" applyNumberFormat="1" applyFont="1" applyFill="1" applyBorder="1" applyAlignment="1">
      <alignment horizontal="center" vertical="center"/>
    </xf>
    <xf numFmtId="0" fontId="6" fillId="5" borderId="23" xfId="1" applyNumberFormat="1" applyFont="1" applyFill="1" applyBorder="1" applyAlignment="1">
      <alignment horizontal="center" vertical="center" wrapText="1"/>
    </xf>
    <xf numFmtId="0" fontId="6" fillId="5" borderId="24" xfId="1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10" borderId="0" xfId="0" applyFill="1"/>
    <xf numFmtId="0" fontId="0" fillId="10" borderId="11" xfId="0" applyFill="1" applyBorder="1"/>
    <xf numFmtId="14" fontId="0" fillId="10" borderId="2" xfId="0" applyNumberFormat="1" applyFill="1" applyBorder="1"/>
    <xf numFmtId="0" fontId="0" fillId="10" borderId="2" xfId="0" applyFill="1" applyBorder="1"/>
    <xf numFmtId="166" fontId="0" fillId="10" borderId="2" xfId="0" applyNumberFormat="1" applyFill="1" applyBorder="1"/>
    <xf numFmtId="0" fontId="0" fillId="10" borderId="9" xfId="0" applyFill="1" applyBorder="1"/>
    <xf numFmtId="0" fontId="0" fillId="10" borderId="0" xfId="0" applyFill="1" applyAlignment="1">
      <alignment horizontal="left"/>
    </xf>
    <xf numFmtId="0" fontId="0" fillId="10" borderId="0" xfId="0" applyNumberFormat="1" applyFill="1"/>
    <xf numFmtId="44" fontId="0" fillId="10" borderId="0" xfId="1" applyFont="1" applyFill="1"/>
    <xf numFmtId="0" fontId="0" fillId="10" borderId="6" xfId="0" applyFill="1" applyBorder="1"/>
    <xf numFmtId="14" fontId="0" fillId="10" borderId="12" xfId="0" applyNumberFormat="1" applyFill="1" applyBorder="1"/>
    <xf numFmtId="0" fontId="0" fillId="10" borderId="12" xfId="0" applyFill="1" applyBorder="1"/>
    <xf numFmtId="166" fontId="0" fillId="10" borderId="12" xfId="0" applyNumberFormat="1" applyFill="1" applyBorder="1"/>
    <xf numFmtId="0" fontId="0" fillId="10" borderId="5" xfId="0" applyFill="1" applyBorder="1"/>
    <xf numFmtId="0" fontId="0" fillId="10" borderId="0" xfId="0" applyFont="1" applyFill="1"/>
    <xf numFmtId="0" fontId="0" fillId="11" borderId="8" xfId="3" applyFont="1" applyFill="1" applyBorder="1"/>
    <xf numFmtId="0" fontId="0" fillId="11" borderId="22" xfId="3" applyFont="1" applyFill="1" applyBorder="1"/>
    <xf numFmtId="0" fontId="0" fillId="11" borderId="7" xfId="3" applyFont="1" applyFill="1" applyBorder="1"/>
    <xf numFmtId="44" fontId="0" fillId="10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vertical="top" wrapText="1"/>
    </xf>
    <xf numFmtId="0" fontId="0" fillId="0" borderId="0" xfId="1" applyNumberFormat="1" applyFont="1"/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80">
    <dxf>
      <fill>
        <patternFill>
          <bgColor theme="9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[$$-80A]#,##0.00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$&quot;* #,##0.00_-;\-&quot;$&quot;* #,##0.00_-;_-&quot;$&quot;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BC4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estado</a:t>
            </a:r>
          </a:p>
        </c:rich>
      </c:tx>
      <c:layout>
        <c:manualLayout>
          <c:xMode val="edge"/>
          <c:yMode val="edge"/>
          <c:x val="0.317826334208223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87-43EF-A953-2A94386F1B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87-43EF-A953-2A94386F1B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87-43EF-A953-2A94386F1B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87-43EF-A953-2A94386F1B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87-43EF-A953-2A94386F1B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5'!$O$17:$O$21</c:f>
              <c:strCache>
                <c:ptCount val="5"/>
                <c:pt idx="0">
                  <c:v>Hidalgo</c:v>
                </c:pt>
                <c:pt idx="1">
                  <c:v>Puebla</c:v>
                </c:pt>
                <c:pt idx="2">
                  <c:v>Tlaxcala</c:v>
                </c:pt>
                <c:pt idx="3">
                  <c:v>Veracruz</c:v>
                </c:pt>
                <c:pt idx="4">
                  <c:v>Total general</c:v>
                </c:pt>
              </c:strCache>
            </c:strRef>
          </c:cat>
          <c:val>
            <c:numRef>
              <c:f>'Ejercicio 5'!$P$17:$P$21</c:f>
              <c:numCache>
                <c:formatCode>General</c:formatCode>
                <c:ptCount val="5"/>
                <c:pt idx="0">
                  <c:v>12881157</c:v>
                </c:pt>
                <c:pt idx="1">
                  <c:v>5928603</c:v>
                </c:pt>
                <c:pt idx="2">
                  <c:v>10638637</c:v>
                </c:pt>
                <c:pt idx="3">
                  <c:v>5897399</c:v>
                </c:pt>
                <c:pt idx="4">
                  <c:v>35345796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E-450E-BB3F-D644D7EDB404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36</xdr:row>
      <xdr:rowOff>133350</xdr:rowOff>
    </xdr:from>
    <xdr:to>
      <xdr:col>9</xdr:col>
      <xdr:colOff>714375</xdr:colOff>
      <xdr:row>44</xdr:row>
      <xdr:rowOff>133350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00100" y="6991350"/>
          <a:ext cx="7658100" cy="152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400"/>
            <a:t>Corporativo</a:t>
          </a:r>
          <a:r>
            <a:rPr lang="es-MX" sz="5400" baseline="0"/>
            <a:t> sanfer</a:t>
          </a:r>
          <a:endParaRPr lang="es-MX" sz="5400"/>
        </a:p>
      </xdr:txBody>
    </xdr:sp>
    <xdr:clientData/>
  </xdr:twoCellAnchor>
  <xdr:twoCellAnchor editAs="oneCell">
    <xdr:from>
      <xdr:col>7</xdr:col>
      <xdr:colOff>771525</xdr:colOff>
      <xdr:row>37</xdr:row>
      <xdr:rowOff>57150</xdr:rowOff>
    </xdr:from>
    <xdr:to>
      <xdr:col>9</xdr:col>
      <xdr:colOff>273122</xdr:colOff>
      <xdr:row>42</xdr:row>
      <xdr:rowOff>49357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4175" y="7105650"/>
          <a:ext cx="1282772" cy="94470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247650</xdr:colOff>
      <xdr:row>41</xdr:row>
      <xdr:rowOff>9526</xdr:rowOff>
    </xdr:from>
    <xdr:to>
      <xdr:col>2</xdr:col>
      <xdr:colOff>266700</xdr:colOff>
      <xdr:row>43</xdr:row>
      <xdr:rowOff>123826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009650" y="7820026"/>
          <a:ext cx="866775" cy="4953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Ventas</a:t>
          </a:r>
          <a:r>
            <a:rPr lang="es-MX" sz="1100" baseline="0"/>
            <a:t> por operación</a:t>
          </a:r>
          <a:endParaRPr lang="es-MX" sz="1100"/>
        </a:p>
      </xdr:txBody>
    </xdr:sp>
    <xdr:clientData/>
  </xdr:twoCellAnchor>
  <xdr:twoCellAnchor>
    <xdr:from>
      <xdr:col>2</xdr:col>
      <xdr:colOff>323850</xdr:colOff>
      <xdr:row>41</xdr:row>
      <xdr:rowOff>85725</xdr:rowOff>
    </xdr:from>
    <xdr:to>
      <xdr:col>3</xdr:col>
      <xdr:colOff>323850</xdr:colOff>
      <xdr:row>43</xdr:row>
      <xdr:rowOff>9525</xdr:rowOff>
    </xdr:to>
    <xdr:sp macro="" textlink="$M$27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933575" y="7896225"/>
          <a:ext cx="1171575" cy="3048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A76DC5C-2033-4EB5-945A-1B2F39FFBF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$35,345,796.00 </a:t>
          </a:fld>
          <a:endParaRPr lang="es-MX" sz="1100"/>
        </a:p>
      </xdr:txBody>
    </xdr:sp>
    <xdr:clientData/>
  </xdr:twoCellAnchor>
  <xdr:twoCellAnchor>
    <xdr:from>
      <xdr:col>1</xdr:col>
      <xdr:colOff>123825</xdr:colOff>
      <xdr:row>46</xdr:row>
      <xdr:rowOff>57150</xdr:rowOff>
    </xdr:from>
    <xdr:to>
      <xdr:col>6</xdr:col>
      <xdr:colOff>304800</xdr:colOff>
      <xdr:row>60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41</xdr:row>
      <xdr:rowOff>57150</xdr:rowOff>
    </xdr:from>
    <xdr:to>
      <xdr:col>7</xdr:col>
      <xdr:colOff>104775</xdr:colOff>
      <xdr:row>42</xdr:row>
      <xdr:rowOff>152400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781425" y="7867650"/>
          <a:ext cx="2286000" cy="285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Ventas por vendedor:</a:t>
          </a:r>
        </a:p>
      </xdr:txBody>
    </xdr:sp>
    <xdr:clientData/>
  </xdr:twoCellAnchor>
  <xdr:twoCellAnchor>
    <xdr:from>
      <xdr:col>5</xdr:col>
      <xdr:colOff>238125</xdr:colOff>
      <xdr:row>43</xdr:row>
      <xdr:rowOff>38100</xdr:rowOff>
    </xdr:from>
    <xdr:to>
      <xdr:col>7</xdr:col>
      <xdr:colOff>123825</xdr:colOff>
      <xdr:row>44</xdr:row>
      <xdr:rowOff>104775</xdr:rowOff>
    </xdr:to>
    <xdr:sp macro="" textlink="$M$14">
      <xdr:nvSpPr>
        <xdr:cNvPr id="9" name="CuadroText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4791075" y="8229600"/>
          <a:ext cx="1295400" cy="2571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65BF90E-C16B-4EDE-8D9D-E49137D44F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$35,345,796.00 </a:t>
          </a:fld>
          <a:endParaRPr lang="es-MX" sz="1100"/>
        </a:p>
      </xdr:txBody>
    </xdr:sp>
    <xdr:clientData/>
  </xdr:twoCellAnchor>
  <xdr:twoCellAnchor>
    <xdr:from>
      <xdr:col>3</xdr:col>
      <xdr:colOff>876300</xdr:colOff>
      <xdr:row>43</xdr:row>
      <xdr:rowOff>19050</xdr:rowOff>
    </xdr:from>
    <xdr:to>
      <xdr:col>5</xdr:col>
      <xdr:colOff>161925</xdr:colOff>
      <xdr:row>44</xdr:row>
      <xdr:rowOff>114300</xdr:rowOff>
    </xdr:to>
    <xdr:sp macro="" textlink="$L$14">
      <xdr:nvSpPr>
        <xdr:cNvPr id="10" name="CuadroTex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3657600" y="8210550"/>
          <a:ext cx="1057275" cy="285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EA6F4D-0568-4AF1-8C41-27D5C926E6E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Carmen</a:t>
          </a:fld>
          <a:endParaRPr lang="es-MX" sz="1100"/>
        </a:p>
      </xdr:txBody>
    </xdr:sp>
    <xdr:clientData/>
  </xdr:twoCellAnchor>
  <xdr:twoCellAnchor>
    <xdr:from>
      <xdr:col>6</xdr:col>
      <xdr:colOff>733425</xdr:colOff>
      <xdr:row>46</xdr:row>
      <xdr:rowOff>57150</xdr:rowOff>
    </xdr:from>
    <xdr:to>
      <xdr:col>9</xdr:col>
      <xdr:colOff>466725</xdr:colOff>
      <xdr:row>60</xdr:row>
      <xdr:rowOff>161925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5886450" y="8820150"/>
          <a:ext cx="2324100" cy="2771775"/>
        </a:xfrm>
        <a:prstGeom prst="rect">
          <a:avLst/>
        </a:prstGeom>
        <a:solidFill>
          <a:srgbClr val="BC4CA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180975</xdr:colOff>
      <xdr:row>47</xdr:row>
      <xdr:rowOff>133350</xdr:rowOff>
    </xdr:from>
    <xdr:to>
      <xdr:col>9</xdr:col>
      <xdr:colOff>142875</xdr:colOff>
      <xdr:row>50</xdr:row>
      <xdr:rowOff>19050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6143625" y="9086850"/>
          <a:ext cx="1743075" cy="457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Ventas</a:t>
          </a:r>
          <a:r>
            <a:rPr lang="es-MX" sz="1100" baseline="0"/>
            <a:t> por estado</a:t>
          </a:r>
          <a:endParaRPr lang="es-MX" sz="1100"/>
        </a:p>
      </xdr:txBody>
    </xdr:sp>
    <xdr:clientData/>
  </xdr:twoCellAnchor>
  <xdr:twoCellAnchor>
    <xdr:from>
      <xdr:col>7</xdr:col>
      <xdr:colOff>200025</xdr:colOff>
      <xdr:row>51</xdr:row>
      <xdr:rowOff>66675</xdr:rowOff>
    </xdr:from>
    <xdr:to>
      <xdr:col>9</xdr:col>
      <xdr:colOff>161925</xdr:colOff>
      <xdr:row>53</xdr:row>
      <xdr:rowOff>142875</xdr:rowOff>
    </xdr:to>
    <xdr:sp macro="" textlink="$L$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6162675" y="9782175"/>
          <a:ext cx="1743075" cy="457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431A151-28FF-4C24-9AF9-02C50E8C3B3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Hidalgo</a:t>
          </a:fld>
          <a:endParaRPr lang="es-MX" sz="1100"/>
        </a:p>
      </xdr:txBody>
    </xdr:sp>
    <xdr:clientData/>
  </xdr:twoCellAnchor>
  <xdr:twoCellAnchor>
    <xdr:from>
      <xdr:col>7</xdr:col>
      <xdr:colOff>161925</xdr:colOff>
      <xdr:row>55</xdr:row>
      <xdr:rowOff>47625</xdr:rowOff>
    </xdr:from>
    <xdr:to>
      <xdr:col>9</xdr:col>
      <xdr:colOff>123825</xdr:colOff>
      <xdr:row>57</xdr:row>
      <xdr:rowOff>123825</xdr:rowOff>
    </xdr:to>
    <xdr:sp macro="" textlink="$M$22">
      <xdr:nvSpPr>
        <xdr:cNvPr id="16" name="CuadroText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6124575" y="10525125"/>
          <a:ext cx="1743075" cy="457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433540B-9C5E-41EE-8A00-6EF26F81424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$35,345,796.00 </a:t>
          </a:fld>
          <a:endParaRPr lang="es-MX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el Carmen Marquez Ventura" refreshedDate="44333.744520717592" createdVersion="6" refreshedVersion="6" minRefreshableVersion="3" recordCount="30" xr:uid="{00000000-000A-0000-FFFF-FFFF0F000000}">
  <cacheSource type="worksheet">
    <worksheetSource name="Tabla1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/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/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el Carmen Marquez Ventura" refreshedDate="44333.746694328707" createdVersion="6" refreshedVersion="6" minRefreshableVersion="3" recordCount="30" xr:uid="{00000000-000A-0000-FFFF-FFFF1F000000}">
  <cacheSource type="worksheet">
    <worksheetSource name="Tabla1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/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/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s v="Hidalgo"/>
    <n v="199"/>
    <n v="1945424"/>
    <d v="2004-04-19T00:00:00"/>
    <s v="Pedro"/>
  </r>
  <r>
    <n v="3"/>
    <d v="2004-01-01T00:00:00"/>
    <s v="Oficina"/>
    <x v="1"/>
    <s v="Hidalgo"/>
    <n v="82"/>
    <n v="712416"/>
    <d v="2004-11-08T00:00:00"/>
    <s v="Joaquín"/>
  </r>
  <r>
    <n v="4"/>
    <d v="2004-01-02T00:00:00"/>
    <s v="Estacionamiento"/>
    <x v="1"/>
    <s v="Hidalgo"/>
    <n v="285"/>
    <n v="1815450"/>
    <d v="2004-04-27T00:00:00"/>
    <s v="Jesús"/>
  </r>
  <r>
    <n v="6"/>
    <d v="2004-01-03T00:00:00"/>
    <s v="Industrial"/>
    <x v="1"/>
    <s v="Hidalgo"/>
    <n v="131"/>
    <n v="953156"/>
    <d v="2004-09-05T00:00:00"/>
    <s v="Pedro"/>
  </r>
  <r>
    <n v="8"/>
    <d v="2004-01-03T00:00:00"/>
    <s v="Oficina"/>
    <x v="0"/>
    <s v="Hidalgo"/>
    <n v="235"/>
    <n v="2158475"/>
    <d v="2004-10-31T00:00:00"/>
    <s v="Jesús"/>
  </r>
  <r>
    <n v="11"/>
    <d v="2004-01-04T00:00:00"/>
    <s v="Oficina"/>
    <x v="1"/>
    <s v="Hidalgo"/>
    <n v="124"/>
    <n v="627068"/>
    <d v="2004-10-28T00:00:00"/>
    <s v="Pedro"/>
  </r>
  <r>
    <n v="12"/>
    <d v="2004-01-04T00:00:00"/>
    <s v="Industrial"/>
    <x v="0"/>
    <s v="Hidalgo"/>
    <n v="187"/>
    <n v="999328"/>
    <d v="2004-04-05T00:00:00"/>
    <s v="Carmen"/>
  </r>
  <r>
    <n v="15"/>
    <d v="2004-01-04T00:00:00"/>
    <s v="Industrial"/>
    <x v="1"/>
    <s v="Hidalgo"/>
    <n v="176"/>
    <n v="820336"/>
    <d v="2004-11-29T00:00:00"/>
    <s v="Pedro"/>
  </r>
  <r>
    <n v="16"/>
    <d v="2004-01-05T00:00:00"/>
    <s v="Casa"/>
    <x v="1"/>
    <s v="Hidalgo"/>
    <n v="179"/>
    <n v="937960"/>
    <d v="2004-11-21T00:00:00"/>
    <s v="Carmen"/>
  </r>
  <r>
    <n v="19"/>
    <d v="2004-01-07T00:00:00"/>
    <s v="Piso"/>
    <x v="1"/>
    <s v="Hidalgo"/>
    <n v="55"/>
    <n v="472615"/>
    <d v="2004-04-09T00:00:00"/>
    <s v="Luisa"/>
  </r>
  <r>
    <n v="23"/>
    <d v="2004-01-10T00:00:00"/>
    <s v="Casa"/>
    <x v="1"/>
    <s v="Hidalgo"/>
    <n v="183"/>
    <n v="1438929"/>
    <d v="2004-04-21T00:00:00"/>
    <s v="Luisa"/>
  </r>
  <r>
    <n v="1"/>
    <d v="2004-01-01T00:00:00"/>
    <s v="Estacionamiento"/>
    <x v="1"/>
    <s v="Puebla"/>
    <n v="291"/>
    <n v="2133903"/>
    <d v="2004-06-19T00:00:00"/>
    <s v="Carmen"/>
  </r>
  <r>
    <n v="9"/>
    <d v="2004-01-04T00:00:00"/>
    <s v="Piso"/>
    <x v="1"/>
    <s v="Puebla"/>
    <n v="108"/>
    <n v="1024380"/>
    <d v="2004-12-28T00:00:00"/>
    <s v="Jesús"/>
  </r>
  <r>
    <n v="10"/>
    <d v="2004-01-04T00:00:00"/>
    <s v="Estacionamiento"/>
    <x v="0"/>
    <s v="Puebla"/>
    <n v="299"/>
    <n v="2042768"/>
    <d v="2004-10-06T00:00:00"/>
    <s v="Joaquín"/>
  </r>
  <r>
    <n v="22"/>
    <d v="2004-01-09T00:00:00"/>
    <s v="Oficina"/>
    <x v="1"/>
    <s v="Puebla"/>
    <n v="116"/>
    <n v="727552"/>
    <d v="2004-04-14T00:00:00"/>
    <s v="Pedro"/>
  </r>
  <r>
    <n v="13"/>
    <d v="2004-01-04T00:00:00"/>
    <s v="Estacionamiento"/>
    <x v="0"/>
    <s v="Tlaxcala"/>
    <n v="300"/>
    <n v="2937300"/>
    <d v="2004-11-04T00:00:00"/>
    <s v="Jesús"/>
  </r>
  <r>
    <n v="18"/>
    <d v="2004-01-06T00:00:00"/>
    <s v="Suelo"/>
    <x v="0"/>
    <s v="Tlaxcala"/>
    <n v="283"/>
    <n v="1679605"/>
    <d v="2004-06-06T00:00:00"/>
    <s v="Carmen"/>
  </r>
  <r>
    <n v="20"/>
    <d v="2004-01-08T00:00:00"/>
    <s v="Oficina"/>
    <x v="1"/>
    <s v="Tlaxcala"/>
    <n v="148"/>
    <n v="1169496"/>
    <d v="2004-08-19T00:00:00"/>
    <s v="María"/>
  </r>
  <r>
    <n v="21"/>
    <d v="2004-01-09T00:00:00"/>
    <s v="Industrial"/>
    <x v="0"/>
    <s v="Tlaxcala"/>
    <n v="228"/>
    <n v="2020992"/>
    <d v="2004-06-12T00:00:00"/>
    <s v="Carmen"/>
  </r>
  <r>
    <n v="25"/>
    <d v="2004-01-10T00:00:00"/>
    <s v="Oficina"/>
    <x v="1"/>
    <s v="Tlaxcala"/>
    <n v="124"/>
    <n v="1170684"/>
    <d v="2004-05-23T00:00:00"/>
    <s v="Jesús"/>
  </r>
  <r>
    <n v="28"/>
    <d v="2004-01-12T00:00:00"/>
    <s v="Casa"/>
    <x v="1"/>
    <s v="Tlaxcala"/>
    <n v="187"/>
    <n v="1660560"/>
    <d v="2004-06-16T00:00:00"/>
    <s v="Joaquín"/>
  </r>
  <r>
    <n v="5"/>
    <d v="2004-01-02T00:00:00"/>
    <s v="Suelo"/>
    <x v="0"/>
    <s v="Veracruz"/>
    <n v="152"/>
    <n v="1138024"/>
    <d v="2004-07-10T00:00:00"/>
    <s v="María"/>
  </r>
  <r>
    <n v="7"/>
    <d v="2004-01-03T00:00:00"/>
    <s v="Estacionamiento"/>
    <x v="1"/>
    <s v="Veracruz"/>
    <n v="69"/>
    <n v="406686"/>
    <d v="2004-06-07T00:00:00"/>
    <s v="Pedro"/>
  </r>
  <r>
    <n v="14"/>
    <d v="2004-01-04T00:00:00"/>
    <s v="Local"/>
    <x v="0"/>
    <s v="Veracruz"/>
    <n v="68"/>
    <n v="664700"/>
    <d v="2004-10-01T00:00:00"/>
    <s v="Carmen"/>
  </r>
  <r>
    <n v="17"/>
    <d v="2004-01-05T00:00:00"/>
    <s v="Casa"/>
    <x v="1"/>
    <s v="Veracruz"/>
    <n v="58"/>
    <n v="358846"/>
    <d v="2004-10-08T00:00:00"/>
    <s v="Luisa"/>
  </r>
  <r>
    <n v="24"/>
    <d v="2004-01-10T00:00:00"/>
    <s v="Oficina"/>
    <x v="1"/>
    <s v="Veracruz"/>
    <n v="79"/>
    <n v="427390"/>
    <d v="2004-12-01T00:00:00"/>
    <s v="Joaquín"/>
  </r>
  <r>
    <n v="26"/>
    <d v="2004-01-10T00:00:00"/>
    <s v="Local"/>
    <x v="1"/>
    <s v="Veracruz"/>
    <n v="70"/>
    <n v="549780"/>
    <d v="2004-06-22T00:00:00"/>
    <s v="Jesús"/>
  </r>
  <r>
    <n v="27"/>
    <d v="2004-01-11T00:00:00"/>
    <s v="Local"/>
    <x v="1"/>
    <s v="Veracruz"/>
    <n v="70"/>
    <n v="659330"/>
    <d v="2004-12-23T00:00:00"/>
    <s v="Pedro"/>
  </r>
  <r>
    <n v="29"/>
    <d v="2004-01-12T00:00:00"/>
    <s v="Casa"/>
    <x v="1"/>
    <s v="Veracruz"/>
    <n v="91"/>
    <n v="753571"/>
    <d v="2004-07-07T00:00:00"/>
    <s v="Luisa"/>
  </r>
  <r>
    <n v="30"/>
    <d v="2004-01-12T00:00:00"/>
    <s v="Local"/>
    <x v="1"/>
    <s v="Veracruz"/>
    <n v="201"/>
    <n v="939072"/>
    <d v="2004-08-04T00:00:00"/>
    <s v="Carme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s v="Venta"/>
    <x v="0"/>
    <n v="199"/>
    <n v="1945424"/>
    <d v="2004-04-19T00:00:00"/>
    <x v="0"/>
  </r>
  <r>
    <n v="3"/>
    <d v="2004-01-01T00:00:00"/>
    <s v="Oficina"/>
    <s v="Alquiler"/>
    <x v="0"/>
    <n v="82"/>
    <n v="712416"/>
    <d v="2004-11-08T00:00:00"/>
    <x v="1"/>
  </r>
  <r>
    <n v="4"/>
    <d v="2004-01-02T00:00:00"/>
    <s v="Estacionamiento"/>
    <s v="Alquiler"/>
    <x v="0"/>
    <n v="285"/>
    <n v="1815450"/>
    <d v="2004-04-27T00:00:00"/>
    <x v="2"/>
  </r>
  <r>
    <n v="6"/>
    <d v="2004-01-03T00:00:00"/>
    <s v="Industrial"/>
    <s v="Alquiler"/>
    <x v="0"/>
    <n v="131"/>
    <n v="953156"/>
    <d v="2004-09-05T00:00:00"/>
    <x v="0"/>
  </r>
  <r>
    <n v="8"/>
    <d v="2004-01-03T00:00:00"/>
    <s v="Oficina"/>
    <s v="Venta"/>
    <x v="0"/>
    <n v="235"/>
    <n v="2158475"/>
    <d v="2004-10-31T00:00:00"/>
    <x v="2"/>
  </r>
  <r>
    <n v="11"/>
    <d v="2004-01-04T00:00:00"/>
    <s v="Oficina"/>
    <s v="Alquiler"/>
    <x v="0"/>
    <n v="124"/>
    <n v="627068"/>
    <d v="2004-10-28T00:00:00"/>
    <x v="0"/>
  </r>
  <r>
    <n v="12"/>
    <d v="2004-01-04T00:00:00"/>
    <s v="Industrial"/>
    <s v="Venta"/>
    <x v="0"/>
    <n v="187"/>
    <n v="999328"/>
    <d v="2004-04-05T00:00:00"/>
    <x v="3"/>
  </r>
  <r>
    <n v="15"/>
    <d v="2004-01-04T00:00:00"/>
    <s v="Industrial"/>
    <s v="Alquiler"/>
    <x v="0"/>
    <n v="176"/>
    <n v="820336"/>
    <d v="2004-11-29T00:00:00"/>
    <x v="0"/>
  </r>
  <r>
    <n v="16"/>
    <d v="2004-01-05T00:00:00"/>
    <s v="Casa"/>
    <s v="Alquiler"/>
    <x v="0"/>
    <n v="179"/>
    <n v="937960"/>
    <d v="2004-11-21T00:00:00"/>
    <x v="3"/>
  </r>
  <r>
    <n v="19"/>
    <d v="2004-01-07T00:00:00"/>
    <s v="Piso"/>
    <s v="Alquiler"/>
    <x v="0"/>
    <n v="55"/>
    <n v="472615"/>
    <d v="2004-04-09T00:00:00"/>
    <x v="4"/>
  </r>
  <r>
    <n v="23"/>
    <d v="2004-01-10T00:00:00"/>
    <s v="Casa"/>
    <s v="Alquiler"/>
    <x v="0"/>
    <n v="183"/>
    <n v="1438929"/>
    <d v="2004-04-21T00:00:00"/>
    <x v="4"/>
  </r>
  <r>
    <n v="1"/>
    <d v="2004-01-01T00:00:00"/>
    <s v="Estacionamiento"/>
    <s v="Alquiler"/>
    <x v="1"/>
    <n v="291"/>
    <n v="2133903"/>
    <d v="2004-06-19T00:00:00"/>
    <x v="3"/>
  </r>
  <r>
    <n v="9"/>
    <d v="2004-01-04T00:00:00"/>
    <s v="Piso"/>
    <s v="Alquiler"/>
    <x v="1"/>
    <n v="108"/>
    <n v="1024380"/>
    <d v="2004-12-28T00:00:00"/>
    <x v="2"/>
  </r>
  <r>
    <n v="10"/>
    <d v="2004-01-04T00:00:00"/>
    <s v="Estacionamiento"/>
    <s v="Venta"/>
    <x v="1"/>
    <n v="299"/>
    <n v="2042768"/>
    <d v="2004-10-06T00:00:00"/>
    <x v="1"/>
  </r>
  <r>
    <n v="22"/>
    <d v="2004-01-09T00:00:00"/>
    <s v="Oficina"/>
    <s v="Alquiler"/>
    <x v="1"/>
    <n v="116"/>
    <n v="727552"/>
    <d v="2004-04-14T00:00:00"/>
    <x v="0"/>
  </r>
  <r>
    <n v="13"/>
    <d v="2004-01-04T00:00:00"/>
    <s v="Estacionamiento"/>
    <s v="Venta"/>
    <x v="2"/>
    <n v="300"/>
    <n v="2937300"/>
    <d v="2004-11-04T00:00:00"/>
    <x v="2"/>
  </r>
  <r>
    <n v="18"/>
    <d v="2004-01-06T00:00:00"/>
    <s v="Suelo"/>
    <s v="Venta"/>
    <x v="2"/>
    <n v="283"/>
    <n v="1679605"/>
    <d v="2004-06-06T00:00:00"/>
    <x v="3"/>
  </r>
  <r>
    <n v="20"/>
    <d v="2004-01-08T00:00:00"/>
    <s v="Oficina"/>
    <s v="Alquiler"/>
    <x v="2"/>
    <n v="148"/>
    <n v="1169496"/>
    <d v="2004-08-19T00:00:00"/>
    <x v="5"/>
  </r>
  <r>
    <n v="21"/>
    <d v="2004-01-09T00:00:00"/>
    <s v="Industrial"/>
    <s v="Venta"/>
    <x v="2"/>
    <n v="228"/>
    <n v="2020992"/>
    <d v="2004-06-12T00:00:00"/>
    <x v="3"/>
  </r>
  <r>
    <n v="25"/>
    <d v="2004-01-10T00:00:00"/>
    <s v="Oficina"/>
    <s v="Alquiler"/>
    <x v="2"/>
    <n v="124"/>
    <n v="1170684"/>
    <d v="2004-05-23T00:00:00"/>
    <x v="2"/>
  </r>
  <r>
    <n v="28"/>
    <d v="2004-01-12T00:00:00"/>
    <s v="Casa"/>
    <s v="Alquiler"/>
    <x v="2"/>
    <n v="187"/>
    <n v="1660560"/>
    <d v="2004-06-16T00:00:00"/>
    <x v="1"/>
  </r>
  <r>
    <n v="5"/>
    <d v="2004-01-02T00:00:00"/>
    <s v="Suelo"/>
    <s v="Venta"/>
    <x v="3"/>
    <n v="152"/>
    <n v="1138024"/>
    <d v="2004-07-10T00:00:00"/>
    <x v="5"/>
  </r>
  <r>
    <n v="7"/>
    <d v="2004-01-03T00:00:00"/>
    <s v="Estacionamiento"/>
    <s v="Alquiler"/>
    <x v="3"/>
    <n v="69"/>
    <n v="406686"/>
    <d v="2004-06-07T00:00:00"/>
    <x v="0"/>
  </r>
  <r>
    <n v="14"/>
    <d v="2004-01-04T00:00:00"/>
    <s v="Local"/>
    <s v="Venta"/>
    <x v="3"/>
    <n v="68"/>
    <n v="664700"/>
    <d v="2004-10-01T00:00:00"/>
    <x v="3"/>
  </r>
  <r>
    <n v="17"/>
    <d v="2004-01-05T00:00:00"/>
    <s v="Casa"/>
    <s v="Alquiler"/>
    <x v="3"/>
    <n v="58"/>
    <n v="358846"/>
    <d v="2004-10-08T00:00:00"/>
    <x v="4"/>
  </r>
  <r>
    <n v="24"/>
    <d v="2004-01-10T00:00:00"/>
    <s v="Oficina"/>
    <s v="Alquiler"/>
    <x v="3"/>
    <n v="79"/>
    <n v="427390"/>
    <d v="2004-12-01T00:00:00"/>
    <x v="1"/>
  </r>
  <r>
    <n v="26"/>
    <d v="2004-01-10T00:00:00"/>
    <s v="Local"/>
    <s v="Alquiler"/>
    <x v="3"/>
    <n v="70"/>
    <n v="549780"/>
    <d v="2004-06-22T00:00:00"/>
    <x v="2"/>
  </r>
  <r>
    <n v="27"/>
    <d v="2004-01-11T00:00:00"/>
    <s v="Local"/>
    <s v="Alquiler"/>
    <x v="3"/>
    <n v="70"/>
    <n v="659330"/>
    <d v="2004-12-23T00:00:00"/>
    <x v="0"/>
  </r>
  <r>
    <n v="29"/>
    <d v="2004-01-12T00:00:00"/>
    <s v="Casa"/>
    <s v="Alquiler"/>
    <x v="3"/>
    <n v="91"/>
    <n v="753571"/>
    <d v="2004-07-07T00:00:00"/>
    <x v="4"/>
  </r>
  <r>
    <n v="30"/>
    <d v="2004-01-12T00:00:00"/>
    <s v="Local"/>
    <s v="Alquiler"/>
    <x v="3"/>
    <n v="201"/>
    <n v="939072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9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15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6:M13" firstHeaderRow="1" firstDataRow="1" firstDataCol="1"/>
  <pivotFields count="9">
    <pivotField showAll="0"/>
    <pivotField numFmtId="14" showAll="0"/>
    <pivotField showAll="0"/>
    <pivotField showAll="0"/>
    <pivotField showAll="0"/>
    <pivotField showAll="0"/>
    <pivotField dataField="1" numFmtId="166" showAll="0"/>
    <pivotField numFmtId="14" showAll="0"/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" fld="6" baseField="0" baseItem="0"/>
  </dataFields>
  <formats count="7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8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8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0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16:M21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" fld="6" baseField="0" baseItem="0"/>
  </dataFields>
  <formats count="8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4" type="button" dataOnly="0" labelOnly="1" outline="0" axis="axisRow" fieldPosition="0"/>
    </format>
    <format dxfId="30">
      <pivotArea dataOnly="0" labelOnly="1" outline="0" axis="axisValues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TablaDinámica6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3:M26" firstHeaderRow="1" firstDataRow="1" firstDataCol="1"/>
  <pivotFields count="9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numFmtId="166" showAll="0"/>
    <pivotField numFmtId="14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a de Venta" fld="6" baseField="0" baseItem="0"/>
  </dataFields>
  <formats count="7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3" type="button" dataOnly="0" labelOnly="1" outline="0" axis="axisRow" fieldPosition="0"/>
    </format>
    <format dxfId="37">
      <pivotArea dataOnly="0" labelOnly="1" outline="0" axis="axisValues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8:I57" totalsRowCount="1" headerRowDxfId="79" tableBorderDxfId="78">
  <autoFilter ref="A8:I56" xr:uid="{00000000-0009-0000-0100-000002000000}"/>
  <tableColumns count="9">
    <tableColumn id="1" xr3:uid="{00000000-0010-0000-0000-000001000000}" name="ID" totalsRowLabel="Total" dataDxfId="77" totalsRowDxfId="76"/>
    <tableColumn id="2" xr3:uid="{00000000-0010-0000-0000-000002000000}" name="FechaDeOrden" dataDxfId="75" totalsRowDxfId="74"/>
    <tableColumn id="3" xr3:uid="{00000000-0010-0000-0000-000003000000}" name="Empleado" dataDxfId="73" totalsRowDxfId="72"/>
    <tableColumn id="4" xr3:uid="{00000000-0010-0000-0000-000004000000}" name="Status" totalsRowFunction="count" dataDxfId="71" totalsRowDxfId="70"/>
    <tableColumn id="5" xr3:uid="{00000000-0010-0000-0000-000005000000}" name="Compañía" dataDxfId="69" totalsRowDxfId="68"/>
    <tableColumn id="6" xr3:uid="{00000000-0010-0000-0000-000006000000}" name="Fecha de envío" dataDxfId="67" totalsRowDxfId="66"/>
    <tableColumn id="7" xr3:uid="{00000000-0010-0000-0000-000007000000}" name="Cantidad" dataDxfId="65" totalsRowDxfId="64"/>
    <tableColumn id="8" xr3:uid="{00000000-0010-0000-0000-000008000000}" name="Precio" totalsRowFunction="sum" dataDxfId="63" totalsRowDxfId="62" dataCellStyle="Moneda"/>
    <tableColumn id="9" xr3:uid="{00000000-0010-0000-0000-000009000000}" name="Costo de envío" totalsRowFunction="average" dataDxfId="61" totalsRowDxfId="60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7:J34" totalsRowShown="0" headerRowDxfId="59" tableBorderDxfId="58" headerRowCellStyle="Moneda">
  <autoFilter ref="A7:J34" xr:uid="{00000000-0009-0000-0100-000003000000}"/>
  <tableColumns count="10">
    <tableColumn id="1" xr3:uid="{00000000-0010-0000-0100-000001000000}" name="Cuenta No." dataDxfId="57" dataCellStyle="Normal 2"/>
    <tableColumn id="2" xr3:uid="{00000000-0010-0000-0100-000002000000}" name="Factura No." dataDxfId="56" dataCellStyle="Normal 2"/>
    <tableColumn id="3" xr3:uid="{00000000-0010-0000-0100-000003000000}" name="Fecha Factura" dataDxfId="55" dataCellStyle="Normal 2"/>
    <tableColumn id="4" xr3:uid="{00000000-0010-0000-0100-000004000000}" name="NOMBRE" dataDxfId="54" dataCellStyle="Normal 2"/>
    <tableColumn id="5" xr3:uid="{00000000-0010-0000-0100-000005000000}" name="Monto" dataDxfId="53" dataCellStyle="Moneda"/>
    <tableColumn id="6" xr3:uid="{00000000-0010-0000-0100-000006000000}" name="DIRECCIÓN" dataDxfId="52" dataCellStyle="Normal 2"/>
    <tableColumn id="7" xr3:uid="{00000000-0010-0000-0100-000007000000}" name="CIUDAD, ESTADO, CP" dataDxfId="51" dataCellStyle="Normal 2"/>
    <tableColumn id="8" xr3:uid="{00000000-0010-0000-0100-000008000000}" name="60 días" dataDxfId="50" dataCellStyle="Normal 2">
      <calculatedColumnFormula>Tabla3[[#This Row],[Fecha Factura]]+60</calculatedColumnFormula>
    </tableColumn>
    <tableColumn id="9" xr3:uid="{00000000-0010-0000-0100-000009000000}" name="90 días" dataDxfId="49" dataCellStyle="Normal 2">
      <calculatedColumnFormula>Tabla3[[#This Row],[Fecha Factura]]+90</calculatedColumnFormula>
    </tableColumn>
    <tableColumn id="10" xr3:uid="{00000000-0010-0000-0100-00000A000000}" name="120 días" dataDxfId="48" dataCellStyle="Normal 2">
      <calculatedColumnFormula>Tabla3[[#This Row],[Fecha Factura]]+120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B10:H37" totalsRowShown="0">
  <autoFilter ref="B10:H37" xr:uid="{00000000-0009-0000-0100-000004000000}"/>
  <tableColumns count="7">
    <tableColumn id="1" xr3:uid="{00000000-0010-0000-0200-000001000000}" name="Cuenta No." dataDxfId="47" dataCellStyle="Normal 2"/>
    <tableColumn id="2" xr3:uid="{00000000-0010-0000-0200-000002000000}" name="Factura No." dataDxfId="46" dataCellStyle="Normal 2"/>
    <tableColumn id="3" xr3:uid="{00000000-0010-0000-0200-000003000000}" name="Fecha Factura" dataDxfId="45" dataCellStyle="Normal 2"/>
    <tableColumn id="4" xr3:uid="{00000000-0010-0000-0200-000004000000}" name="Fecha Vencim." dataDxfId="44" dataCellStyle="Normal 2"/>
    <tableColumn id="5" xr3:uid="{00000000-0010-0000-0200-000005000000}" name="Monto" dataDxfId="43" dataCellStyle="Moneda"/>
    <tableColumn id="6" xr3:uid="{00000000-0010-0000-0200-000006000000}" name="Vendedor" dataDxfId="42" dataCellStyle="Moneda"/>
    <tableColumn id="7" xr3:uid="{00000000-0010-0000-0200-000007000000}" name="# de Días" dataDxfId="41" dataCellStyle="Normal 2">
      <calculatedColumnFormula>IF(FECHA_ACTUAL&gt;Tabla4[[#This Row],[Fecha Vencim.]],(FECHA_ACTUAL-Tabla4[[#This Row],[Fecha Vencim.]]),"NO VENCIDA")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a1" displayName="Tabla1" ref="B5:J35" totalsRowShown="0" headerRowDxfId="18" dataDxfId="16" headerRowBorderDxfId="17" tableBorderDxfId="15" totalsRowBorderDxfId="14" headerRowCellStyle="40% - Énfasis6">
  <autoFilter ref="B5:J35" xr:uid="{00000000-0009-0000-0100-000001000000}"/>
  <tableColumns count="9">
    <tableColumn id="1" xr3:uid="{00000000-0010-0000-0300-000001000000}" name="Referencia" dataDxfId="13"/>
    <tableColumn id="2" xr3:uid="{00000000-0010-0000-0300-000002000000}" name="Fecha Alta" dataDxfId="12"/>
    <tableColumn id="3" xr3:uid="{00000000-0010-0000-0300-000003000000}" name="Giro comercial" dataDxfId="11"/>
    <tableColumn id="4" xr3:uid="{00000000-0010-0000-0300-000004000000}" name="Operación" dataDxfId="10"/>
    <tableColumn id="5" xr3:uid="{00000000-0010-0000-0300-000005000000}" name="Estado" dataDxfId="9"/>
    <tableColumn id="6" xr3:uid="{00000000-0010-0000-0300-000006000000}" name="Superficie" dataDxfId="8"/>
    <tableColumn id="7" xr3:uid="{00000000-0010-0000-0300-000007000000}" name="Venta" dataDxfId="7"/>
    <tableColumn id="8" xr3:uid="{00000000-0010-0000-0300-000008000000}" name="Fecha Venta" dataDxfId="6"/>
    <tableColumn id="9" xr3:uid="{00000000-0010-0000-0300-000009000000}" name="Vendedor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comments" Target="../comments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opLeftCell="A44" workbookViewId="0">
      <selection activeCell="H65" sqref="H65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2.5703125" bestFit="1" customWidth="1"/>
    <col min="9" max="9" width="16.28515625" customWidth="1"/>
  </cols>
  <sheetData>
    <row r="1" spans="1:9" x14ac:dyDescent="0.25">
      <c r="A1" s="91" t="s">
        <v>0</v>
      </c>
      <c r="B1" s="91"/>
      <c r="C1" s="91"/>
      <c r="D1" s="91"/>
      <c r="E1" s="91"/>
      <c r="F1" s="91"/>
    </row>
    <row r="2" spans="1:9" x14ac:dyDescent="0.25">
      <c r="A2" s="92" t="s">
        <v>198</v>
      </c>
      <c r="B2" s="92"/>
      <c r="C2" s="92"/>
      <c r="D2" s="92"/>
      <c r="E2" s="92"/>
      <c r="F2" s="92"/>
      <c r="G2" s="92"/>
      <c r="H2" s="92"/>
      <c r="I2" s="92"/>
    </row>
    <row r="3" spans="1:9" x14ac:dyDescent="0.25">
      <c r="A3" s="92"/>
      <c r="B3" s="92"/>
      <c r="C3" s="92"/>
      <c r="D3" s="92"/>
      <c r="E3" s="92"/>
      <c r="F3" s="92"/>
      <c r="G3" s="92"/>
      <c r="H3" s="92"/>
      <c r="I3" s="92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93" t="s">
        <v>36</v>
      </c>
      <c r="B5" s="94"/>
      <c r="C5" s="94"/>
      <c r="D5" s="94"/>
      <c r="E5" s="94"/>
      <c r="F5" s="94"/>
      <c r="G5" s="94"/>
      <c r="H5" s="94"/>
      <c r="I5" s="95"/>
    </row>
    <row r="6" spans="1:9" x14ac:dyDescent="0.25">
      <c r="A6" s="96"/>
      <c r="B6" s="97"/>
      <c r="C6" s="97"/>
      <c r="D6" s="97"/>
      <c r="E6" s="97"/>
      <c r="F6" s="97"/>
      <c r="G6" s="97"/>
      <c r="H6" s="97"/>
      <c r="I6" s="98"/>
    </row>
    <row r="7" spans="1:9" ht="15" customHeight="1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6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10" t="s">
        <v>205</v>
      </c>
      <c r="B57" s="10"/>
      <c r="C57" s="10"/>
      <c r="D57" s="10">
        <f>SUBTOTAL(103,Tabla2[Status])</f>
        <v>48</v>
      </c>
      <c r="E57" s="10"/>
      <c r="F57" s="10"/>
      <c r="G57" s="10"/>
      <c r="H57" s="63">
        <f>SUBTOTAL(109,Tabla2[Precio])</f>
        <v>123715</v>
      </c>
      <c r="I57" s="63">
        <f>SUBTOTAL(101,Tabla2[Costo de envío])</f>
        <v>72.270833333333329</v>
      </c>
    </row>
    <row r="58" spans="1:9" x14ac:dyDescent="0.25">
      <c r="A58" s="10"/>
      <c r="B58" s="11"/>
      <c r="C58" s="10"/>
      <c r="D58" s="10"/>
      <c r="E58" s="10"/>
      <c r="F58" s="11"/>
      <c r="G58" s="10"/>
      <c r="H58" s="12"/>
      <c r="I58" s="12"/>
    </row>
    <row r="60" spans="1:9" x14ac:dyDescent="0.25">
      <c r="A60" s="104" t="s">
        <v>37</v>
      </c>
      <c r="B60" s="104"/>
      <c r="C60" s="104"/>
      <c r="D60" s="104"/>
      <c r="E60" s="104"/>
      <c r="F60" s="5"/>
      <c r="G60" s="5"/>
      <c r="H60" s="5"/>
      <c r="I60" s="5"/>
    </row>
    <row r="61" spans="1:9" x14ac:dyDescent="0.25">
      <c r="A61" s="99" t="s">
        <v>199</v>
      </c>
      <c r="B61" s="99"/>
      <c r="C61" s="99"/>
      <c r="D61" s="99"/>
      <c r="E61" s="7">
        <v>322</v>
      </c>
      <c r="F61">
        <v>1</v>
      </c>
      <c r="G61" s="16">
        <f>MAX(Tabla2[Costo de envío])</f>
        <v>322</v>
      </c>
    </row>
    <row r="62" spans="1:9" x14ac:dyDescent="0.25">
      <c r="A62" s="99" t="s">
        <v>200</v>
      </c>
      <c r="B62" s="99"/>
      <c r="C62" s="99"/>
      <c r="D62" s="99"/>
      <c r="E62" s="7">
        <v>4</v>
      </c>
      <c r="F62">
        <v>1</v>
      </c>
      <c r="G62" s="16">
        <f>MIN(Tabla2[Precio])</f>
        <v>529</v>
      </c>
    </row>
    <row r="63" spans="1:9" x14ac:dyDescent="0.25">
      <c r="A63" s="100" t="s">
        <v>201</v>
      </c>
      <c r="B63" s="101"/>
      <c r="C63" s="101"/>
      <c r="D63" s="102"/>
      <c r="E63" s="7">
        <v>16</v>
      </c>
      <c r="F63">
        <v>1</v>
      </c>
      <c r="G63" s="108">
        <f>COUNTIF(Tabla2[Status],"nuevo")</f>
        <v>16</v>
      </c>
      <c r="I63" s="64" t="s">
        <v>206</v>
      </c>
    </row>
    <row r="64" spans="1:9" x14ac:dyDescent="0.25">
      <c r="A64" s="99" t="s">
        <v>202</v>
      </c>
      <c r="B64" s="99"/>
      <c r="C64" s="99"/>
      <c r="D64" s="99"/>
      <c r="E64" s="7">
        <v>400</v>
      </c>
      <c r="F64">
        <v>1</v>
      </c>
      <c r="G64" s="16">
        <f>SUMIF(Tabla2[Compañía],"Compañía AA",Tabla2[Costo de envío])</f>
        <v>400</v>
      </c>
    </row>
    <row r="65" spans="1:10" x14ac:dyDescent="0.25">
      <c r="A65" s="99" t="s">
        <v>203</v>
      </c>
      <c r="B65" s="99"/>
      <c r="C65" s="99"/>
      <c r="D65" s="99"/>
      <c r="E65" s="7">
        <v>31</v>
      </c>
      <c r="F65">
        <v>1</v>
      </c>
      <c r="G65" s="108">
        <f>COUNTIF(Tabla2[Status],"Cerrado")</f>
        <v>31</v>
      </c>
    </row>
    <row r="66" spans="1:10" x14ac:dyDescent="0.25">
      <c r="A66" s="103" t="s">
        <v>204</v>
      </c>
      <c r="B66" s="103"/>
      <c r="C66" s="103"/>
      <c r="D66" s="103"/>
      <c r="E66" s="7">
        <v>72.27</v>
      </c>
      <c r="F66">
        <v>1</v>
      </c>
      <c r="G66" s="16">
        <f>AVERAGE(Tabla2[Costo de envío])</f>
        <v>72.270833333333329</v>
      </c>
    </row>
    <row r="67" spans="1:10" x14ac:dyDescent="0.25">
      <c r="A67" s="9"/>
      <c r="B67" s="9"/>
      <c r="C67" s="9"/>
      <c r="D67" s="9"/>
      <c r="E67" s="10"/>
    </row>
    <row r="68" spans="1:10" x14ac:dyDescent="0.25">
      <c r="A68" s="5" t="s">
        <v>123</v>
      </c>
      <c r="B68" s="5"/>
      <c r="C68" s="5"/>
      <c r="D68" s="5"/>
      <c r="E68" s="5"/>
      <c r="J68">
        <v>1</v>
      </c>
    </row>
  </sheetData>
  <mergeCells count="10">
    <mergeCell ref="A63:D63"/>
    <mergeCell ref="A64:D64"/>
    <mergeCell ref="A65:D65"/>
    <mergeCell ref="A66:D66"/>
    <mergeCell ref="A60:E60"/>
    <mergeCell ref="A1:F1"/>
    <mergeCell ref="A2:I3"/>
    <mergeCell ref="A5:I6"/>
    <mergeCell ref="A61:D61"/>
    <mergeCell ref="A62:D62"/>
  </mergeCells>
  <conditionalFormatting sqref="F61:F66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J68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opLeftCell="A46" workbookViewId="0">
      <selection activeCell="F64" sqref="F64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0" x14ac:dyDescent="0.25">
      <c r="A1" s="91" t="s">
        <v>0</v>
      </c>
      <c r="B1" s="91"/>
      <c r="C1" s="91"/>
      <c r="D1" s="91"/>
      <c r="E1" s="91"/>
      <c r="F1" s="91"/>
    </row>
    <row r="2" spans="1:10" x14ac:dyDescent="0.25">
      <c r="A2" s="105" t="s">
        <v>197</v>
      </c>
      <c r="B2" s="105"/>
      <c r="C2" s="105"/>
      <c r="D2" s="105"/>
      <c r="E2" s="105"/>
      <c r="F2" s="105"/>
      <c r="G2" s="105"/>
      <c r="H2" s="105"/>
      <c r="I2" s="105"/>
      <c r="J2">
        <v>1</v>
      </c>
    </row>
    <row r="3" spans="1:10" x14ac:dyDescent="0.25">
      <c r="A3" s="105"/>
      <c r="B3" s="105"/>
      <c r="C3" s="105"/>
      <c r="D3" s="105"/>
      <c r="E3" s="105"/>
      <c r="F3" s="105"/>
      <c r="G3" s="105"/>
      <c r="H3" s="105"/>
      <c r="I3" s="105"/>
    </row>
    <row r="5" spans="1:10" x14ac:dyDescent="0.25">
      <c r="A5" s="13"/>
      <c r="B5" s="14"/>
      <c r="C5" s="15"/>
      <c r="D5" s="16"/>
      <c r="E5" s="17"/>
      <c r="F5" s="17"/>
      <c r="G5" s="17"/>
    </row>
    <row r="6" spans="1:10" x14ac:dyDescent="0.25">
      <c r="A6" s="13"/>
      <c r="B6" s="14"/>
      <c r="C6" s="15"/>
      <c r="D6" s="16"/>
      <c r="E6" s="17"/>
      <c r="F6" s="17"/>
      <c r="G6" s="17"/>
      <c r="I6" s="17"/>
      <c r="J6" s="17"/>
    </row>
    <row r="7" spans="1:10" x14ac:dyDescent="0.25">
      <c r="A7" s="65" t="s">
        <v>38</v>
      </c>
      <c r="B7" s="66" t="s">
        <v>39</v>
      </c>
      <c r="C7" s="65" t="s">
        <v>40</v>
      </c>
      <c r="D7" s="66" t="s">
        <v>41</v>
      </c>
      <c r="E7" s="67" t="s">
        <v>42</v>
      </c>
      <c r="F7" s="66" t="s">
        <v>43</v>
      </c>
      <c r="G7" s="66" t="s">
        <v>44</v>
      </c>
      <c r="H7" s="68" t="s">
        <v>45</v>
      </c>
      <c r="I7" s="68" t="s">
        <v>46</v>
      </c>
      <c r="J7" s="69" t="s">
        <v>47</v>
      </c>
    </row>
    <row r="8" spans="1:10" x14ac:dyDescent="0.25">
      <c r="A8" s="29">
        <v>10024</v>
      </c>
      <c r="B8" s="30">
        <v>11772</v>
      </c>
      <c r="C8" s="18">
        <v>42465</v>
      </c>
      <c r="D8" s="31" t="s">
        <v>48</v>
      </c>
      <c r="E8" s="19">
        <v>150</v>
      </c>
      <c r="F8" s="31" t="s">
        <v>49</v>
      </c>
      <c r="G8" s="31" t="s">
        <v>50</v>
      </c>
      <c r="H8" s="20">
        <f>Tabla3[[#This Row],[Fecha Factura]]+60</f>
        <v>42525</v>
      </c>
      <c r="I8" s="20">
        <f>Tabla3[[#This Row],[Fecha Factura]]+90</f>
        <v>42555</v>
      </c>
      <c r="J8" s="32">
        <f>Tabla3[[#This Row],[Fecha Factura]]+120</f>
        <v>42585</v>
      </c>
    </row>
    <row r="9" spans="1:10" x14ac:dyDescent="0.25">
      <c r="A9" s="33">
        <v>10014</v>
      </c>
      <c r="B9" s="34">
        <v>11773</v>
      </c>
      <c r="C9" s="21">
        <v>42465</v>
      </c>
      <c r="D9" s="35" t="s">
        <v>51</v>
      </c>
      <c r="E9" s="22">
        <v>550</v>
      </c>
      <c r="F9" s="35" t="s">
        <v>52</v>
      </c>
      <c r="G9" s="35" t="s">
        <v>53</v>
      </c>
      <c r="H9" s="23">
        <f>Tabla3[[#This Row],[Fecha Factura]]+60</f>
        <v>42525</v>
      </c>
      <c r="I9" s="23">
        <f>Tabla3[[#This Row],[Fecha Factura]]+90</f>
        <v>42555</v>
      </c>
      <c r="J9" s="36">
        <f>Tabla3[[#This Row],[Fecha Factura]]+120</f>
        <v>42585</v>
      </c>
    </row>
    <row r="10" spans="1:10" x14ac:dyDescent="0.25">
      <c r="A10" s="37">
        <v>10034</v>
      </c>
      <c r="B10" s="38">
        <v>11774</v>
      </c>
      <c r="C10" s="24">
        <v>42465</v>
      </c>
      <c r="D10" s="39" t="s">
        <v>54</v>
      </c>
      <c r="E10" s="25">
        <v>750</v>
      </c>
      <c r="F10" s="39" t="s">
        <v>55</v>
      </c>
      <c r="G10" s="39" t="s">
        <v>56</v>
      </c>
      <c r="H10" s="26">
        <f>Tabla3[[#This Row],[Fecha Factura]]+60</f>
        <v>42525</v>
      </c>
      <c r="I10" s="26">
        <f>Tabla3[[#This Row],[Fecha Factura]]+90</f>
        <v>42555</v>
      </c>
      <c r="J10" s="40">
        <f>Tabla3[[#This Row],[Fecha Factura]]+120</f>
        <v>42585</v>
      </c>
    </row>
    <row r="11" spans="1:10" x14ac:dyDescent="0.25">
      <c r="A11" s="33">
        <v>10029</v>
      </c>
      <c r="B11" s="34">
        <v>11775</v>
      </c>
      <c r="C11" s="21">
        <v>42465</v>
      </c>
      <c r="D11" s="35" t="s">
        <v>57</v>
      </c>
      <c r="E11" s="22">
        <v>240</v>
      </c>
      <c r="F11" s="35" t="s">
        <v>58</v>
      </c>
      <c r="G11" s="35" t="s">
        <v>59</v>
      </c>
      <c r="H11" s="23">
        <f>Tabla3[[#This Row],[Fecha Factura]]+60</f>
        <v>42525</v>
      </c>
      <c r="I11" s="23">
        <f>Tabla3[[#This Row],[Fecha Factura]]+90</f>
        <v>42555</v>
      </c>
      <c r="J11" s="36">
        <f>Tabla3[[#This Row],[Fecha Factura]]+120</f>
        <v>42585</v>
      </c>
    </row>
    <row r="12" spans="1:10" x14ac:dyDescent="0.25">
      <c r="A12" s="37">
        <v>10030</v>
      </c>
      <c r="B12" s="38">
        <v>11776</v>
      </c>
      <c r="C12" s="24">
        <v>42526</v>
      </c>
      <c r="D12" s="39" t="s">
        <v>60</v>
      </c>
      <c r="E12" s="25">
        <v>61.5</v>
      </c>
      <c r="F12" s="39" t="s">
        <v>61</v>
      </c>
      <c r="G12" s="39" t="s">
        <v>62</v>
      </c>
      <c r="H12" s="26">
        <f>Tabla3[[#This Row],[Fecha Factura]]+60</f>
        <v>42586</v>
      </c>
      <c r="I12" s="26">
        <f>Tabla3[[#This Row],[Fecha Factura]]+90</f>
        <v>42616</v>
      </c>
      <c r="J12" s="40">
        <f>Tabla3[[#This Row],[Fecha Factura]]+120</f>
        <v>42646</v>
      </c>
    </row>
    <row r="13" spans="1:10" x14ac:dyDescent="0.25">
      <c r="A13" s="33">
        <v>10018</v>
      </c>
      <c r="B13" s="34">
        <v>11777</v>
      </c>
      <c r="C13" s="21">
        <v>42526</v>
      </c>
      <c r="D13" s="35" t="s">
        <v>63</v>
      </c>
      <c r="E13" s="22">
        <v>211.25</v>
      </c>
      <c r="F13" s="35" t="s">
        <v>64</v>
      </c>
      <c r="G13" s="35" t="s">
        <v>62</v>
      </c>
      <c r="H13" s="23">
        <f>Tabla3[[#This Row],[Fecha Factura]]+60</f>
        <v>42586</v>
      </c>
      <c r="I13" s="23">
        <f>Tabla3[[#This Row],[Fecha Factura]]+90</f>
        <v>42616</v>
      </c>
      <c r="J13" s="36">
        <f>Tabla3[[#This Row],[Fecha Factura]]+120</f>
        <v>42646</v>
      </c>
    </row>
    <row r="14" spans="1:10" x14ac:dyDescent="0.25">
      <c r="A14" s="37">
        <v>10035</v>
      </c>
      <c r="B14" s="38">
        <v>11778</v>
      </c>
      <c r="C14" s="24">
        <v>42526</v>
      </c>
      <c r="D14" s="39" t="s">
        <v>65</v>
      </c>
      <c r="E14" s="25">
        <v>220.13</v>
      </c>
      <c r="F14" s="39" t="s">
        <v>66</v>
      </c>
      <c r="G14" s="39" t="s">
        <v>67</v>
      </c>
      <c r="H14" s="26">
        <f>Tabla3[[#This Row],[Fecha Factura]]+60</f>
        <v>42586</v>
      </c>
      <c r="I14" s="26">
        <f>Tabla3[[#This Row],[Fecha Factura]]+90</f>
        <v>42616</v>
      </c>
      <c r="J14" s="40">
        <f>Tabla3[[#This Row],[Fecha Factura]]+120</f>
        <v>42646</v>
      </c>
    </row>
    <row r="15" spans="1:10" x14ac:dyDescent="0.25">
      <c r="A15" s="33">
        <v>10010</v>
      </c>
      <c r="B15" s="34">
        <v>11779</v>
      </c>
      <c r="C15" s="27">
        <v>42528</v>
      </c>
      <c r="D15" s="35" t="s">
        <v>68</v>
      </c>
      <c r="E15" s="22">
        <v>151.44</v>
      </c>
      <c r="F15" s="35" t="s">
        <v>69</v>
      </c>
      <c r="G15" s="35" t="s">
        <v>70</v>
      </c>
      <c r="H15" s="23">
        <f>Tabla3[[#This Row],[Fecha Factura]]+60</f>
        <v>42588</v>
      </c>
      <c r="I15" s="23">
        <f>Tabla3[[#This Row],[Fecha Factura]]+90</f>
        <v>42618</v>
      </c>
      <c r="J15" s="36">
        <f>Tabla3[[#This Row],[Fecha Factura]]+120</f>
        <v>42648</v>
      </c>
    </row>
    <row r="16" spans="1:10" x14ac:dyDescent="0.25">
      <c r="A16" s="33">
        <v>10012</v>
      </c>
      <c r="B16" s="34">
        <v>11781</v>
      </c>
      <c r="C16" s="27">
        <v>42528</v>
      </c>
      <c r="D16" s="35" t="s">
        <v>71</v>
      </c>
      <c r="E16" s="22">
        <v>98.66</v>
      </c>
      <c r="F16" s="35" t="s">
        <v>72</v>
      </c>
      <c r="G16" s="35" t="s">
        <v>73</v>
      </c>
      <c r="H16" s="23">
        <f>Tabla3[[#This Row],[Fecha Factura]]+60</f>
        <v>42588</v>
      </c>
      <c r="I16" s="23">
        <f>Tabla3[[#This Row],[Fecha Factura]]+90</f>
        <v>42618</v>
      </c>
      <c r="J16" s="36">
        <f>Tabla3[[#This Row],[Fecha Factura]]+120</f>
        <v>42648</v>
      </c>
    </row>
    <row r="17" spans="1:10" x14ac:dyDescent="0.25">
      <c r="A17" s="37">
        <v>10021</v>
      </c>
      <c r="B17" s="38">
        <v>11784</v>
      </c>
      <c r="C17" s="28">
        <v>42528</v>
      </c>
      <c r="D17" s="39" t="s">
        <v>74</v>
      </c>
      <c r="E17" s="25">
        <v>414.35</v>
      </c>
      <c r="F17" s="39" t="s">
        <v>75</v>
      </c>
      <c r="G17" s="39" t="s">
        <v>67</v>
      </c>
      <c r="H17" s="26">
        <f>Tabla3[[#This Row],[Fecha Factura]]+60</f>
        <v>42588</v>
      </c>
      <c r="I17" s="26">
        <f>Tabla3[[#This Row],[Fecha Factura]]+90</f>
        <v>42618</v>
      </c>
      <c r="J17" s="40">
        <f>Tabla3[[#This Row],[Fecha Factura]]+120</f>
        <v>42648</v>
      </c>
    </row>
    <row r="18" spans="1:10" x14ac:dyDescent="0.25">
      <c r="A18" s="33">
        <v>10022</v>
      </c>
      <c r="B18" s="34">
        <v>11785</v>
      </c>
      <c r="C18" s="27">
        <v>42529</v>
      </c>
      <c r="D18" s="35" t="s">
        <v>76</v>
      </c>
      <c r="E18" s="22">
        <v>75.989999999999995</v>
      </c>
      <c r="F18" s="35" t="s">
        <v>77</v>
      </c>
      <c r="G18" s="35" t="s">
        <v>78</v>
      </c>
      <c r="H18" s="23">
        <f>Tabla3[[#This Row],[Fecha Factura]]+60</f>
        <v>42589</v>
      </c>
      <c r="I18" s="23">
        <f>Tabla3[[#This Row],[Fecha Factura]]+90</f>
        <v>42619</v>
      </c>
      <c r="J18" s="36">
        <f>Tabla3[[#This Row],[Fecha Factura]]+120</f>
        <v>42649</v>
      </c>
    </row>
    <row r="19" spans="1:10" x14ac:dyDescent="0.25">
      <c r="A19" s="37">
        <v>10026</v>
      </c>
      <c r="B19" s="38">
        <v>11786</v>
      </c>
      <c r="C19" s="28">
        <v>42529</v>
      </c>
      <c r="D19" s="39" t="s">
        <v>79</v>
      </c>
      <c r="E19" s="25">
        <v>159.88</v>
      </c>
      <c r="F19" s="39" t="s">
        <v>80</v>
      </c>
      <c r="G19" s="39" t="s">
        <v>81</v>
      </c>
      <c r="H19" s="26">
        <f>Tabla3[[#This Row],[Fecha Factura]]+60</f>
        <v>42589</v>
      </c>
      <c r="I19" s="26">
        <f>Tabla3[[#This Row],[Fecha Factura]]+90</f>
        <v>42619</v>
      </c>
      <c r="J19" s="40">
        <f>Tabla3[[#This Row],[Fecha Factura]]+120</f>
        <v>42649</v>
      </c>
    </row>
    <row r="20" spans="1:10" x14ac:dyDescent="0.25">
      <c r="A20" s="33">
        <v>10033</v>
      </c>
      <c r="B20" s="34">
        <v>11787</v>
      </c>
      <c r="C20" s="27">
        <v>42529</v>
      </c>
      <c r="D20" s="35" t="s">
        <v>82</v>
      </c>
      <c r="E20" s="22">
        <v>190</v>
      </c>
      <c r="F20" s="35" t="s">
        <v>83</v>
      </c>
      <c r="G20" s="35" t="s">
        <v>84</v>
      </c>
      <c r="H20" s="23">
        <f>Tabla3[[#This Row],[Fecha Factura]]+60</f>
        <v>42589</v>
      </c>
      <c r="I20" s="23">
        <f>Tabla3[[#This Row],[Fecha Factura]]+90</f>
        <v>42619</v>
      </c>
      <c r="J20" s="36">
        <f>Tabla3[[#This Row],[Fecha Factura]]+120</f>
        <v>42649</v>
      </c>
    </row>
    <row r="21" spans="1:10" x14ac:dyDescent="0.25">
      <c r="A21" s="33">
        <v>10015</v>
      </c>
      <c r="B21" s="34">
        <v>11789</v>
      </c>
      <c r="C21" s="27">
        <v>42529</v>
      </c>
      <c r="D21" s="35" t="s">
        <v>85</v>
      </c>
      <c r="E21" s="22">
        <v>561.11</v>
      </c>
      <c r="F21" s="35" t="s">
        <v>86</v>
      </c>
      <c r="G21" s="35" t="s">
        <v>87</v>
      </c>
      <c r="H21" s="23">
        <f>Tabla3[[#This Row],[Fecha Factura]]+60</f>
        <v>42589</v>
      </c>
      <c r="I21" s="23">
        <f>Tabla3[[#This Row],[Fecha Factura]]+90</f>
        <v>42619</v>
      </c>
      <c r="J21" s="36">
        <f>Tabla3[[#This Row],[Fecha Factura]]+120</f>
        <v>42649</v>
      </c>
    </row>
    <row r="22" spans="1:10" x14ac:dyDescent="0.25">
      <c r="A22" s="37">
        <v>10036</v>
      </c>
      <c r="B22" s="38">
        <v>11790</v>
      </c>
      <c r="C22" s="28">
        <v>42529</v>
      </c>
      <c r="D22" s="39" t="s">
        <v>88</v>
      </c>
      <c r="E22" s="25">
        <v>180.25</v>
      </c>
      <c r="F22" s="39" t="s">
        <v>89</v>
      </c>
      <c r="G22" s="39" t="s">
        <v>90</v>
      </c>
      <c r="H22" s="26">
        <f>Tabla3[[#This Row],[Fecha Factura]]+60</f>
        <v>42589</v>
      </c>
      <c r="I22" s="26">
        <f>Tabla3[[#This Row],[Fecha Factura]]+90</f>
        <v>42619</v>
      </c>
      <c r="J22" s="40">
        <f>Tabla3[[#This Row],[Fecha Factura]]+120</f>
        <v>42649</v>
      </c>
    </row>
    <row r="23" spans="1:10" x14ac:dyDescent="0.25">
      <c r="A23" s="33">
        <v>10032</v>
      </c>
      <c r="B23" s="34">
        <v>11791</v>
      </c>
      <c r="C23" s="27">
        <v>42529</v>
      </c>
      <c r="D23" s="35" t="s">
        <v>91</v>
      </c>
      <c r="E23" s="22">
        <v>424.6</v>
      </c>
      <c r="F23" s="35" t="s">
        <v>92</v>
      </c>
      <c r="G23" s="35" t="s">
        <v>93</v>
      </c>
      <c r="H23" s="23">
        <f>Tabla3[[#This Row],[Fecha Factura]]+60</f>
        <v>42589</v>
      </c>
      <c r="I23" s="23">
        <f>Tabla3[[#This Row],[Fecha Factura]]+90</f>
        <v>42619</v>
      </c>
      <c r="J23" s="36">
        <f>Tabla3[[#This Row],[Fecha Factura]]+120</f>
        <v>42649</v>
      </c>
    </row>
    <row r="24" spans="1:10" x14ac:dyDescent="0.25">
      <c r="A24" s="37">
        <v>10017</v>
      </c>
      <c r="B24" s="38">
        <v>11792</v>
      </c>
      <c r="C24" s="28">
        <v>42530</v>
      </c>
      <c r="D24" s="39" t="s">
        <v>94</v>
      </c>
      <c r="E24" s="25">
        <v>119.85</v>
      </c>
      <c r="F24" s="39" t="s">
        <v>95</v>
      </c>
      <c r="G24" s="39" t="s">
        <v>93</v>
      </c>
      <c r="H24" s="26">
        <f>Tabla3[[#This Row],[Fecha Factura]]+60</f>
        <v>42590</v>
      </c>
      <c r="I24" s="26">
        <f>Tabla3[[#This Row],[Fecha Factura]]+90</f>
        <v>42620</v>
      </c>
      <c r="J24" s="40">
        <f>Tabla3[[#This Row],[Fecha Factura]]+120</f>
        <v>42650</v>
      </c>
    </row>
    <row r="25" spans="1:10" x14ac:dyDescent="0.25">
      <c r="A25" s="37">
        <v>10023</v>
      </c>
      <c r="B25" s="38">
        <v>11796</v>
      </c>
      <c r="C25" s="28">
        <v>42530</v>
      </c>
      <c r="D25" s="39" t="s">
        <v>96</v>
      </c>
      <c r="E25" s="25">
        <v>1751.25</v>
      </c>
      <c r="F25" s="39" t="s">
        <v>97</v>
      </c>
      <c r="G25" s="39" t="s">
        <v>81</v>
      </c>
      <c r="H25" s="26">
        <f>Tabla3[[#This Row],[Fecha Factura]]+60</f>
        <v>42590</v>
      </c>
      <c r="I25" s="26">
        <f>Tabla3[[#This Row],[Fecha Factura]]+90</f>
        <v>42620</v>
      </c>
      <c r="J25" s="40">
        <f>Tabla3[[#This Row],[Fecha Factura]]+120</f>
        <v>42650</v>
      </c>
    </row>
    <row r="26" spans="1:10" x14ac:dyDescent="0.25">
      <c r="A26" s="33">
        <v>10016</v>
      </c>
      <c r="B26" s="34">
        <v>11797</v>
      </c>
      <c r="C26" s="27">
        <v>42530</v>
      </c>
      <c r="D26" s="35" t="s">
        <v>98</v>
      </c>
      <c r="E26" s="22">
        <v>531.66999999999996</v>
      </c>
      <c r="F26" s="35" t="s">
        <v>99</v>
      </c>
      <c r="G26" s="35" t="s">
        <v>100</v>
      </c>
      <c r="H26" s="23">
        <f>Tabla3[[#This Row],[Fecha Factura]]+60</f>
        <v>42590</v>
      </c>
      <c r="I26" s="23">
        <f>Tabla3[[#This Row],[Fecha Factura]]+90</f>
        <v>42620</v>
      </c>
      <c r="J26" s="36">
        <f>Tabla3[[#This Row],[Fecha Factura]]+120</f>
        <v>42650</v>
      </c>
    </row>
    <row r="27" spans="1:10" x14ac:dyDescent="0.25">
      <c r="A27" s="37">
        <v>10028</v>
      </c>
      <c r="B27" s="38">
        <v>11798</v>
      </c>
      <c r="C27" s="28">
        <v>42530</v>
      </c>
      <c r="D27" s="39" t="s">
        <v>101</v>
      </c>
      <c r="E27" s="25">
        <v>1150.95</v>
      </c>
      <c r="F27" s="39" t="s">
        <v>102</v>
      </c>
      <c r="G27" s="39" t="s">
        <v>103</v>
      </c>
      <c r="H27" s="26">
        <f>Tabla3[[#This Row],[Fecha Factura]]+60</f>
        <v>42590</v>
      </c>
      <c r="I27" s="26">
        <f>Tabla3[[#This Row],[Fecha Factura]]+90</f>
        <v>42620</v>
      </c>
      <c r="J27" s="40">
        <f>Tabla3[[#This Row],[Fecha Factura]]+120</f>
        <v>42650</v>
      </c>
    </row>
    <row r="28" spans="1:10" x14ac:dyDescent="0.25">
      <c r="A28" s="37">
        <v>10025</v>
      </c>
      <c r="B28" s="38">
        <v>11802</v>
      </c>
      <c r="C28" s="28">
        <v>42531</v>
      </c>
      <c r="D28" s="39" t="s">
        <v>104</v>
      </c>
      <c r="E28" s="25">
        <v>433.94</v>
      </c>
      <c r="F28" s="39" t="s">
        <v>105</v>
      </c>
      <c r="G28" s="39" t="s">
        <v>106</v>
      </c>
      <c r="H28" s="26">
        <f>Tabla3[[#This Row],[Fecha Factura]]+60</f>
        <v>42591</v>
      </c>
      <c r="I28" s="26">
        <f>Tabla3[[#This Row],[Fecha Factura]]+90</f>
        <v>42621</v>
      </c>
      <c r="J28" s="40">
        <f>Tabla3[[#This Row],[Fecha Factura]]+120</f>
        <v>42651</v>
      </c>
    </row>
    <row r="29" spans="1:10" x14ac:dyDescent="0.25">
      <c r="A29" s="37">
        <v>10011</v>
      </c>
      <c r="B29" s="38">
        <v>11804</v>
      </c>
      <c r="C29" s="28">
        <v>42531</v>
      </c>
      <c r="D29" s="39" t="s">
        <v>107</v>
      </c>
      <c r="E29" s="25">
        <v>415.09</v>
      </c>
      <c r="F29" s="39" t="s">
        <v>108</v>
      </c>
      <c r="G29" s="39" t="s">
        <v>109</v>
      </c>
      <c r="H29" s="26">
        <f>Tabla3[[#This Row],[Fecha Factura]]+60</f>
        <v>42591</v>
      </c>
      <c r="I29" s="26">
        <f>Tabla3[[#This Row],[Fecha Factura]]+90</f>
        <v>42621</v>
      </c>
      <c r="J29" s="40">
        <f>Tabla3[[#This Row],[Fecha Factura]]+120</f>
        <v>42651</v>
      </c>
    </row>
    <row r="30" spans="1:10" x14ac:dyDescent="0.25">
      <c r="A30" s="33">
        <v>10013</v>
      </c>
      <c r="B30" s="34">
        <v>11805</v>
      </c>
      <c r="C30" s="27">
        <v>42531</v>
      </c>
      <c r="D30" s="35" t="s">
        <v>110</v>
      </c>
      <c r="E30" s="22">
        <v>410.75</v>
      </c>
      <c r="F30" s="35" t="s">
        <v>111</v>
      </c>
      <c r="G30" s="35" t="s">
        <v>112</v>
      </c>
      <c r="H30" s="23">
        <f>Tabla3[[#This Row],[Fecha Factura]]+60</f>
        <v>42591</v>
      </c>
      <c r="I30" s="23">
        <f>Tabla3[[#This Row],[Fecha Factura]]+90</f>
        <v>42621</v>
      </c>
      <c r="J30" s="36">
        <f>Tabla3[[#This Row],[Fecha Factura]]+120</f>
        <v>42651</v>
      </c>
    </row>
    <row r="31" spans="1:10" x14ac:dyDescent="0.25">
      <c r="A31" s="37">
        <v>10027</v>
      </c>
      <c r="B31" s="38">
        <v>11806</v>
      </c>
      <c r="C31" s="28">
        <v>42531</v>
      </c>
      <c r="D31" s="39" t="s">
        <v>113</v>
      </c>
      <c r="E31" s="25">
        <v>2568.75</v>
      </c>
      <c r="F31" s="39" t="s">
        <v>114</v>
      </c>
      <c r="G31" s="39" t="s">
        <v>115</v>
      </c>
      <c r="H31" s="26">
        <f>Tabla3[[#This Row],[Fecha Factura]]+60</f>
        <v>42591</v>
      </c>
      <c r="I31" s="26">
        <f>Tabla3[[#This Row],[Fecha Factura]]+90</f>
        <v>42621</v>
      </c>
      <c r="J31" s="40">
        <f>Tabla3[[#This Row],[Fecha Factura]]+120</f>
        <v>42651</v>
      </c>
    </row>
    <row r="32" spans="1:10" x14ac:dyDescent="0.25">
      <c r="A32" s="33">
        <v>10020</v>
      </c>
      <c r="B32" s="34">
        <v>11811</v>
      </c>
      <c r="C32" s="27">
        <v>42532</v>
      </c>
      <c r="D32" s="35" t="s">
        <v>116</v>
      </c>
      <c r="E32" s="22">
        <v>1611.34</v>
      </c>
      <c r="F32" s="35" t="s">
        <v>117</v>
      </c>
      <c r="G32" s="35" t="s">
        <v>87</v>
      </c>
      <c r="H32" s="23">
        <f>Tabla3[[#This Row],[Fecha Factura]]+60</f>
        <v>42592</v>
      </c>
      <c r="I32" s="23">
        <f>Tabla3[[#This Row],[Fecha Factura]]+90</f>
        <v>42622</v>
      </c>
      <c r="J32" s="36">
        <f>Tabla3[[#This Row],[Fecha Factura]]+120</f>
        <v>42652</v>
      </c>
    </row>
    <row r="33" spans="1:10" x14ac:dyDescent="0.25">
      <c r="A33" s="37">
        <v>10019</v>
      </c>
      <c r="B33" s="38">
        <v>11814</v>
      </c>
      <c r="C33" s="28">
        <v>42532</v>
      </c>
      <c r="D33" s="39" t="s">
        <v>120</v>
      </c>
      <c r="E33" s="25">
        <v>765.88</v>
      </c>
      <c r="F33" s="39" t="s">
        <v>118</v>
      </c>
      <c r="G33" s="39" t="s">
        <v>119</v>
      </c>
      <c r="H33" s="26">
        <f>Tabla3[[#This Row],[Fecha Factura]]+60</f>
        <v>42592</v>
      </c>
      <c r="I33" s="26">
        <f>Tabla3[[#This Row],[Fecha Factura]]+90</f>
        <v>42622</v>
      </c>
      <c r="J33" s="40">
        <f>Tabla3[[#This Row],[Fecha Factura]]+120</f>
        <v>42652</v>
      </c>
    </row>
    <row r="34" spans="1:10" x14ac:dyDescent="0.25">
      <c r="A34" s="37">
        <v>10031</v>
      </c>
      <c r="B34" s="38">
        <v>11822</v>
      </c>
      <c r="C34" s="28">
        <v>42551</v>
      </c>
      <c r="D34" s="39" t="s">
        <v>121</v>
      </c>
      <c r="E34" s="25">
        <v>4132.5</v>
      </c>
      <c r="F34" s="39" t="s">
        <v>122</v>
      </c>
      <c r="G34" s="39" t="s">
        <v>67</v>
      </c>
      <c r="H34" s="26">
        <f>Tabla3[[#This Row],[Fecha Factura]]+60</f>
        <v>42611</v>
      </c>
      <c r="I34" s="26">
        <f>Tabla3[[#This Row],[Fecha Factura]]+90</f>
        <v>42641</v>
      </c>
      <c r="J34" s="40">
        <f>Tabla3[[#This Row],[Fecha Factura]]+120</f>
        <v>42671</v>
      </c>
    </row>
    <row r="64" spans="1:6" x14ac:dyDescent="0.25">
      <c r="A64" t="s">
        <v>124</v>
      </c>
      <c r="F64">
        <v>1</v>
      </c>
    </row>
    <row r="66" spans="1:7" x14ac:dyDescent="0.25">
      <c r="A66" t="s">
        <v>125</v>
      </c>
      <c r="G66">
        <v>1</v>
      </c>
    </row>
  </sheetData>
  <mergeCells count="2">
    <mergeCell ref="A1:F1"/>
    <mergeCell ref="A2:I3"/>
  </mergeCells>
  <conditionalFormatting sqref="A7:J34">
    <cfRule type="containsText" dxfId="3" priority="6" operator="containsText" text="RAMIREZ HERBERT">
      <formula>NOT(ISERROR(SEARCH("RAMIREZ HERBERT",A7)))</formula>
    </cfRule>
  </conditionalFormatting>
  <conditionalFormatting sqref="D8:D34">
    <cfRule type="duplicateValues" dxfId="2" priority="4"/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F6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topLeftCell="A13" workbookViewId="0">
      <selection activeCell="J40" sqref="J40"/>
    </sheetView>
  </sheetViews>
  <sheetFormatPr baseColWidth="10" defaultRowHeight="15" x14ac:dyDescent="0.25"/>
  <cols>
    <col min="2" max="2" width="11.85546875" customWidth="1"/>
    <col min="3" max="3" width="12" customWidth="1"/>
    <col min="4" max="4" width="13.7109375" customWidth="1"/>
    <col min="5" max="5" width="14.28515625" customWidth="1"/>
    <col min="6" max="6" width="12" bestFit="1" customWidth="1"/>
    <col min="7" max="7" width="11.85546875" customWidth="1"/>
    <col min="8" max="8" width="12.42578125" bestFit="1" customWidth="1"/>
  </cols>
  <sheetData>
    <row r="1" spans="1:10" x14ac:dyDescent="0.25">
      <c r="A1" s="91" t="s">
        <v>0</v>
      </c>
      <c r="B1" s="91"/>
      <c r="C1" s="91"/>
      <c r="D1" s="91"/>
      <c r="E1" s="91"/>
      <c r="F1" s="91"/>
    </row>
    <row r="2" spans="1:10" x14ac:dyDescent="0.25">
      <c r="A2" s="105" t="s">
        <v>196</v>
      </c>
      <c r="B2" s="105"/>
      <c r="C2" s="105"/>
      <c r="D2" s="105"/>
      <c r="E2" s="105"/>
      <c r="F2" s="105"/>
      <c r="G2" s="105"/>
      <c r="H2" s="105"/>
      <c r="I2" s="105"/>
      <c r="J2">
        <v>1</v>
      </c>
    </row>
    <row r="3" spans="1:10" x14ac:dyDescent="0.25">
      <c r="A3" s="105"/>
      <c r="B3" s="105"/>
      <c r="C3" s="105"/>
      <c r="D3" s="105"/>
      <c r="E3" s="105"/>
      <c r="F3" s="105"/>
      <c r="G3" s="105"/>
      <c r="H3" s="105"/>
      <c r="I3" s="105"/>
    </row>
    <row r="6" spans="1:10" ht="26.25" x14ac:dyDescent="0.25">
      <c r="B6" s="54" t="s">
        <v>126</v>
      </c>
      <c r="C6" s="55">
        <v>42661</v>
      </c>
      <c r="D6" s="42"/>
      <c r="E6" s="43"/>
      <c r="F6" s="13"/>
      <c r="G6" s="13"/>
      <c r="H6" s="41"/>
    </row>
    <row r="7" spans="1:10" x14ac:dyDescent="0.25">
      <c r="B7" s="14"/>
      <c r="C7" s="14"/>
      <c r="D7" s="42"/>
      <c r="E7" s="43"/>
      <c r="F7" s="13"/>
      <c r="G7" s="13"/>
      <c r="H7" s="41"/>
    </row>
    <row r="8" spans="1:10" x14ac:dyDescent="0.25">
      <c r="B8" s="14"/>
      <c r="C8" s="14"/>
      <c r="D8" s="42"/>
      <c r="E8" s="43"/>
      <c r="F8" s="13"/>
      <c r="G8" s="13"/>
      <c r="H8" s="41"/>
    </row>
    <row r="9" spans="1:10" x14ac:dyDescent="0.25">
      <c r="B9" s="14"/>
      <c r="C9" s="14"/>
      <c r="D9" s="42"/>
      <c r="E9" s="43"/>
      <c r="F9" s="13"/>
      <c r="G9" s="13"/>
      <c r="H9" s="41"/>
    </row>
    <row r="10" spans="1:10" x14ac:dyDescent="0.25">
      <c r="B10" s="44" t="s">
        <v>38</v>
      </c>
      <c r="C10" s="44" t="s">
        <v>39</v>
      </c>
      <c r="D10" s="45" t="s">
        <v>40</v>
      </c>
      <c r="E10" s="46" t="s">
        <v>127</v>
      </c>
      <c r="F10" s="47" t="s">
        <v>42</v>
      </c>
      <c r="G10" s="48" t="s">
        <v>128</v>
      </c>
      <c r="H10" s="46" t="s">
        <v>129</v>
      </c>
    </row>
    <row r="11" spans="1:10" x14ac:dyDescent="0.25">
      <c r="B11" s="14">
        <v>10024</v>
      </c>
      <c r="C11" s="14"/>
      <c r="D11" s="49">
        <v>42465</v>
      </c>
      <c r="E11" s="50">
        <v>42495</v>
      </c>
      <c r="F11" s="51">
        <v>150</v>
      </c>
      <c r="G11" s="52" t="s">
        <v>130</v>
      </c>
      <c r="H11" s="53">
        <f>IF(FECHA_ACTUAL&gt;Tabla4[[#This Row],[Fecha Vencim.]],(FECHA_ACTUAL-Tabla4[[#This Row],[Fecha Vencim.]]),"NO VENCIDA")</f>
        <v>166</v>
      </c>
    </row>
    <row r="12" spans="1:10" x14ac:dyDescent="0.25">
      <c r="B12" s="14">
        <v>10014</v>
      </c>
      <c r="C12" s="14"/>
      <c r="D12" s="49">
        <v>42465</v>
      </c>
      <c r="E12" s="50">
        <v>42495</v>
      </c>
      <c r="F12" s="51">
        <v>550</v>
      </c>
      <c r="G12" s="52" t="s">
        <v>131</v>
      </c>
      <c r="H12" s="53">
        <f>IF(FECHA_ACTUAL&gt;Tabla4[[#This Row],[Fecha Vencim.]],(FECHA_ACTUAL-Tabla4[[#This Row],[Fecha Vencim.]]),"NO VENCIDA")</f>
        <v>166</v>
      </c>
    </row>
    <row r="13" spans="1:10" x14ac:dyDescent="0.25">
      <c r="B13" s="14">
        <v>10034</v>
      </c>
      <c r="C13" s="14"/>
      <c r="D13" s="49">
        <v>42830</v>
      </c>
      <c r="E13" s="50">
        <v>42860</v>
      </c>
      <c r="F13" s="51">
        <v>750</v>
      </c>
      <c r="G13" s="52" t="s">
        <v>130</v>
      </c>
      <c r="H13" s="53" t="str">
        <f>IF(FECHA_ACTUAL&gt;Tabla4[[#This Row],[Fecha Vencim.]],(FECHA_ACTUAL-Tabla4[[#This Row],[Fecha Vencim.]]),"NO VENCIDA")</f>
        <v>NO VENCIDA</v>
      </c>
    </row>
    <row r="14" spans="1:10" x14ac:dyDescent="0.25">
      <c r="B14" s="14">
        <v>10029</v>
      </c>
      <c r="C14" s="14"/>
      <c r="D14" s="49">
        <v>42830</v>
      </c>
      <c r="E14" s="50">
        <v>42860</v>
      </c>
      <c r="F14" s="51">
        <v>240</v>
      </c>
      <c r="G14" s="52" t="s">
        <v>132</v>
      </c>
      <c r="H14" s="53" t="str">
        <f>IF(FECHA_ACTUAL&gt;Tabla4[[#This Row],[Fecha Vencim.]],(FECHA_ACTUAL-Tabla4[[#This Row],[Fecha Vencim.]]),"NO VENCIDA")</f>
        <v>NO VENCIDA</v>
      </c>
    </row>
    <row r="15" spans="1:10" x14ac:dyDescent="0.25">
      <c r="B15" s="14">
        <v>10030</v>
      </c>
      <c r="C15" s="14"/>
      <c r="D15" s="49">
        <v>42526</v>
      </c>
      <c r="E15" s="50">
        <v>42556</v>
      </c>
      <c r="F15" s="51">
        <v>61.5</v>
      </c>
      <c r="G15" s="52" t="s">
        <v>132</v>
      </c>
      <c r="H15" s="53">
        <f>IF(FECHA_ACTUAL&gt;Tabla4[[#This Row],[Fecha Vencim.]],(FECHA_ACTUAL-Tabla4[[#This Row],[Fecha Vencim.]]),"NO VENCIDA")</f>
        <v>105</v>
      </c>
    </row>
    <row r="16" spans="1:10" x14ac:dyDescent="0.25">
      <c r="B16" s="14">
        <v>10018</v>
      </c>
      <c r="C16" s="14"/>
      <c r="D16" s="49">
        <v>42526</v>
      </c>
      <c r="E16" s="50">
        <v>42556</v>
      </c>
      <c r="F16" s="51">
        <v>211.25</v>
      </c>
      <c r="G16" s="52" t="s">
        <v>132</v>
      </c>
      <c r="H16" s="53">
        <f>IF(FECHA_ACTUAL&gt;Tabla4[[#This Row],[Fecha Vencim.]],(FECHA_ACTUAL-Tabla4[[#This Row],[Fecha Vencim.]]),"NO VENCIDA")</f>
        <v>105</v>
      </c>
    </row>
    <row r="17" spans="2:8" x14ac:dyDescent="0.25">
      <c r="B17" s="14">
        <v>10035</v>
      </c>
      <c r="C17" s="14"/>
      <c r="D17" s="49">
        <v>42891</v>
      </c>
      <c r="E17" s="50">
        <v>42921</v>
      </c>
      <c r="F17" s="51">
        <v>220.13</v>
      </c>
      <c r="G17" s="52" t="s">
        <v>133</v>
      </c>
      <c r="H17" s="53" t="str">
        <f>IF(FECHA_ACTUAL&gt;Tabla4[[#This Row],[Fecha Vencim.]],(FECHA_ACTUAL-Tabla4[[#This Row],[Fecha Vencim.]]),"NO VENCIDA")</f>
        <v>NO VENCIDA</v>
      </c>
    </row>
    <row r="18" spans="2:8" x14ac:dyDescent="0.25">
      <c r="B18" s="14">
        <v>10010</v>
      </c>
      <c r="C18" s="14"/>
      <c r="D18" s="49">
        <v>42893</v>
      </c>
      <c r="E18" s="50">
        <v>42923</v>
      </c>
      <c r="F18" s="51">
        <v>151.44</v>
      </c>
      <c r="G18" s="52" t="s">
        <v>130</v>
      </c>
      <c r="H18" s="53" t="str">
        <f>IF(FECHA_ACTUAL&gt;Tabla4[[#This Row],[Fecha Vencim.]],(FECHA_ACTUAL-Tabla4[[#This Row],[Fecha Vencim.]]),"NO VENCIDA")</f>
        <v>NO VENCIDA</v>
      </c>
    </row>
    <row r="19" spans="2:8" x14ac:dyDescent="0.25">
      <c r="B19" s="14">
        <v>10030</v>
      </c>
      <c r="C19" s="14"/>
      <c r="D19" s="49">
        <v>42528</v>
      </c>
      <c r="E19" s="50">
        <v>42558</v>
      </c>
      <c r="F19" s="51">
        <v>198.77</v>
      </c>
      <c r="G19" s="52" t="s">
        <v>131</v>
      </c>
      <c r="H19" s="53">
        <f>IF(FECHA_ACTUAL&gt;Tabla4[[#This Row],[Fecha Vencim.]],(FECHA_ACTUAL-Tabla4[[#This Row],[Fecha Vencim.]]),"NO VENCIDA")</f>
        <v>103</v>
      </c>
    </row>
    <row r="20" spans="2:8" x14ac:dyDescent="0.25">
      <c r="B20" s="14">
        <v>10012</v>
      </c>
      <c r="C20" s="14"/>
      <c r="D20" s="49">
        <v>42528</v>
      </c>
      <c r="E20" s="50">
        <v>42558</v>
      </c>
      <c r="F20" s="51">
        <v>98.66</v>
      </c>
      <c r="G20" s="52" t="s">
        <v>134</v>
      </c>
      <c r="H20" s="53">
        <f>IF(FECHA_ACTUAL&gt;Tabla4[[#This Row],[Fecha Vencim.]],(FECHA_ACTUAL-Tabla4[[#This Row],[Fecha Vencim.]]),"NO VENCIDA")</f>
        <v>103</v>
      </c>
    </row>
    <row r="21" spans="2:8" x14ac:dyDescent="0.25">
      <c r="B21" s="14">
        <v>10024</v>
      </c>
      <c r="C21" s="14"/>
      <c r="D21" s="49">
        <v>42528</v>
      </c>
      <c r="E21" s="50">
        <v>42558</v>
      </c>
      <c r="F21" s="51">
        <v>135.63999999999999</v>
      </c>
      <c r="G21" s="52" t="s">
        <v>131</v>
      </c>
      <c r="H21" s="53">
        <f>IF(FECHA_ACTUAL&gt;Tabla4[[#This Row],[Fecha Vencim.]],(FECHA_ACTUAL-Tabla4[[#This Row],[Fecha Vencim.]]),"NO VENCIDA")</f>
        <v>103</v>
      </c>
    </row>
    <row r="22" spans="2:8" x14ac:dyDescent="0.25">
      <c r="B22" s="14">
        <v>10014</v>
      </c>
      <c r="C22" s="14"/>
      <c r="D22" s="49">
        <v>42528</v>
      </c>
      <c r="E22" s="50">
        <v>42558</v>
      </c>
      <c r="F22" s="51">
        <v>56.5</v>
      </c>
      <c r="G22" s="52" t="s">
        <v>131</v>
      </c>
      <c r="H22" s="53">
        <f>IF(FECHA_ACTUAL&gt;Tabla4[[#This Row],[Fecha Vencim.]],(FECHA_ACTUAL-Tabla4[[#This Row],[Fecha Vencim.]]),"NO VENCIDA")</f>
        <v>103</v>
      </c>
    </row>
    <row r="23" spans="2:8" x14ac:dyDescent="0.25">
      <c r="B23" s="14">
        <v>10021</v>
      </c>
      <c r="C23" s="14"/>
      <c r="D23" s="49">
        <v>42528</v>
      </c>
      <c r="E23" s="50">
        <v>42558</v>
      </c>
      <c r="F23" s="51">
        <v>414.35</v>
      </c>
      <c r="G23" s="52" t="s">
        <v>131</v>
      </c>
      <c r="H23" s="53">
        <f>IF(FECHA_ACTUAL&gt;Tabla4[[#This Row],[Fecha Vencim.]],(FECHA_ACTUAL-Tabla4[[#This Row],[Fecha Vencim.]]),"NO VENCIDA")</f>
        <v>103</v>
      </c>
    </row>
    <row r="24" spans="2:8" x14ac:dyDescent="0.25">
      <c r="B24" s="14">
        <v>10022</v>
      </c>
      <c r="C24" s="14"/>
      <c r="D24" s="49">
        <v>42651</v>
      </c>
      <c r="E24" s="50">
        <v>42682</v>
      </c>
      <c r="F24" s="51">
        <v>75.989999999999995</v>
      </c>
      <c r="G24" s="52" t="s">
        <v>131</v>
      </c>
      <c r="H24" s="53" t="str">
        <f>IF(FECHA_ACTUAL&gt;Tabla4[[#This Row],[Fecha Vencim.]],(FECHA_ACTUAL-Tabla4[[#This Row],[Fecha Vencim.]]),"NO VENCIDA")</f>
        <v>NO VENCIDA</v>
      </c>
    </row>
    <row r="25" spans="2:8" x14ac:dyDescent="0.25">
      <c r="B25" s="14">
        <v>10026</v>
      </c>
      <c r="C25" s="14"/>
      <c r="D25" s="49">
        <v>42529</v>
      </c>
      <c r="E25" s="50">
        <v>42559</v>
      </c>
      <c r="F25" s="51">
        <v>159.88</v>
      </c>
      <c r="G25" s="52" t="s">
        <v>134</v>
      </c>
      <c r="H25" s="53">
        <f>IF(FECHA_ACTUAL&gt;Tabla4[[#This Row],[Fecha Vencim.]],(FECHA_ACTUAL-Tabla4[[#This Row],[Fecha Vencim.]]),"NO VENCIDA")</f>
        <v>102</v>
      </c>
    </row>
    <row r="26" spans="2:8" x14ac:dyDescent="0.25">
      <c r="B26" s="14">
        <v>10033</v>
      </c>
      <c r="C26" s="14"/>
      <c r="D26" s="49">
        <v>42712</v>
      </c>
      <c r="E26" s="50">
        <v>42743</v>
      </c>
      <c r="F26" s="51">
        <v>190</v>
      </c>
      <c r="G26" s="52" t="s">
        <v>134</v>
      </c>
      <c r="H26" s="53" t="str">
        <f>IF(FECHA_ACTUAL&gt;Tabla4[[#This Row],[Fecha Vencim.]],(FECHA_ACTUAL-Tabla4[[#This Row],[Fecha Vencim.]]),"NO VENCIDA")</f>
        <v>NO VENCIDA</v>
      </c>
    </row>
    <row r="27" spans="2:8" x14ac:dyDescent="0.25">
      <c r="B27" s="14">
        <v>10029</v>
      </c>
      <c r="C27" s="14"/>
      <c r="D27" s="49">
        <v>42529</v>
      </c>
      <c r="E27" s="50">
        <v>42559</v>
      </c>
      <c r="F27" s="51">
        <v>267.99</v>
      </c>
      <c r="G27" s="52" t="s">
        <v>134</v>
      </c>
      <c r="H27" s="53">
        <f>IF(FECHA_ACTUAL&gt;Tabla4[[#This Row],[Fecha Vencim.]],(FECHA_ACTUAL-Tabla4[[#This Row],[Fecha Vencim.]]),"NO VENCIDA")</f>
        <v>102</v>
      </c>
    </row>
    <row r="28" spans="2:8" x14ac:dyDescent="0.25">
      <c r="B28" s="14">
        <v>10015</v>
      </c>
      <c r="C28" s="14"/>
      <c r="D28" s="49">
        <v>42712</v>
      </c>
      <c r="E28" s="50">
        <v>42743</v>
      </c>
      <c r="F28" s="51">
        <v>561.11</v>
      </c>
      <c r="G28" s="52" t="s">
        <v>134</v>
      </c>
      <c r="H28" s="53" t="str">
        <f>IF(FECHA_ACTUAL&gt;Tabla4[[#This Row],[Fecha Vencim.]],(FECHA_ACTUAL-Tabla4[[#This Row],[Fecha Vencim.]]),"NO VENCIDA")</f>
        <v>NO VENCIDA</v>
      </c>
    </row>
    <row r="29" spans="2:8" x14ac:dyDescent="0.25">
      <c r="B29" s="14">
        <v>10036</v>
      </c>
      <c r="C29" s="14"/>
      <c r="D29" s="49">
        <v>42529</v>
      </c>
      <c r="E29" s="50">
        <v>42559</v>
      </c>
      <c r="F29" s="51">
        <v>180.25</v>
      </c>
      <c r="G29" s="52" t="s">
        <v>134</v>
      </c>
      <c r="H29" s="53">
        <f>IF(FECHA_ACTUAL&gt;Tabla4[[#This Row],[Fecha Vencim.]],(FECHA_ACTUAL-Tabla4[[#This Row],[Fecha Vencim.]]),"NO VENCIDA")</f>
        <v>102</v>
      </c>
    </row>
    <row r="30" spans="2:8" x14ac:dyDescent="0.25">
      <c r="B30" s="14">
        <v>10032</v>
      </c>
      <c r="C30" s="14"/>
      <c r="D30" s="49">
        <v>42529</v>
      </c>
      <c r="E30" s="50">
        <v>42559</v>
      </c>
      <c r="F30" s="51">
        <v>424.6</v>
      </c>
      <c r="G30" s="52" t="s">
        <v>130</v>
      </c>
      <c r="H30" s="53">
        <f>IF(FECHA_ACTUAL&gt;Tabla4[[#This Row],[Fecha Vencim.]],(FECHA_ACTUAL-Tabla4[[#This Row],[Fecha Vencim.]]),"NO VENCIDA")</f>
        <v>102</v>
      </c>
    </row>
    <row r="31" spans="2:8" x14ac:dyDescent="0.25">
      <c r="B31" s="14">
        <v>10017</v>
      </c>
      <c r="C31" s="14"/>
      <c r="D31" s="49">
        <v>42530</v>
      </c>
      <c r="E31" s="50">
        <v>42560</v>
      </c>
      <c r="F31" s="51">
        <v>119.85</v>
      </c>
      <c r="G31" s="52" t="s">
        <v>130</v>
      </c>
      <c r="H31" s="53">
        <f>IF(FECHA_ACTUAL&gt;Tabla4[[#This Row],[Fecha Vencim.]],(FECHA_ACTUAL-Tabla4[[#This Row],[Fecha Vencim.]]),"NO VENCIDA")</f>
        <v>101</v>
      </c>
    </row>
    <row r="32" spans="2:8" x14ac:dyDescent="0.25">
      <c r="B32" s="14">
        <v>10026</v>
      </c>
      <c r="C32" s="14"/>
      <c r="D32" s="49">
        <v>42713</v>
      </c>
      <c r="E32" s="50">
        <v>42744</v>
      </c>
      <c r="F32" s="51">
        <v>114.5</v>
      </c>
      <c r="G32" s="52" t="s">
        <v>132</v>
      </c>
      <c r="H32" s="53" t="str">
        <f>IF(FECHA_ACTUAL&gt;Tabla4[[#This Row],[Fecha Vencim.]],(FECHA_ACTUAL-Tabla4[[#This Row],[Fecha Vencim.]]),"NO VENCIDA")</f>
        <v>NO VENCIDA</v>
      </c>
    </row>
    <row r="33" spans="1:10" x14ac:dyDescent="0.25">
      <c r="B33" s="14">
        <v>10033</v>
      </c>
      <c r="C33" s="14"/>
      <c r="D33" s="49">
        <v>42530</v>
      </c>
      <c r="E33" s="50">
        <v>42560</v>
      </c>
      <c r="F33" s="51">
        <v>323.68</v>
      </c>
      <c r="G33" s="52" t="s">
        <v>134</v>
      </c>
      <c r="H33" s="53">
        <f>IF(FECHA_ACTUAL&gt;Tabla4[[#This Row],[Fecha Vencim.]],(FECHA_ACTUAL-Tabla4[[#This Row],[Fecha Vencim.]]),"NO VENCIDA")</f>
        <v>101</v>
      </c>
    </row>
    <row r="34" spans="1:10" x14ac:dyDescent="0.25">
      <c r="B34" s="14">
        <v>10029</v>
      </c>
      <c r="C34" s="14"/>
      <c r="D34" s="49">
        <v>42530</v>
      </c>
      <c r="E34" s="50">
        <v>42560</v>
      </c>
      <c r="F34" s="51">
        <v>244.97</v>
      </c>
      <c r="G34" s="52" t="s">
        <v>131</v>
      </c>
      <c r="H34" s="53">
        <f>IF(FECHA_ACTUAL&gt;Tabla4[[#This Row],[Fecha Vencim.]],(FECHA_ACTUAL-Tabla4[[#This Row],[Fecha Vencim.]]),"NO VENCIDA")</f>
        <v>101</v>
      </c>
    </row>
    <row r="35" spans="1:10" x14ac:dyDescent="0.25">
      <c r="B35" s="14">
        <v>10023</v>
      </c>
      <c r="C35" s="14"/>
      <c r="D35" s="49">
        <v>42530</v>
      </c>
      <c r="E35" s="50">
        <v>42560</v>
      </c>
      <c r="F35" s="51">
        <v>1751.25</v>
      </c>
      <c r="G35" s="52" t="s">
        <v>130</v>
      </c>
      <c r="H35" s="53">
        <f>IF(FECHA_ACTUAL&gt;Tabla4[[#This Row],[Fecha Vencim.]],(FECHA_ACTUAL-Tabla4[[#This Row],[Fecha Vencim.]]),"NO VENCIDA")</f>
        <v>101</v>
      </c>
    </row>
    <row r="36" spans="1:10" x14ac:dyDescent="0.25">
      <c r="B36" s="14">
        <v>10016</v>
      </c>
      <c r="C36" s="14"/>
      <c r="D36" s="49">
        <v>42713</v>
      </c>
      <c r="E36" s="50">
        <v>42560</v>
      </c>
      <c r="F36" s="51">
        <v>531.66999999999996</v>
      </c>
      <c r="G36" s="52" t="s">
        <v>133</v>
      </c>
      <c r="H36" s="53">
        <f>IF(FECHA_ACTUAL&gt;Tabla4[[#This Row],[Fecha Vencim.]],(FECHA_ACTUAL-Tabla4[[#This Row],[Fecha Vencim.]]),"NO VENCIDA")</f>
        <v>101</v>
      </c>
    </row>
    <row r="37" spans="1:10" x14ac:dyDescent="0.25">
      <c r="B37" s="14">
        <v>10028</v>
      </c>
      <c r="C37" s="14"/>
      <c r="D37" s="49">
        <v>42530</v>
      </c>
      <c r="E37" s="50">
        <v>42560</v>
      </c>
      <c r="F37" s="51">
        <v>1150.95</v>
      </c>
      <c r="G37" s="52" t="s">
        <v>133</v>
      </c>
      <c r="H37" s="53">
        <f>IF(FECHA_ACTUAL&gt;Tabla4[[#This Row],[Fecha Vencim.]],(FECHA_ACTUAL-Tabla4[[#This Row],[Fecha Vencim.]]),"NO VENCIDA")</f>
        <v>101</v>
      </c>
    </row>
    <row r="40" spans="1:10" x14ac:dyDescent="0.25">
      <c r="A40" s="105" t="s">
        <v>135</v>
      </c>
      <c r="B40" s="105"/>
      <c r="C40" s="105"/>
      <c r="D40" s="105"/>
      <c r="E40" s="105"/>
      <c r="F40" s="105"/>
      <c r="G40" s="105"/>
      <c r="H40" s="105"/>
      <c r="I40" s="105"/>
      <c r="J40">
        <v>1</v>
      </c>
    </row>
    <row r="41" spans="1:10" x14ac:dyDescent="0.25">
      <c r="A41" s="105"/>
      <c r="B41" s="105"/>
      <c r="C41" s="105"/>
      <c r="D41" s="105"/>
      <c r="E41" s="105"/>
      <c r="F41" s="105"/>
      <c r="G41" s="105"/>
      <c r="H41" s="105"/>
      <c r="I41" s="105"/>
    </row>
    <row r="43" spans="1:10" x14ac:dyDescent="0.25">
      <c r="A43" s="105" t="s">
        <v>136</v>
      </c>
      <c r="B43" s="105"/>
      <c r="C43" s="105"/>
      <c r="D43" s="105"/>
      <c r="E43" s="105"/>
      <c r="F43" s="105"/>
      <c r="G43" s="105"/>
      <c r="H43" s="105"/>
      <c r="I43" s="105"/>
      <c r="J43">
        <v>1</v>
      </c>
    </row>
    <row r="44" spans="1:10" x14ac:dyDescent="0.25">
      <c r="A44" s="105"/>
      <c r="B44" s="105"/>
      <c r="C44" s="105"/>
      <c r="D44" s="105"/>
      <c r="E44" s="105"/>
      <c r="F44" s="105"/>
      <c r="G44" s="105"/>
      <c r="H44" s="105"/>
      <c r="I44" s="105"/>
    </row>
  </sheetData>
  <mergeCells count="4">
    <mergeCell ref="A1:F1"/>
    <mergeCell ref="A2:I3"/>
    <mergeCell ref="A40:I41"/>
    <mergeCell ref="A43:I44"/>
  </mergeCells>
  <conditionalFormatting sqref="H11:H37">
    <cfRule type="containsText" dxfId="4" priority="5" operator="containsText" text="NO VENCIDA">
      <formula>NOT(ISERROR(SEARCH("NO VENCIDA",H11)))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660234A-C885-4E9B-A598-A2241430250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2" sqref="J2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9.7109375" customWidth="1"/>
    <col min="8" max="8" width="18" customWidth="1"/>
  </cols>
  <sheetData>
    <row r="1" spans="1:10" x14ac:dyDescent="0.25">
      <c r="A1" s="91" t="s">
        <v>0</v>
      </c>
      <c r="B1" s="91"/>
      <c r="C1" s="91"/>
      <c r="D1" s="91"/>
      <c r="E1" s="91"/>
      <c r="F1" s="91"/>
    </row>
    <row r="2" spans="1:10" x14ac:dyDescent="0.25">
      <c r="A2" s="105" t="s">
        <v>171</v>
      </c>
      <c r="B2" s="105"/>
      <c r="C2" s="105"/>
      <c r="D2" s="105"/>
      <c r="E2" s="105"/>
      <c r="F2" s="105"/>
      <c r="G2" s="105"/>
      <c r="H2" s="105"/>
      <c r="I2" s="105"/>
      <c r="J2">
        <v>1</v>
      </c>
    </row>
    <row r="3" spans="1:10" x14ac:dyDescent="0.25">
      <c r="A3" s="105"/>
      <c r="B3" s="105"/>
      <c r="C3" s="105"/>
      <c r="D3" s="105"/>
      <c r="E3" s="105"/>
      <c r="F3" s="105"/>
      <c r="G3" s="105"/>
      <c r="H3" s="105"/>
      <c r="I3" s="105"/>
    </row>
    <row r="5" spans="1:10" ht="38.25" x14ac:dyDescent="0.25">
      <c r="B5" s="56" t="s">
        <v>137</v>
      </c>
      <c r="C5" s="57" t="s">
        <v>138</v>
      </c>
      <c r="D5" s="58" t="s">
        <v>139</v>
      </c>
      <c r="E5" s="58" t="s">
        <v>140</v>
      </c>
      <c r="F5" s="58" t="s">
        <v>141</v>
      </c>
      <c r="G5" s="57" t="s">
        <v>142</v>
      </c>
      <c r="H5" s="59" t="s">
        <v>143</v>
      </c>
    </row>
    <row r="6" spans="1:10" ht="30" customHeight="1" x14ac:dyDescent="0.25">
      <c r="B6" s="60" t="s">
        <v>144</v>
      </c>
      <c r="C6" s="60" t="s">
        <v>145</v>
      </c>
      <c r="D6" s="61">
        <v>38456</v>
      </c>
      <c r="E6" s="61">
        <v>51900</v>
      </c>
      <c r="F6" s="61">
        <v>55060</v>
      </c>
      <c r="G6" s="62"/>
      <c r="H6" s="60"/>
    </row>
    <row r="7" spans="1:10" ht="30" customHeight="1" x14ac:dyDescent="0.25">
      <c r="B7" s="60" t="s">
        <v>146</v>
      </c>
      <c r="C7" s="60" t="s">
        <v>147</v>
      </c>
      <c r="D7" s="61">
        <v>19106</v>
      </c>
      <c r="E7" s="61">
        <v>33600</v>
      </c>
      <c r="F7" s="61">
        <v>16502</v>
      </c>
      <c r="G7" s="62"/>
      <c r="H7" s="62"/>
    </row>
    <row r="8" spans="1:10" ht="30" customHeight="1" x14ac:dyDescent="0.25">
      <c r="B8" s="60" t="s">
        <v>148</v>
      </c>
      <c r="C8" s="60" t="s">
        <v>149</v>
      </c>
      <c r="D8" s="61">
        <v>-1784</v>
      </c>
      <c r="E8" s="61">
        <v>15200</v>
      </c>
      <c r="F8" s="61">
        <v>1380</v>
      </c>
      <c r="G8" s="62"/>
      <c r="H8" s="62"/>
    </row>
    <row r="9" spans="1:10" ht="30" customHeight="1" x14ac:dyDescent="0.25">
      <c r="B9" s="60" t="s">
        <v>150</v>
      </c>
      <c r="C9" s="60" t="s">
        <v>151</v>
      </c>
      <c r="D9" s="61">
        <v>2918</v>
      </c>
      <c r="E9" s="61">
        <v>18500</v>
      </c>
      <c r="F9" s="61">
        <v>27815</v>
      </c>
      <c r="G9" s="62"/>
      <c r="H9" s="62"/>
    </row>
    <row r="10" spans="1:10" ht="30" customHeight="1" x14ac:dyDescent="0.25">
      <c r="B10" s="60" t="s">
        <v>152</v>
      </c>
      <c r="C10" s="60" t="s">
        <v>153</v>
      </c>
      <c r="D10" s="61">
        <v>14750</v>
      </c>
      <c r="E10" s="61">
        <v>15600</v>
      </c>
      <c r="F10" s="61">
        <v>-1446</v>
      </c>
      <c r="G10" s="62"/>
      <c r="H10" s="62"/>
    </row>
    <row r="11" spans="1:10" ht="30" customHeight="1" x14ac:dyDescent="0.25">
      <c r="B11" s="60" t="s">
        <v>154</v>
      </c>
      <c r="C11" s="60" t="s">
        <v>155</v>
      </c>
      <c r="D11" s="61">
        <v>11363</v>
      </c>
      <c r="E11" s="61">
        <v>10200</v>
      </c>
      <c r="F11" s="61">
        <v>26906</v>
      </c>
      <c r="G11" s="62"/>
      <c r="H11" s="62"/>
    </row>
    <row r="12" spans="1:10" ht="30" customHeight="1" x14ac:dyDescent="0.25">
      <c r="B12" s="60" t="s">
        <v>156</v>
      </c>
      <c r="C12" s="60" t="s">
        <v>149</v>
      </c>
      <c r="D12" s="61">
        <v>4846</v>
      </c>
      <c r="E12" s="61">
        <v>13300</v>
      </c>
      <c r="F12" s="61">
        <v>19794</v>
      </c>
      <c r="G12" s="62"/>
      <c r="H12" s="62"/>
    </row>
    <row r="13" spans="1:10" ht="30" customHeight="1" x14ac:dyDescent="0.25">
      <c r="B13" s="60" t="s">
        <v>157</v>
      </c>
      <c r="C13" s="60" t="s">
        <v>158</v>
      </c>
      <c r="D13" s="61">
        <v>21047</v>
      </c>
      <c r="E13" s="61">
        <v>13500</v>
      </c>
      <c r="F13" s="61">
        <v>9561</v>
      </c>
      <c r="G13" s="62"/>
      <c r="H13" s="62"/>
    </row>
    <row r="14" spans="1:10" ht="30" customHeight="1" x14ac:dyDescent="0.25">
      <c r="B14" s="60" t="s">
        <v>159</v>
      </c>
      <c r="C14" s="60" t="s">
        <v>160</v>
      </c>
      <c r="D14" s="61">
        <v>22273</v>
      </c>
      <c r="E14" s="61">
        <v>9400</v>
      </c>
      <c r="F14" s="61">
        <v>22628</v>
      </c>
      <c r="G14" s="62"/>
      <c r="H14" s="62"/>
    </row>
    <row r="15" spans="1:10" ht="30" customHeight="1" x14ac:dyDescent="0.25">
      <c r="B15" s="60" t="s">
        <v>161</v>
      </c>
      <c r="C15" s="60" t="s">
        <v>162</v>
      </c>
      <c r="D15" s="61">
        <v>32534</v>
      </c>
      <c r="E15" s="61">
        <v>15900</v>
      </c>
      <c r="F15" s="61">
        <v>9882</v>
      </c>
      <c r="G15" s="62"/>
      <c r="H15" s="62"/>
    </row>
    <row r="16" spans="1:10" ht="30" customHeight="1" x14ac:dyDescent="0.25">
      <c r="B16" s="60" t="s">
        <v>163</v>
      </c>
      <c r="C16" s="60" t="s">
        <v>147</v>
      </c>
      <c r="D16" s="61">
        <v>20416</v>
      </c>
      <c r="E16" s="61">
        <v>11300</v>
      </c>
      <c r="F16" s="61">
        <v>15480</v>
      </c>
      <c r="G16" s="62"/>
      <c r="H16" s="62"/>
    </row>
    <row r="17" spans="2:8" ht="30" customHeight="1" x14ac:dyDescent="0.25">
      <c r="B17" s="60" t="s">
        <v>164</v>
      </c>
      <c r="C17" s="60" t="s">
        <v>160</v>
      </c>
      <c r="D17" s="61">
        <v>6995</v>
      </c>
      <c r="E17" s="61">
        <v>10500</v>
      </c>
      <c r="F17" s="61">
        <v>19732</v>
      </c>
      <c r="G17" s="62"/>
      <c r="H17" s="62"/>
    </row>
    <row r="18" spans="2:8" ht="30" customHeight="1" x14ac:dyDescent="0.25">
      <c r="B18" s="60" t="s">
        <v>165</v>
      </c>
      <c r="C18" s="60" t="s">
        <v>166</v>
      </c>
      <c r="D18" s="61">
        <v>14479</v>
      </c>
      <c r="E18" s="61">
        <v>237</v>
      </c>
      <c r="F18" s="61">
        <v>99</v>
      </c>
      <c r="G18" s="62"/>
      <c r="H18" s="62"/>
    </row>
    <row r="19" spans="2:8" ht="30" customHeight="1" x14ac:dyDescent="0.25">
      <c r="B19" s="60" t="s">
        <v>167</v>
      </c>
      <c r="C19" s="60" t="s">
        <v>168</v>
      </c>
      <c r="D19" s="61">
        <v>-3017</v>
      </c>
      <c r="E19" s="61">
        <v>177</v>
      </c>
      <c r="F19" s="61">
        <v>-2263</v>
      </c>
      <c r="G19" s="62"/>
      <c r="H19" s="62"/>
    </row>
    <row r="20" spans="2:8" ht="30" customHeight="1" x14ac:dyDescent="0.25">
      <c r="B20" s="60" t="s">
        <v>169</v>
      </c>
      <c r="C20" s="60" t="s">
        <v>170</v>
      </c>
      <c r="D20" s="61">
        <v>2650</v>
      </c>
      <c r="E20" s="61">
        <v>7400</v>
      </c>
      <c r="F20" s="61">
        <v>-3257</v>
      </c>
      <c r="G20" s="62"/>
      <c r="H20" s="62"/>
    </row>
  </sheetData>
  <mergeCells count="2">
    <mergeCell ref="A1:F1"/>
    <mergeCell ref="A2:I3"/>
  </mergeCells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8"/>
  <sheetViews>
    <sheetView workbookViewId="0">
      <selection activeCell="A3" sqref="A3:B8"/>
    </sheetView>
  </sheetViews>
  <sheetFormatPr baseColWidth="10" defaultRowHeight="15" x14ac:dyDescent="0.25"/>
  <cols>
    <col min="1" max="1" width="17.5703125" bestFit="1" customWidth="1"/>
    <col min="2" max="2" width="14.28515625" bestFit="1" customWidth="1"/>
  </cols>
  <sheetData>
    <row r="3" spans="1:2" x14ac:dyDescent="0.25">
      <c r="A3" s="70" t="s">
        <v>207</v>
      </c>
      <c r="B3" t="s">
        <v>208</v>
      </c>
    </row>
    <row r="4" spans="1:2" x14ac:dyDescent="0.25">
      <c r="A4" s="4" t="s">
        <v>181</v>
      </c>
      <c r="B4" s="71">
        <v>12881157</v>
      </c>
    </row>
    <row r="5" spans="1:2" x14ac:dyDescent="0.25">
      <c r="A5" s="4" t="s">
        <v>190</v>
      </c>
      <c r="B5" s="71">
        <v>5928603</v>
      </c>
    </row>
    <row r="6" spans="1:2" x14ac:dyDescent="0.25">
      <c r="A6" s="4" t="s">
        <v>191</v>
      </c>
      <c r="B6" s="71">
        <v>10638637</v>
      </c>
    </row>
    <row r="7" spans="1:2" x14ac:dyDescent="0.25">
      <c r="A7" s="4" t="s">
        <v>194</v>
      </c>
      <c r="B7" s="71">
        <v>5897399</v>
      </c>
    </row>
    <row r="8" spans="1:2" x14ac:dyDescent="0.25">
      <c r="A8" s="4" t="s">
        <v>209</v>
      </c>
      <c r="B8" s="71">
        <v>35345796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5"/>
  <sheetViews>
    <sheetView tabSelected="1" topLeftCell="B1" zoomScale="85" zoomScaleNormal="85" workbookViewId="0">
      <selection activeCell="T30" sqref="T30"/>
    </sheetView>
  </sheetViews>
  <sheetFormatPr baseColWidth="10" defaultRowHeight="15" x14ac:dyDescent="0.25"/>
  <cols>
    <col min="1" max="1" width="11.42578125" style="72"/>
    <col min="2" max="2" width="12.7109375" style="72" customWidth="1"/>
    <col min="3" max="3" width="17.5703125" style="72" customWidth="1"/>
    <col min="4" max="4" width="14.28515625" style="72" customWidth="1"/>
    <col min="5" max="5" width="12.28515625" style="72" customWidth="1"/>
    <col min="6" max="6" width="9" style="72" customWidth="1"/>
    <col min="7" max="7" width="12.140625" style="72" customWidth="1"/>
    <col min="8" max="8" width="12.7109375" style="72" bestFit="1" customWidth="1"/>
    <col min="9" max="9" width="14" style="72" customWidth="1"/>
    <col min="10" max="10" width="12" style="72" customWidth="1"/>
    <col min="11" max="11" width="11.42578125" style="72"/>
    <col min="12" max="12" width="17.5703125" style="72" bestFit="1" customWidth="1"/>
    <col min="13" max="13" width="15.140625" style="72" bestFit="1" customWidth="1"/>
    <col min="14" max="16384" width="11.42578125" style="72"/>
  </cols>
  <sheetData>
    <row r="1" spans="1:16" x14ac:dyDescent="0.25">
      <c r="A1" s="106" t="s">
        <v>0</v>
      </c>
      <c r="B1" s="106"/>
      <c r="C1" s="106"/>
      <c r="D1" s="106"/>
      <c r="E1" s="106"/>
      <c r="F1" s="106"/>
    </row>
    <row r="2" spans="1:16" x14ac:dyDescent="0.25">
      <c r="A2" s="107" t="s">
        <v>195</v>
      </c>
      <c r="B2" s="107"/>
      <c r="C2" s="107"/>
      <c r="D2" s="107"/>
      <c r="E2" s="107"/>
      <c r="F2" s="107"/>
      <c r="G2" s="107"/>
      <c r="H2" s="107"/>
      <c r="I2" s="107"/>
      <c r="K2">
        <v>1</v>
      </c>
    </row>
    <row r="3" spans="1:16" x14ac:dyDescent="0.25">
      <c r="A3" s="107"/>
      <c r="B3" s="107"/>
      <c r="C3" s="107"/>
      <c r="D3" s="107"/>
      <c r="E3" s="107"/>
      <c r="F3" s="107"/>
      <c r="G3" s="107"/>
      <c r="H3" s="107"/>
      <c r="I3" s="107"/>
    </row>
    <row r="5" spans="1:16" s="86" customFormat="1" x14ac:dyDescent="0.25">
      <c r="B5" s="87" t="s">
        <v>172</v>
      </c>
      <c r="C5" s="88" t="s">
        <v>173</v>
      </c>
      <c r="D5" s="88" t="s">
        <v>174</v>
      </c>
      <c r="E5" s="88" t="s">
        <v>175</v>
      </c>
      <c r="F5" s="88" t="s">
        <v>176</v>
      </c>
      <c r="G5" s="88" t="s">
        <v>177</v>
      </c>
      <c r="H5" s="88" t="s">
        <v>178</v>
      </c>
      <c r="I5" s="88" t="s">
        <v>179</v>
      </c>
      <c r="J5" s="89" t="s">
        <v>128</v>
      </c>
    </row>
    <row r="6" spans="1:16" x14ac:dyDescent="0.25">
      <c r="B6" s="73">
        <v>2</v>
      </c>
      <c r="C6" s="74">
        <v>37987</v>
      </c>
      <c r="D6" s="75" t="s">
        <v>180</v>
      </c>
      <c r="E6" s="75" t="s">
        <v>178</v>
      </c>
      <c r="F6" s="75" t="s">
        <v>181</v>
      </c>
      <c r="G6" s="75">
        <v>199</v>
      </c>
      <c r="H6" s="76">
        <v>1945424</v>
      </c>
      <c r="I6" s="74">
        <v>38096</v>
      </c>
      <c r="J6" s="77" t="s">
        <v>131</v>
      </c>
      <c r="L6" s="72" t="s">
        <v>207</v>
      </c>
      <c r="M6" s="72" t="s">
        <v>208</v>
      </c>
    </row>
    <row r="7" spans="1:16" x14ac:dyDescent="0.25">
      <c r="B7" s="73">
        <v>3</v>
      </c>
      <c r="C7" s="74">
        <v>37987</v>
      </c>
      <c r="D7" s="75" t="s">
        <v>182</v>
      </c>
      <c r="E7" s="75" t="s">
        <v>183</v>
      </c>
      <c r="F7" s="75" t="s">
        <v>181</v>
      </c>
      <c r="G7" s="75">
        <v>82</v>
      </c>
      <c r="H7" s="76">
        <v>712416</v>
      </c>
      <c r="I7" s="74">
        <v>38299</v>
      </c>
      <c r="J7" s="77" t="s">
        <v>184</v>
      </c>
      <c r="L7" s="78" t="s">
        <v>130</v>
      </c>
      <c r="M7" s="79">
        <v>9375560</v>
      </c>
      <c r="O7" s="78" t="s">
        <v>130</v>
      </c>
      <c r="P7" s="79">
        <v>9375560</v>
      </c>
    </row>
    <row r="8" spans="1:16" x14ac:dyDescent="0.25">
      <c r="B8" s="73">
        <v>4</v>
      </c>
      <c r="C8" s="74">
        <v>37988</v>
      </c>
      <c r="D8" s="75" t="s">
        <v>185</v>
      </c>
      <c r="E8" s="75" t="s">
        <v>183</v>
      </c>
      <c r="F8" s="75" t="s">
        <v>181</v>
      </c>
      <c r="G8" s="75">
        <v>285</v>
      </c>
      <c r="H8" s="76">
        <v>1815450</v>
      </c>
      <c r="I8" s="74">
        <v>38104</v>
      </c>
      <c r="J8" s="77" t="s">
        <v>186</v>
      </c>
      <c r="L8" s="78" t="s">
        <v>186</v>
      </c>
      <c r="M8" s="79">
        <v>9656069</v>
      </c>
      <c r="O8" s="78" t="s">
        <v>186</v>
      </c>
      <c r="P8" s="79">
        <v>9656069</v>
      </c>
    </row>
    <row r="9" spans="1:16" x14ac:dyDescent="0.25">
      <c r="B9" s="73">
        <v>6</v>
      </c>
      <c r="C9" s="74">
        <v>37989</v>
      </c>
      <c r="D9" s="75" t="s">
        <v>187</v>
      </c>
      <c r="E9" s="75" t="s">
        <v>183</v>
      </c>
      <c r="F9" s="75" t="s">
        <v>181</v>
      </c>
      <c r="G9" s="75">
        <v>131</v>
      </c>
      <c r="H9" s="76">
        <v>953156</v>
      </c>
      <c r="I9" s="74">
        <v>38235</v>
      </c>
      <c r="J9" s="77" t="s">
        <v>131</v>
      </c>
      <c r="L9" s="78" t="s">
        <v>184</v>
      </c>
      <c r="M9" s="79">
        <v>4843134</v>
      </c>
      <c r="O9" s="78" t="s">
        <v>184</v>
      </c>
      <c r="P9" s="79">
        <v>4843134</v>
      </c>
    </row>
    <row r="10" spans="1:16" x14ac:dyDescent="0.25">
      <c r="B10" s="73">
        <v>8</v>
      </c>
      <c r="C10" s="74">
        <v>37989</v>
      </c>
      <c r="D10" s="75" t="s">
        <v>182</v>
      </c>
      <c r="E10" s="75" t="s">
        <v>178</v>
      </c>
      <c r="F10" s="75" t="s">
        <v>181</v>
      </c>
      <c r="G10" s="75">
        <v>235</v>
      </c>
      <c r="H10" s="76">
        <v>2158475</v>
      </c>
      <c r="I10" s="74">
        <v>38291</v>
      </c>
      <c r="J10" s="77" t="s">
        <v>186</v>
      </c>
      <c r="L10" s="78" t="s">
        <v>132</v>
      </c>
      <c r="M10" s="79">
        <v>3023961</v>
      </c>
      <c r="O10" s="78" t="s">
        <v>132</v>
      </c>
      <c r="P10" s="79">
        <v>3023961</v>
      </c>
    </row>
    <row r="11" spans="1:16" x14ac:dyDescent="0.25">
      <c r="B11" s="73">
        <v>11</v>
      </c>
      <c r="C11" s="74">
        <v>37990</v>
      </c>
      <c r="D11" s="75" t="s">
        <v>182</v>
      </c>
      <c r="E11" s="75" t="s">
        <v>183</v>
      </c>
      <c r="F11" s="75" t="s">
        <v>181</v>
      </c>
      <c r="G11" s="75">
        <v>124</v>
      </c>
      <c r="H11" s="76">
        <v>627068</v>
      </c>
      <c r="I11" s="74">
        <v>38288</v>
      </c>
      <c r="J11" s="77" t="s">
        <v>131</v>
      </c>
      <c r="L11" s="78" t="s">
        <v>193</v>
      </c>
      <c r="M11" s="79">
        <v>2307520</v>
      </c>
      <c r="O11" s="78" t="s">
        <v>193</v>
      </c>
      <c r="P11" s="79">
        <v>2307520</v>
      </c>
    </row>
    <row r="12" spans="1:16" x14ac:dyDescent="0.25">
      <c r="B12" s="73">
        <v>12</v>
      </c>
      <c r="C12" s="74">
        <v>37990</v>
      </c>
      <c r="D12" s="75" t="s">
        <v>187</v>
      </c>
      <c r="E12" s="75" t="s">
        <v>178</v>
      </c>
      <c r="F12" s="75" t="s">
        <v>181</v>
      </c>
      <c r="G12" s="75">
        <v>187</v>
      </c>
      <c r="H12" s="76">
        <v>999328</v>
      </c>
      <c r="I12" s="74">
        <v>38082</v>
      </c>
      <c r="J12" s="77" t="s">
        <v>130</v>
      </c>
      <c r="L12" s="78" t="s">
        <v>131</v>
      </c>
      <c r="M12" s="79">
        <v>6139552</v>
      </c>
      <c r="O12" s="78" t="s">
        <v>131</v>
      </c>
      <c r="P12" s="79">
        <v>6139552</v>
      </c>
    </row>
    <row r="13" spans="1:16" x14ac:dyDescent="0.25">
      <c r="B13" s="73">
        <v>15</v>
      </c>
      <c r="C13" s="74">
        <v>37990</v>
      </c>
      <c r="D13" s="75" t="s">
        <v>187</v>
      </c>
      <c r="E13" s="75" t="s">
        <v>183</v>
      </c>
      <c r="F13" s="75" t="s">
        <v>181</v>
      </c>
      <c r="G13" s="75">
        <v>176</v>
      </c>
      <c r="H13" s="76">
        <v>820336</v>
      </c>
      <c r="I13" s="74">
        <v>38320</v>
      </c>
      <c r="J13" s="77" t="s">
        <v>131</v>
      </c>
      <c r="L13" s="78" t="s">
        <v>209</v>
      </c>
      <c r="M13" s="79">
        <v>35345796</v>
      </c>
    </row>
    <row r="14" spans="1:16" x14ac:dyDescent="0.25">
      <c r="B14" s="73">
        <v>16</v>
      </c>
      <c r="C14" s="74">
        <v>37991</v>
      </c>
      <c r="D14" s="75" t="s">
        <v>188</v>
      </c>
      <c r="E14" s="75" t="s">
        <v>183</v>
      </c>
      <c r="F14" s="75" t="s">
        <v>181</v>
      </c>
      <c r="G14" s="75">
        <v>179</v>
      </c>
      <c r="H14" s="76">
        <v>937960</v>
      </c>
      <c r="I14" s="74">
        <v>38312</v>
      </c>
      <c r="J14" s="77" t="s">
        <v>130</v>
      </c>
      <c r="L14" s="72" t="str">
        <f>L7</f>
        <v>Carmen</v>
      </c>
      <c r="M14" s="80">
        <f>GETPIVOTDATA("Venta",$L$6)</f>
        <v>35345796</v>
      </c>
    </row>
    <row r="15" spans="1:16" x14ac:dyDescent="0.25">
      <c r="B15" s="73">
        <v>19</v>
      </c>
      <c r="C15" s="74">
        <v>37993</v>
      </c>
      <c r="D15" s="75" t="s">
        <v>189</v>
      </c>
      <c r="E15" s="75" t="s">
        <v>183</v>
      </c>
      <c r="F15" s="75" t="s">
        <v>181</v>
      </c>
      <c r="G15" s="75">
        <v>55</v>
      </c>
      <c r="H15" s="76">
        <v>472615</v>
      </c>
      <c r="I15" s="74">
        <v>38086</v>
      </c>
      <c r="J15" s="77" t="s">
        <v>132</v>
      </c>
    </row>
    <row r="16" spans="1:16" x14ac:dyDescent="0.25">
      <c r="B16" s="73">
        <v>23</v>
      </c>
      <c r="C16" s="74">
        <v>37996</v>
      </c>
      <c r="D16" s="75" t="s">
        <v>188</v>
      </c>
      <c r="E16" s="75" t="s">
        <v>183</v>
      </c>
      <c r="F16" s="75" t="s">
        <v>181</v>
      </c>
      <c r="G16" s="75">
        <v>183</v>
      </c>
      <c r="H16" s="76">
        <v>1438929</v>
      </c>
      <c r="I16" s="74">
        <v>38098</v>
      </c>
      <c r="J16" s="77" t="s">
        <v>132</v>
      </c>
      <c r="L16" s="72" t="s">
        <v>207</v>
      </c>
      <c r="M16" s="72" t="s">
        <v>208</v>
      </c>
    </row>
    <row r="17" spans="2:16" x14ac:dyDescent="0.25">
      <c r="B17" s="73">
        <v>1</v>
      </c>
      <c r="C17" s="74">
        <v>37987</v>
      </c>
      <c r="D17" s="75" t="s">
        <v>185</v>
      </c>
      <c r="E17" s="75" t="s">
        <v>183</v>
      </c>
      <c r="F17" s="75" t="s">
        <v>190</v>
      </c>
      <c r="G17" s="75">
        <v>291</v>
      </c>
      <c r="H17" s="76">
        <v>2133903</v>
      </c>
      <c r="I17" s="74">
        <v>38157</v>
      </c>
      <c r="J17" s="77" t="s">
        <v>130</v>
      </c>
      <c r="L17" s="78" t="s">
        <v>181</v>
      </c>
      <c r="M17" s="79">
        <v>12881157</v>
      </c>
      <c r="O17" s="78" t="str">
        <f>L17</f>
        <v>Hidalgo</v>
      </c>
      <c r="P17" s="79">
        <f>GETPIVOTDATA("Venta",$L$16,"Estado","Hidalgo")</f>
        <v>12881157</v>
      </c>
    </row>
    <row r="18" spans="2:16" x14ac:dyDescent="0.25">
      <c r="B18" s="73">
        <v>9</v>
      </c>
      <c r="C18" s="74">
        <v>37990</v>
      </c>
      <c r="D18" s="75" t="s">
        <v>189</v>
      </c>
      <c r="E18" s="75" t="s">
        <v>183</v>
      </c>
      <c r="F18" s="75" t="s">
        <v>190</v>
      </c>
      <c r="G18" s="75">
        <v>108</v>
      </c>
      <c r="H18" s="76">
        <v>1024380</v>
      </c>
      <c r="I18" s="74">
        <v>38349</v>
      </c>
      <c r="J18" s="77" t="s">
        <v>186</v>
      </c>
      <c r="L18" s="78" t="s">
        <v>190</v>
      </c>
      <c r="M18" s="79">
        <v>5928603</v>
      </c>
      <c r="O18" s="78" t="str">
        <f>L18</f>
        <v>Puebla</v>
      </c>
      <c r="P18" s="79">
        <f>GETPIVOTDATA("Venta",$L$16,"Estado","Puebla")</f>
        <v>5928603</v>
      </c>
    </row>
    <row r="19" spans="2:16" x14ac:dyDescent="0.25">
      <c r="B19" s="73">
        <v>10</v>
      </c>
      <c r="C19" s="74">
        <v>37990</v>
      </c>
      <c r="D19" s="75" t="s">
        <v>185</v>
      </c>
      <c r="E19" s="75" t="s">
        <v>178</v>
      </c>
      <c r="F19" s="75" t="s">
        <v>190</v>
      </c>
      <c r="G19" s="75">
        <v>299</v>
      </c>
      <c r="H19" s="76">
        <v>2042768</v>
      </c>
      <c r="I19" s="74">
        <v>38266</v>
      </c>
      <c r="J19" s="77" t="s">
        <v>184</v>
      </c>
      <c r="L19" s="78" t="s">
        <v>191</v>
      </c>
      <c r="M19" s="79">
        <v>10638637</v>
      </c>
      <c r="O19" s="78" t="str">
        <f>L19</f>
        <v>Tlaxcala</v>
      </c>
      <c r="P19" s="79">
        <f>GETPIVOTDATA("Venta",$L$16,"Estado","Tlaxcala")</f>
        <v>10638637</v>
      </c>
    </row>
    <row r="20" spans="2:16" x14ac:dyDescent="0.25">
      <c r="B20" s="73">
        <v>22</v>
      </c>
      <c r="C20" s="74">
        <v>37995</v>
      </c>
      <c r="D20" s="75" t="s">
        <v>182</v>
      </c>
      <c r="E20" s="75" t="s">
        <v>183</v>
      </c>
      <c r="F20" s="75" t="s">
        <v>190</v>
      </c>
      <c r="G20" s="75">
        <v>116</v>
      </c>
      <c r="H20" s="76">
        <v>727552</v>
      </c>
      <c r="I20" s="74">
        <v>38091</v>
      </c>
      <c r="J20" s="77" t="s">
        <v>131</v>
      </c>
      <c r="L20" s="78" t="s">
        <v>194</v>
      </c>
      <c r="M20" s="79">
        <v>5897399</v>
      </c>
      <c r="O20" s="78" t="str">
        <f>L20</f>
        <v>Veracruz</v>
      </c>
      <c r="P20" s="79">
        <f>GETPIVOTDATA("Venta",$L$16,"Estado","Veracruz")</f>
        <v>5897399</v>
      </c>
    </row>
    <row r="21" spans="2:16" x14ac:dyDescent="0.25">
      <c r="B21" s="73">
        <v>13</v>
      </c>
      <c r="C21" s="74">
        <v>37990</v>
      </c>
      <c r="D21" s="75" t="s">
        <v>185</v>
      </c>
      <c r="E21" s="75" t="s">
        <v>178</v>
      </c>
      <c r="F21" s="75" t="s">
        <v>191</v>
      </c>
      <c r="G21" s="75">
        <v>300</v>
      </c>
      <c r="H21" s="76">
        <v>2937300</v>
      </c>
      <c r="I21" s="74">
        <v>38295</v>
      </c>
      <c r="J21" s="77" t="s">
        <v>186</v>
      </c>
      <c r="L21" s="78" t="s">
        <v>209</v>
      </c>
      <c r="M21" s="90">
        <v>35345796</v>
      </c>
      <c r="O21" s="72" t="str">
        <f>L21</f>
        <v>Total general</v>
      </c>
      <c r="P21" s="72">
        <f>GETPIVOTDATA("Venta",$L$16)</f>
        <v>35345796</v>
      </c>
    </row>
    <row r="22" spans="2:16" x14ac:dyDescent="0.25">
      <c r="B22" s="73">
        <v>18</v>
      </c>
      <c r="C22" s="74">
        <v>37992</v>
      </c>
      <c r="D22" s="75" t="s">
        <v>192</v>
      </c>
      <c r="E22" s="75" t="s">
        <v>178</v>
      </c>
      <c r="F22" s="75" t="s">
        <v>191</v>
      </c>
      <c r="G22" s="75">
        <v>283</v>
      </c>
      <c r="H22" s="76">
        <v>1679605</v>
      </c>
      <c r="I22" s="74">
        <v>38144</v>
      </c>
      <c r="J22" s="77" t="s">
        <v>130</v>
      </c>
      <c r="L22" s="72" t="str">
        <f>L17</f>
        <v>Hidalgo</v>
      </c>
      <c r="M22" s="80">
        <f>GETPIVOTDATA("Venta",$L$16)</f>
        <v>35345796</v>
      </c>
    </row>
    <row r="23" spans="2:16" x14ac:dyDescent="0.25">
      <c r="B23" s="73">
        <v>20</v>
      </c>
      <c r="C23" s="74">
        <v>37994</v>
      </c>
      <c r="D23" s="75" t="s">
        <v>182</v>
      </c>
      <c r="E23" s="75" t="s">
        <v>183</v>
      </c>
      <c r="F23" s="75" t="s">
        <v>191</v>
      </c>
      <c r="G23" s="75">
        <v>148</v>
      </c>
      <c r="H23" s="76">
        <v>1169496</v>
      </c>
      <c r="I23" s="74">
        <v>38218</v>
      </c>
      <c r="J23" s="77" t="s">
        <v>193</v>
      </c>
      <c r="L23" s="72" t="s">
        <v>207</v>
      </c>
      <c r="M23" s="72" t="s">
        <v>208</v>
      </c>
    </row>
    <row r="24" spans="2:16" x14ac:dyDescent="0.25">
      <c r="B24" s="73">
        <v>21</v>
      </c>
      <c r="C24" s="74">
        <v>37995</v>
      </c>
      <c r="D24" s="75" t="s">
        <v>187</v>
      </c>
      <c r="E24" s="75" t="s">
        <v>178</v>
      </c>
      <c r="F24" s="75" t="s">
        <v>191</v>
      </c>
      <c r="G24" s="75">
        <v>228</v>
      </c>
      <c r="H24" s="76">
        <v>2020992</v>
      </c>
      <c r="I24" s="74">
        <v>38150</v>
      </c>
      <c r="J24" s="77" t="s">
        <v>130</v>
      </c>
      <c r="L24" s="78" t="s">
        <v>183</v>
      </c>
      <c r="M24" s="79">
        <v>19759180</v>
      </c>
    </row>
    <row r="25" spans="2:16" x14ac:dyDescent="0.25">
      <c r="B25" s="73">
        <v>25</v>
      </c>
      <c r="C25" s="74">
        <v>37996</v>
      </c>
      <c r="D25" s="75" t="s">
        <v>182</v>
      </c>
      <c r="E25" s="75" t="s">
        <v>183</v>
      </c>
      <c r="F25" s="75" t="s">
        <v>191</v>
      </c>
      <c r="G25" s="75">
        <v>124</v>
      </c>
      <c r="H25" s="76">
        <v>1170684</v>
      </c>
      <c r="I25" s="74">
        <v>38130</v>
      </c>
      <c r="J25" s="77" t="s">
        <v>186</v>
      </c>
      <c r="L25" s="78" t="s">
        <v>178</v>
      </c>
      <c r="M25" s="79">
        <v>15586616</v>
      </c>
    </row>
    <row r="26" spans="2:16" x14ac:dyDescent="0.25">
      <c r="B26" s="73">
        <v>28</v>
      </c>
      <c r="C26" s="74">
        <v>37998</v>
      </c>
      <c r="D26" s="75" t="s">
        <v>188</v>
      </c>
      <c r="E26" s="75" t="s">
        <v>183</v>
      </c>
      <c r="F26" s="75" t="s">
        <v>191</v>
      </c>
      <c r="G26" s="75">
        <v>187</v>
      </c>
      <c r="H26" s="76">
        <v>1660560</v>
      </c>
      <c r="I26" s="74">
        <v>38154</v>
      </c>
      <c r="J26" s="77" t="s">
        <v>184</v>
      </c>
      <c r="L26" s="78" t="s">
        <v>209</v>
      </c>
      <c r="M26" s="79">
        <v>35345796</v>
      </c>
    </row>
    <row r="27" spans="2:16" x14ac:dyDescent="0.25">
      <c r="B27" s="73">
        <v>5</v>
      </c>
      <c r="C27" s="74">
        <v>37988</v>
      </c>
      <c r="D27" s="75" t="s">
        <v>192</v>
      </c>
      <c r="E27" s="75" t="s">
        <v>178</v>
      </c>
      <c r="F27" s="75" t="s">
        <v>194</v>
      </c>
      <c r="G27" s="75">
        <v>152</v>
      </c>
      <c r="H27" s="76">
        <v>1138024</v>
      </c>
      <c r="I27" s="74">
        <v>38178</v>
      </c>
      <c r="J27" s="77" t="s">
        <v>193</v>
      </c>
      <c r="L27" s="72" t="s">
        <v>209</v>
      </c>
      <c r="M27" s="80">
        <f>GETPIVOTDATA("Venta",$L$23)</f>
        <v>35345796</v>
      </c>
    </row>
    <row r="28" spans="2:16" x14ac:dyDescent="0.25">
      <c r="B28" s="73">
        <v>7</v>
      </c>
      <c r="C28" s="74">
        <v>37989</v>
      </c>
      <c r="D28" s="75" t="s">
        <v>185</v>
      </c>
      <c r="E28" s="75" t="s">
        <v>183</v>
      </c>
      <c r="F28" s="75" t="s">
        <v>194</v>
      </c>
      <c r="G28" s="75">
        <v>69</v>
      </c>
      <c r="H28" s="76">
        <v>406686</v>
      </c>
      <c r="I28" s="74">
        <v>38145</v>
      </c>
      <c r="J28" s="77" t="s">
        <v>131</v>
      </c>
      <c r="L28" s="78"/>
      <c r="M28" s="80"/>
    </row>
    <row r="29" spans="2:16" x14ac:dyDescent="0.25">
      <c r="B29" s="73">
        <v>14</v>
      </c>
      <c r="C29" s="74">
        <v>37990</v>
      </c>
      <c r="D29" s="75" t="s">
        <v>180</v>
      </c>
      <c r="E29" s="75" t="s">
        <v>178</v>
      </c>
      <c r="F29" s="75" t="s">
        <v>194</v>
      </c>
      <c r="G29" s="75">
        <v>68</v>
      </c>
      <c r="H29" s="76">
        <v>664700</v>
      </c>
      <c r="I29" s="74">
        <v>38261</v>
      </c>
      <c r="J29" s="77" t="s">
        <v>130</v>
      </c>
    </row>
    <row r="30" spans="2:16" x14ac:dyDescent="0.25">
      <c r="B30" s="73">
        <v>17</v>
      </c>
      <c r="C30" s="74">
        <v>37991</v>
      </c>
      <c r="D30" s="75" t="s">
        <v>188</v>
      </c>
      <c r="E30" s="75" t="s">
        <v>183</v>
      </c>
      <c r="F30" s="75" t="s">
        <v>194</v>
      </c>
      <c r="G30" s="75">
        <v>58</v>
      </c>
      <c r="H30" s="76">
        <v>358846</v>
      </c>
      <c r="I30" s="74">
        <v>38268</v>
      </c>
      <c r="J30" s="77" t="s">
        <v>132</v>
      </c>
    </row>
    <row r="31" spans="2:16" x14ac:dyDescent="0.25">
      <c r="B31" s="73">
        <v>24</v>
      </c>
      <c r="C31" s="74">
        <v>37996</v>
      </c>
      <c r="D31" s="75" t="s">
        <v>182</v>
      </c>
      <c r="E31" s="75" t="s">
        <v>183</v>
      </c>
      <c r="F31" s="75" t="s">
        <v>194</v>
      </c>
      <c r="G31" s="75">
        <v>79</v>
      </c>
      <c r="H31" s="76">
        <v>427390</v>
      </c>
      <c r="I31" s="74">
        <v>38322</v>
      </c>
      <c r="J31" s="77" t="s">
        <v>184</v>
      </c>
    </row>
    <row r="32" spans="2:16" x14ac:dyDescent="0.25">
      <c r="B32" s="73">
        <v>26</v>
      </c>
      <c r="C32" s="74">
        <v>37996</v>
      </c>
      <c r="D32" s="75" t="s">
        <v>180</v>
      </c>
      <c r="E32" s="75" t="s">
        <v>183</v>
      </c>
      <c r="F32" s="75" t="s">
        <v>194</v>
      </c>
      <c r="G32" s="75">
        <v>70</v>
      </c>
      <c r="H32" s="76">
        <v>549780</v>
      </c>
      <c r="I32" s="74">
        <v>38160</v>
      </c>
      <c r="J32" s="77" t="s">
        <v>186</v>
      </c>
    </row>
    <row r="33" spans="2:10" x14ac:dyDescent="0.25">
      <c r="B33" s="73">
        <v>27</v>
      </c>
      <c r="C33" s="74">
        <v>37997</v>
      </c>
      <c r="D33" s="75" t="s">
        <v>180</v>
      </c>
      <c r="E33" s="75" t="s">
        <v>183</v>
      </c>
      <c r="F33" s="75" t="s">
        <v>194</v>
      </c>
      <c r="G33" s="75">
        <v>70</v>
      </c>
      <c r="H33" s="76">
        <v>659330</v>
      </c>
      <c r="I33" s="74">
        <v>38344</v>
      </c>
      <c r="J33" s="77" t="s">
        <v>131</v>
      </c>
    </row>
    <row r="34" spans="2:10" x14ac:dyDescent="0.25">
      <c r="B34" s="73">
        <v>29</v>
      </c>
      <c r="C34" s="74">
        <v>37998</v>
      </c>
      <c r="D34" s="75" t="s">
        <v>188</v>
      </c>
      <c r="E34" s="75" t="s">
        <v>183</v>
      </c>
      <c r="F34" s="75" t="s">
        <v>194</v>
      </c>
      <c r="G34" s="75">
        <v>91</v>
      </c>
      <c r="H34" s="76">
        <v>753571</v>
      </c>
      <c r="I34" s="74">
        <v>38175</v>
      </c>
      <c r="J34" s="77" t="s">
        <v>132</v>
      </c>
    </row>
    <row r="35" spans="2:10" x14ac:dyDescent="0.25">
      <c r="B35" s="81">
        <v>30</v>
      </c>
      <c r="C35" s="82">
        <v>37998</v>
      </c>
      <c r="D35" s="83" t="s">
        <v>180</v>
      </c>
      <c r="E35" s="83" t="s">
        <v>183</v>
      </c>
      <c r="F35" s="83" t="s">
        <v>194</v>
      </c>
      <c r="G35" s="83">
        <v>201</v>
      </c>
      <c r="H35" s="84">
        <v>939072</v>
      </c>
      <c r="I35" s="82">
        <v>38203</v>
      </c>
      <c r="J35" s="85" t="s">
        <v>130</v>
      </c>
    </row>
  </sheetData>
  <mergeCells count="2">
    <mergeCell ref="A1:F1"/>
    <mergeCell ref="A2:I3"/>
  </mergeCells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4"/>
  <legacy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Ejericicio 1</vt:lpstr>
      <vt:lpstr>Ejercicio 2</vt:lpstr>
      <vt:lpstr>Ejercicio 3</vt:lpstr>
      <vt:lpstr>Ejercicio 4</vt:lpstr>
      <vt:lpstr>Hoja3</vt:lpstr>
      <vt:lpstr>Ejercicio 5</vt:lpstr>
      <vt:lpstr>FECHA_ACTUAL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2021-05-21T03:08:45Z</dcterms:modified>
</cp:coreProperties>
</file>