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A802FC42-00CF-49F7-8E2D-C599EADEE22C}" xr6:coauthVersionLast="46" xr6:coauthVersionMax="46" xr10:uidLastSave="{00000000-0000-0000-0000-000000000000}"/>
  <bookViews>
    <workbookView xWindow="-25320" yWindow="-2400" windowWidth="25440" windowHeight="15390" activeTab="4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  <sheet name="Dash board" sheetId="6" r:id="rId6"/>
  </sheets>
  <definedNames>
    <definedName name="SegmentaciónDeDatos_Estado">#N/A</definedName>
    <definedName name="SegmentaciónDeDatos_Operación">#N/A</definedName>
    <definedName name="SegmentaciónDeDatos_Vendedor">#N/A</definedName>
  </definedNames>
  <calcPr calcId="181029"/>
  <pivotCaches>
    <pivotCache cacheId="15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11" i="3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57" i="1"/>
  <c r="E66" i="1"/>
  <c r="E65" i="1"/>
  <c r="E64" i="1"/>
  <c r="E63" i="1"/>
  <c r="E62" i="1"/>
  <c r="E61" i="1"/>
  <c r="C22" i="6"/>
  <c r="B22" i="6"/>
  <c r="C7" i="6" l="1"/>
  <c r="F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68" authorId="0" shapeId="0" xr:uid="{D2D6E286-9C6C-4F6D-92AA-B51A2C748BE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2" authorId="0" shapeId="0" xr:uid="{01EB7C94-12BB-4C41-86C5-65613005E15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buen trabajo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083D5AC7-675E-45AA-9550-E9EA0FB091DF}">
      <text>
        <r>
          <rPr>
            <b/>
            <sz val="9"/>
            <color indexed="81"/>
            <rFont val="Tahoma"/>
            <family val="2"/>
          </rPr>
          <t>JABL:Todo muy bien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3" authorId="0" shapeId="0" xr:uid="{500CBB6D-DBE1-408C-8E8D-9E6554E8A0D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Dashboard</t>
        </r>
      </text>
    </comment>
  </commentList>
</comments>
</file>

<file path=xl/sharedStrings.xml><?xml version="1.0" encoding="utf-8"?>
<sst xmlns="http://schemas.openxmlformats.org/spreadsheetml/2006/main" count="494" uniqueCount="214">
  <si>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</si>
  <si>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</si>
  <si>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</si>
  <si>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</si>
  <si>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</si>
  <si>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</si>
  <si>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</si>
  <si>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</si>
  <si>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</si>
  <si>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</si>
  <si>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</si>
  <si>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</si>
  <si>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</si>
  <si>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</si>
  <si>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</si>
  <si>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</si>
  <si>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</si>
  <si>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</si>
  <si>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</si>
  <si>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</si>
  <si>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</si>
  <si>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</si>
  <si>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</si>
  <si>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</si>
  <si>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</si>
  <si>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</si>
  <si>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</si>
  <si>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</si>
  <si>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</si>
  <si>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</si>
  <si>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</si>
  <si>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</si>
  <si>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</si>
  <si>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</si>
  <si>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</si>
  <si>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</si>
  <si>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</si>
  <si>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</si>
  <si>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</si>
  <si>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</si>
  <si>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</si>
  <si>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</si>
  <si>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</si>
  <si>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</si>
  <si>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</si>
  <si>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</si>
  <si>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</si>
  <si>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</si>
  <si>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</si>
  <si>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</si>
  <si>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</si>
  <si>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</si>
  <si>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</si>
  <si>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</si>
  <si>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</si>
  <si>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</si>
  <si>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</si>
  <si>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</si>
  <si>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</si>
  <si>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</si>
  <si>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</si>
  <si>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</si>
  <si>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</si>
  <si>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</si>
  <si>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</si>
  <si>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</si>
  <si>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</si>
  <si>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</si>
  <si>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</si>
  <si>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</si>
  <si>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</si>
  <si>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</si>
  <si>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</si>
  <si>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</si>
  <si>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</si>
  <si>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</si>
  <si>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</si>
  <si>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</si>
  <si>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</si>
  <si>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</si>
  <si>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</si>
  <si>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</si>
  <si>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</si>
  <si>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</si>
  <si>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</si>
  <si>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</si>
  <si>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</si>
  <si>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</si>
  <si>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</si>
  <si>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</si>
  <si>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</si>
  <si>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</si>
  <si>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</si>
  <si>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</si>
  <si>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</si>
  <si>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</si>
  <si>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</si>
  <si>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</si>
  <si>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</si>
  <si>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</si>
  <si>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</si>
  <si>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</si>
  <si>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</si>
  <si>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</si>
  <si>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</si>
  <si>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</si>
  <si>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</si>
  <si>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</si>
  <si>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</si>
  <si>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</si>
  <si>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</si>
  <si>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</si>
  <si>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</si>
  <si>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</si>
  <si>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</si>
  <si>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</si>
  <si>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</si>
  <si>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</si>
  <si>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</si>
  <si>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</si>
  <si>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</si>
  <si>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</si>
  <si>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</si>
  <si>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</si>
  <si>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</si>
  <si>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</si>
  <si>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</si>
  <si>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</si>
  <si>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</si>
  <si>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</si>
  <si>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</si>
  <si>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</si>
  <si>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</si>
  <si>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</si>
  <si>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</si>
  <si>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</si>
  <si>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</si>
  <si>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</si>
  <si>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</si>
  <si>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</si>
  <si>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</si>
  <si>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</si>
  <si>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</si>
  <si>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</si>
  <si>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</si>
  <si>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</si>
  <si>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</si>
  <si>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</si>
  <si>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</si>
  <si>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</si>
  <si>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</si>
  <si>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</si>
  <si>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</si>
  <si>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</si>
  <si>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</si>
  <si>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</si>
  <si>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</si>
  <si>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</si>
  <si>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</si>
  <si>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</si>
  <si>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</si>
  <si>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</si>
  <si>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</si>
  <si>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</si>
  <si>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</si>
  <si>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</si>
  <si>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</si>
  <si>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</si>
  <si>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</si>
  <si>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</si>
  <si>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</si>
  <si>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</si>
  <si>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</si>
  <si>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</si>
  <si>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</si>
  <si>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</si>
  <si>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</si>
  <si>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</si>
  <si>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</si>
  <si>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</si>
  <si>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</si>
  <si>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</si>
  <si>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</si>
  <si>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</si>
  <si>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</si>
  <si>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</si>
  <si>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</si>
  <si>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</si>
  <si>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</si>
  <si>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</si>
  <si>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</si>
  <si>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</si>
  <si>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</si>
  <si>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</si>
  <si>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</si>
  <si>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</si>
  <si>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</si>
  <si>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</si>
  <si>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</si>
  <si>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</si>
  <si>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</si>
  <si>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</si>
  <si>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</si>
  <si>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</si>
  <si>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</si>
  <si>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</si>
  <si>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Etiquetas de fila</t>
  </si>
  <si>
    <t>Total general</t>
  </si>
  <si>
    <t>Etiquetas de columna</t>
  </si>
  <si>
    <t>Suma de Venta</t>
  </si>
  <si>
    <t>Ventas por operación</t>
  </si>
  <si>
    <t>Ventas por vendedor</t>
  </si>
  <si>
    <t>Total venta</t>
  </si>
  <si>
    <t>Ventas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</si>
</sst>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106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9" fillId="7" borderId="14" xfId="4" applyNumberFormat="1" applyFont="1" applyFill="1" applyBorder="1" applyAlignment="1">
      <alignment horizont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8" xfId="4" applyNumberFormat="1" applyFont="1" applyFill="1" applyBorder="1" applyAlignment="1">
      <alignment horizontal="center" wrapText="1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8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164" fontId="0" fillId="0" borderId="2" xfId="0" applyNumberFormat="1" applyBorder="1"/>
    <xf numFmtId="44" fontId="0" fillId="0" borderId="0" xfId="0" applyNumberFormat="1"/>
    <xf numFmtId="164" fontId="18" fillId="0" borderId="0" xfId="0" applyNumberFormat="1" applyFont="1" applyBorder="1"/>
    <xf numFmtId="14" fontId="6" fillId="5" borderId="19" xfId="1" applyNumberFormat="1" applyFont="1" applyFill="1" applyBorder="1" applyAlignment="1">
      <alignment horizontal="center" vertical="center" wrapText="1"/>
    </xf>
    <xf numFmtId="0" fontId="6" fillId="5" borderId="19" xfId="4" applyNumberFormat="1" applyFont="1" applyFill="1" applyBorder="1" applyAlignment="1">
      <alignment horizontal="center" vertical="center"/>
    </xf>
    <xf numFmtId="164" fontId="6" fillId="5" borderId="19" xfId="1" applyNumberFormat="1" applyFont="1" applyFill="1" applyBorder="1" applyAlignment="1">
      <alignment horizontal="center" vertical="center"/>
    </xf>
    <xf numFmtId="0" fontId="6" fillId="5" borderId="19" xfId="1" applyNumberFormat="1" applyFont="1" applyFill="1" applyBorder="1" applyAlignment="1">
      <alignment horizontal="center" vertical="center" wrapText="1"/>
    </xf>
    <xf numFmtId="0" fontId="6" fillId="5" borderId="20" xfId="1" applyNumberFormat="1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" fillId="2" borderId="8" xfId="3" applyBorder="1"/>
    <xf numFmtId="0" fontId="1" fillId="2" borderId="23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0" fillId="0" borderId="0" xfId="0" pivotButton="1"/>
    <xf numFmtId="0" fontId="19" fillId="0" borderId="0" xfId="0" applyFont="1"/>
    <xf numFmtId="0" fontId="0" fillId="0" borderId="0" xfId="0" applyAlignment="1">
      <alignment horizontal="center"/>
    </xf>
    <xf numFmtId="42" fontId="0" fillId="0" borderId="0" xfId="0" applyNumberFormat="1"/>
    <xf numFmtId="42" fontId="17" fillId="10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readingOrder="0"/>
    </dxf>
    <dxf>
      <alignment horizontal="center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5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Norma Gómez Hernández(5325).xlsx]Dash board!TablaDinámica1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operación</a:t>
            </a:r>
          </a:p>
        </c:rich>
      </c:tx>
      <c:layout>
        <c:manualLayout>
          <c:xMode val="edge"/>
          <c:yMode val="edge"/>
          <c:x val="0.35968044619422573"/>
          <c:y val="4.99052201808107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 board'!$B$19:$B$20</c:f>
              <c:strCache>
                <c:ptCount val="1"/>
                <c:pt idx="0">
                  <c:v>Alquiler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board'!$B$21</c:f>
              <c:numCache>
                <c:formatCode>_("$"* #,##0.00_);_("$"* \(#,##0.00\);_("$"* "-"??_);_(@_)</c:formatCode>
                <c:ptCount val="1"/>
                <c:pt idx="0">
                  <c:v>19759180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F-42DE-AE68-BF86D46F9FC8}"/>
            </c:ext>
          </c:extLst>
        </c:ser>
        <c:ser>
          <c:idx val="1"/>
          <c:order val="1"/>
          <c:tx>
            <c:strRef>
              <c:f>'Dash board'!$C$19:$C$20</c:f>
              <c:strCache>
                <c:ptCount val="1"/>
                <c:pt idx="0">
                  <c:v>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'Dash board'!$A$21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'Dash board'!$C$21</c:f>
              <c:numCache>
                <c:formatCode>_("$"* #,##0.00_);_("$"* \(#,##0.00\);_("$"* "-"??_);_(@_)</c:formatCode>
                <c:ptCount val="1"/>
                <c:pt idx="0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3F-42DE-AE68-BF86D46F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3638191"/>
        <c:axId val="1923633615"/>
        <c:axId val="0"/>
      </c:bar3DChart>
      <c:catAx>
        <c:axId val="19236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633615"/>
        <c:crosses val="autoZero"/>
        <c:auto val="1"/>
        <c:lblAlgn val="ctr"/>
        <c:lblOffset val="100"/>
        <c:noMultiLvlLbl val="0"/>
      </c:catAx>
      <c:valAx>
        <c:axId val="19236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6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Norma Gómez Hernández(5325).xlsx]Dash board!TablaDinámica3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Estado</a:t>
            </a:r>
          </a:p>
        </c:rich>
      </c:tx>
      <c:layout>
        <c:manualLayout>
          <c:xMode val="edge"/>
          <c:yMode val="edge"/>
          <c:x val="0.34137489063867016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'Dash board'!$B$40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DD-421F-8836-D7391A7BA8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DD-421F-8836-D7391A7BA8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DD-421F-8836-D7391A7BA8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DD-421F-8836-D7391A7BA802}"/>
              </c:ext>
            </c:extLst>
          </c:dPt>
          <c:cat>
            <c:strRef>
              <c:f>'Dash board'!$A$41:$A$45</c:f>
              <c:strCache>
                <c:ptCount val="4"/>
                <c:pt idx="0">
                  <c:v>Hidalgo</c:v>
                </c:pt>
                <c:pt idx="1">
                  <c:v>Puebla</c:v>
                </c:pt>
                <c:pt idx="2">
                  <c:v>Tlaxcala</c:v>
                </c:pt>
                <c:pt idx="3">
                  <c:v>Veracruz</c:v>
                </c:pt>
              </c:strCache>
            </c:strRef>
          </c:cat>
          <c:val>
            <c:numRef>
              <c:f>'Dash board'!$B$41:$B$45</c:f>
              <c:numCache>
                <c:formatCode>_("$"* #,##0.00_);_("$"* \(#,##0.00\);_("$"* "-"??_);_(@_)</c:formatCode>
                <c:ptCount val="4"/>
                <c:pt idx="0">
                  <c:v>12881157</c:v>
                </c:pt>
                <c:pt idx="1">
                  <c:v>5928603</c:v>
                </c:pt>
                <c:pt idx="2">
                  <c:v>10638637</c:v>
                </c:pt>
                <c:pt idx="3">
                  <c:v>5897399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2-4549-99B2-C073DA31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76201</xdr:rowOff>
    </xdr:from>
    <xdr:to>
      <xdr:col>11</xdr:col>
      <xdr:colOff>400050</xdr:colOff>
      <xdr:row>7</xdr:row>
      <xdr:rowOff>104775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8100" y="76201"/>
          <a:ext cx="9601200" cy="136207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200025</xdr:colOff>
      <xdr:row>11</xdr:row>
      <xdr:rowOff>19050</xdr:rowOff>
    </xdr:from>
    <xdr:to>
      <xdr:col>1</xdr:col>
      <xdr:colOff>1076325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peración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2114550"/>
              <a:ext cx="182880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685800</xdr:colOff>
      <xdr:row>11</xdr:row>
      <xdr:rowOff>19050</xdr:rowOff>
    </xdr:from>
    <xdr:to>
      <xdr:col>11</xdr:col>
      <xdr:colOff>323850</xdr:colOff>
      <xdr:row>16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0850" y="2114550"/>
              <a:ext cx="276225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85724</xdr:colOff>
      <xdr:row>11</xdr:row>
      <xdr:rowOff>1</xdr:rowOff>
    </xdr:from>
    <xdr:to>
      <xdr:col>5</xdr:col>
      <xdr:colOff>142875</xdr:colOff>
      <xdr:row>16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3649" y="2095501"/>
              <a:ext cx="2438401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1</xdr:col>
      <xdr:colOff>346165</xdr:colOff>
      <xdr:row>0</xdr:row>
      <xdr:rowOff>0</xdr:rowOff>
    </xdr:from>
    <xdr:ext cx="7461081" cy="937629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298665" y="0"/>
          <a:ext cx="74610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Tablero de control Ventas</a:t>
          </a:r>
        </a:p>
      </xdr:txBody>
    </xdr:sp>
    <xdr:clientData/>
  </xdr:oneCellAnchor>
  <xdr:oneCellAnchor>
    <xdr:from>
      <xdr:col>1</xdr:col>
      <xdr:colOff>1057274</xdr:colOff>
      <xdr:row>5</xdr:row>
      <xdr:rowOff>152399</xdr:rowOff>
    </xdr:from>
    <xdr:ext cx="1419226" cy="264560"/>
    <xdr:sp macro="" textlink="$B$22">
      <xdr:nvSpPr>
        <xdr:cNvPr id="7" name="CuadroText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009774" y="1104899"/>
          <a:ext cx="1419226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fld id="{CC7B3CF6-9476-4ABF-B4E1-800F7CE866DF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Calibri"/>
              <a:cs typeface="Calibri"/>
            </a:rPr>
            <a:pPr/>
            <a:t> $19,759,180 </a:t>
          </a:fld>
          <a:endParaRPr lang="es-MX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200025</xdr:colOff>
      <xdr:row>5</xdr:row>
      <xdr:rowOff>152400</xdr:rowOff>
    </xdr:from>
    <xdr:ext cx="1419226" cy="264560"/>
    <xdr:sp macro="" textlink="$C$22">
      <xdr:nvSpPr>
        <xdr:cNvPr id="13" name="Cuadro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4667250" y="1104900"/>
          <a:ext cx="1419226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D60BCDA8-FDEE-4BD5-A173-69DF5FB80A74}" type="TxLink">
            <a:rPr kumimoji="0" lang="en-US" sz="1100" b="0" i="0" u="none" strike="noStrike" kern="0" cap="none" spc="0" normalizeH="0" baseline="0" noProof="0" smtClean="0">
              <a:ln w="0"/>
              <a:solidFill>
                <a:srgbClr val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uLnTx/>
              <a:uFillTx/>
              <a:latin typeface="Calibri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$15,586,616 </a:t>
          </a:fld>
          <a:endParaRPr kumimoji="0" lang="es-MX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338137</xdr:colOff>
      <xdr:row>18</xdr:row>
      <xdr:rowOff>0</xdr:rowOff>
    </xdr:from>
    <xdr:to>
      <xdr:col>11</xdr:col>
      <xdr:colOff>500062</xdr:colOff>
      <xdr:row>32</xdr:row>
      <xdr:rowOff>28575</xdr:rowOff>
    </xdr:to>
    <xdr:graphicFrame macro="">
      <xdr:nvGraphicFramePr>
        <xdr:cNvPr id="16" name="Gráfico 15" title="Ventas por operación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34</xdr:row>
      <xdr:rowOff>0</xdr:rowOff>
    </xdr:from>
    <xdr:to>
      <xdr:col>11</xdr:col>
      <xdr:colOff>542925</xdr:colOff>
      <xdr:row>48</xdr:row>
      <xdr:rowOff>28575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200024</xdr:colOff>
      <xdr:row>0</xdr:row>
      <xdr:rowOff>171451</xdr:rowOff>
    </xdr:from>
    <xdr:to>
      <xdr:col>1</xdr:col>
      <xdr:colOff>266699</xdr:colOff>
      <xdr:row>3</xdr:row>
      <xdr:rowOff>95251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323" t="38018" r="76924" b="46774"/>
        <a:stretch/>
      </xdr:blipFill>
      <xdr:spPr>
        <a:xfrm>
          <a:off x="200024" y="171451"/>
          <a:ext cx="1019175" cy="495300"/>
        </a:xfrm>
        <a:prstGeom prst="rect">
          <a:avLst/>
        </a:prstGeom>
      </xdr:spPr>
    </xdr:pic>
    <xdr:clientData/>
  </xdr:twoCellAnchor>
  <xdr:oneCellAnchor>
    <xdr:from>
      <xdr:col>4</xdr:col>
      <xdr:colOff>142875</xdr:colOff>
      <xdr:row>3</xdr:row>
      <xdr:rowOff>180975</xdr:rowOff>
    </xdr:from>
    <xdr:ext cx="1543050" cy="276225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4610100" y="752475"/>
          <a:ext cx="1543050" cy="276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s-E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Ingreso</a:t>
          </a:r>
          <a:r>
            <a:rPr lang="es-E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por venta</a:t>
          </a:r>
          <a:endParaRPr lang="es-E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990599</xdr:colOff>
      <xdr:row>4</xdr:row>
      <xdr:rowOff>19050</xdr:rowOff>
    </xdr:from>
    <xdr:ext cx="1628775" cy="276225"/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1943099" y="781050"/>
          <a:ext cx="1628775" cy="2762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400" b="0" i="0" u="none" strike="noStrike" kern="0" cap="none" spc="0" normalizeH="0" baseline="0" noProof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ysClr val="windowText" lastClr="000000">
                    <a:alpha val="40000"/>
                  </a:sysClr>
                </a:outerShdw>
              </a:effectLst>
              <a:uLnTx/>
              <a:uFillTx/>
            </a:rPr>
            <a:t>Ingreso por alquiler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ma Gomez Hernandez" refreshedDate="44333.767201041665" createdVersion="6" refreshedVersion="6" minRefreshableVersion="3" recordCount="30" xr:uid="{00000000-000A-0000-FFFF-FFFF0F000000}">
  <cacheSource type="worksheet">
    <worksheetSource name="Ejercicio5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/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n v="1945424"/>
    <d v="2004-04-19T00:00:00"/>
    <x v="0"/>
  </r>
  <r>
    <n v="3"/>
    <d v="2004-01-01T00:00:00"/>
    <s v="Oficina"/>
    <x v="1"/>
    <x v="0"/>
    <n v="82"/>
    <n v="712416"/>
    <d v="2004-11-08T00:00:00"/>
    <x v="1"/>
  </r>
  <r>
    <n v="4"/>
    <d v="2004-01-02T00:00:00"/>
    <s v="Estacionamiento"/>
    <x v="1"/>
    <x v="0"/>
    <n v="285"/>
    <n v="1815450"/>
    <d v="2004-04-27T00:00:00"/>
    <x v="2"/>
  </r>
  <r>
    <n v="6"/>
    <d v="2004-01-03T00:00:00"/>
    <s v="Industrial"/>
    <x v="1"/>
    <x v="0"/>
    <n v="131"/>
    <n v="953156"/>
    <d v="2004-09-05T00:00:00"/>
    <x v="0"/>
  </r>
  <r>
    <n v="8"/>
    <d v="2004-01-03T00:00:00"/>
    <s v="Oficina"/>
    <x v="0"/>
    <x v="0"/>
    <n v="235"/>
    <n v="2158475"/>
    <d v="2004-10-31T00:00:00"/>
    <x v="2"/>
  </r>
  <r>
    <n v="11"/>
    <d v="2004-01-04T00:00:00"/>
    <s v="Oficina"/>
    <x v="1"/>
    <x v="0"/>
    <n v="124"/>
    <n v="627068"/>
    <d v="2004-10-28T00:00:00"/>
    <x v="0"/>
  </r>
  <r>
    <n v="12"/>
    <d v="2004-01-04T00:00:00"/>
    <s v="Industrial"/>
    <x v="0"/>
    <x v="0"/>
    <n v="187"/>
    <n v="999328"/>
    <d v="2004-04-05T00:00:00"/>
    <x v="3"/>
  </r>
  <r>
    <n v="15"/>
    <d v="2004-01-04T00:00:00"/>
    <s v="Industrial"/>
    <x v="1"/>
    <x v="0"/>
    <n v="176"/>
    <n v="820336"/>
    <d v="2004-11-29T00:00:00"/>
    <x v="0"/>
  </r>
  <r>
    <n v="16"/>
    <d v="2004-01-05T00:00:00"/>
    <s v="Casa"/>
    <x v="1"/>
    <x v="0"/>
    <n v="179"/>
    <n v="937960"/>
    <d v="2004-11-21T00:00:00"/>
    <x v="3"/>
  </r>
  <r>
    <n v="19"/>
    <d v="2004-01-07T00:00:00"/>
    <s v="Piso"/>
    <x v="1"/>
    <x v="0"/>
    <n v="55"/>
    <n v="472615"/>
    <d v="2004-04-09T00:00:00"/>
    <x v="4"/>
  </r>
  <r>
    <n v="23"/>
    <d v="2004-01-10T00:00:00"/>
    <s v="Casa"/>
    <x v="1"/>
    <x v="0"/>
    <n v="183"/>
    <n v="1438929"/>
    <d v="2004-04-21T00:00:00"/>
    <x v="4"/>
  </r>
  <r>
    <n v="1"/>
    <d v="2004-01-01T00:00:00"/>
    <s v="Estacionamiento"/>
    <x v="1"/>
    <x v="1"/>
    <n v="291"/>
    <n v="2133903"/>
    <d v="2004-06-19T00:00:00"/>
    <x v="3"/>
  </r>
  <r>
    <n v="9"/>
    <d v="2004-01-04T00:00:00"/>
    <s v="Piso"/>
    <x v="1"/>
    <x v="1"/>
    <n v="108"/>
    <n v="1024380"/>
    <d v="2004-12-28T00:00:00"/>
    <x v="2"/>
  </r>
  <r>
    <n v="10"/>
    <d v="2004-01-04T00:00:00"/>
    <s v="Estacionamiento"/>
    <x v="0"/>
    <x v="1"/>
    <n v="299"/>
    <n v="2042768"/>
    <d v="2004-10-06T00:00:00"/>
    <x v="1"/>
  </r>
  <r>
    <n v="22"/>
    <d v="2004-01-09T00:00:00"/>
    <s v="Oficina"/>
    <x v="1"/>
    <x v="1"/>
    <n v="116"/>
    <n v="727552"/>
    <d v="2004-04-14T00:00:00"/>
    <x v="0"/>
  </r>
  <r>
    <n v="13"/>
    <d v="2004-01-04T00:00:00"/>
    <s v="Estacionamiento"/>
    <x v="0"/>
    <x v="2"/>
    <n v="300"/>
    <n v="2937300"/>
    <d v="2004-11-04T00:00:00"/>
    <x v="2"/>
  </r>
  <r>
    <n v="18"/>
    <d v="2004-01-06T00:00:00"/>
    <s v="Suelo"/>
    <x v="0"/>
    <x v="2"/>
    <n v="283"/>
    <n v="1679605"/>
    <d v="2004-06-06T00:00:00"/>
    <x v="3"/>
  </r>
  <r>
    <n v="20"/>
    <d v="2004-01-08T00:00:00"/>
    <s v="Oficina"/>
    <x v="1"/>
    <x v="2"/>
    <n v="148"/>
    <n v="1169496"/>
    <d v="2004-08-19T00:00:00"/>
    <x v="5"/>
  </r>
  <r>
    <n v="21"/>
    <d v="2004-01-09T00:00:00"/>
    <s v="Industrial"/>
    <x v="0"/>
    <x v="2"/>
    <n v="228"/>
    <n v="2020992"/>
    <d v="2004-06-12T00:00:00"/>
    <x v="3"/>
  </r>
  <r>
    <n v="25"/>
    <d v="2004-01-10T00:00:00"/>
    <s v="Oficina"/>
    <x v="1"/>
    <x v="2"/>
    <n v="124"/>
    <n v="1170684"/>
    <d v="2004-05-23T00:00:00"/>
    <x v="2"/>
  </r>
  <r>
    <n v="28"/>
    <d v="2004-01-12T00:00:00"/>
    <s v="Casa"/>
    <x v="1"/>
    <x v="2"/>
    <n v="187"/>
    <n v="1660560"/>
    <d v="2004-06-16T00:00:00"/>
    <x v="1"/>
  </r>
  <r>
    <n v="5"/>
    <d v="2004-01-02T00:00:00"/>
    <s v="Suelo"/>
    <x v="0"/>
    <x v="3"/>
    <n v="152"/>
    <n v="1138024"/>
    <d v="2004-07-10T00:00:00"/>
    <x v="5"/>
  </r>
  <r>
    <n v="7"/>
    <d v="2004-01-03T00:00:00"/>
    <s v="Estacionamiento"/>
    <x v="1"/>
    <x v="3"/>
    <n v="69"/>
    <n v="406686"/>
    <d v="2004-06-07T00:00:00"/>
    <x v="0"/>
  </r>
  <r>
    <n v="14"/>
    <d v="2004-01-04T00:00:00"/>
    <s v="Local"/>
    <x v="0"/>
    <x v="3"/>
    <n v="68"/>
    <n v="664700"/>
    <d v="2004-10-01T00:00:00"/>
    <x v="3"/>
  </r>
  <r>
    <n v="17"/>
    <d v="2004-01-05T00:00:00"/>
    <s v="Casa"/>
    <x v="1"/>
    <x v="3"/>
    <n v="58"/>
    <n v="358846"/>
    <d v="2004-10-08T00:00:00"/>
    <x v="4"/>
  </r>
  <r>
    <n v="24"/>
    <d v="2004-01-10T00:00:00"/>
    <s v="Oficina"/>
    <x v="1"/>
    <x v="3"/>
    <n v="79"/>
    <n v="427390"/>
    <d v="2004-12-01T00:00:00"/>
    <x v="1"/>
  </r>
  <r>
    <n v="26"/>
    <d v="2004-01-10T00:00:00"/>
    <s v="Local"/>
    <x v="1"/>
    <x v="3"/>
    <n v="70"/>
    <n v="549780"/>
    <d v="2004-06-22T00:00:00"/>
    <x v="2"/>
  </r>
  <r>
    <n v="27"/>
    <d v="2004-01-11T00:00:00"/>
    <s v="Local"/>
    <x v="1"/>
    <x v="3"/>
    <n v="70"/>
    <n v="659330"/>
    <d v="2004-12-23T00:00:00"/>
    <x v="0"/>
  </r>
  <r>
    <n v="29"/>
    <d v="2004-01-12T00:00:00"/>
    <s v="Casa"/>
    <x v="1"/>
    <x v="3"/>
    <n v="91"/>
    <n v="753571"/>
    <d v="2004-07-07T00:00:00"/>
    <x v="4"/>
  </r>
  <r>
    <n v="30"/>
    <d v="2004-01-12T00:00:00"/>
    <s v="Local"/>
    <x v="1"/>
    <x v="3"/>
    <n v="201"/>
    <n v="939072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8:B35" firstHeaderRow="1" firstDataRow="1" firstDataCol="1"/>
  <pivotFields count="9">
    <pivotField showAll="0"/>
    <pivotField numFmtId="14" showAll="0"/>
    <pivotField showAll="0"/>
    <pivotField showAll="0"/>
    <pivotField showAll="0"/>
    <pivotField showAll="0"/>
    <pivotField dataField="1" numFmtId="166" showAll="0"/>
    <pivotField numFmtId="14" showAll="0"/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" fld="6" baseField="8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9:D21" firstHeaderRow="1" firstDataRow="2" firstDataCol="1"/>
  <pivotFields count="9">
    <pivotField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showAll="0">
      <items count="7">
        <item x="3"/>
        <item x="2"/>
        <item x="1"/>
        <item x="4"/>
        <item x="5"/>
        <item x="0"/>
        <item t="default"/>
      </items>
    </pivotField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Suma de Venta" fld="6" baseField="3" baseItem="1" numFmtId="44"/>
  </dataFields>
  <formats count="2"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Ventas por operació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TablaDiná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0:B45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" fld="6" baseField="4" baseItem="0" numFmtId="44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1000000}" sourceName="Operación">
  <pivotTables>
    <pivotTable tabId="6" name="TablaDinámica1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2000000}" sourceName="Estado">
  <pivotTables>
    <pivotTable tabId="6" name="TablaDinámica1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3000000}" sourceName="Vendedor">
  <pivotTables>
    <pivotTable tabId="6" name="TablaDinámica1"/>
  </pivotTables>
  <data>
    <tabular pivotCacheId="1">
      <items count="6">
        <i x="3" s="1"/>
        <i x="2" s="1"/>
        <i x="1" s="1"/>
        <i x="4" s="1"/>
        <i x="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0000000-0014-0000-FFFF-FFFF01000000}" cache="SegmentaciónDeDatos_Operación" caption="Operación" rowHeight="241300"/>
  <slicer name="Estado" xr10:uid="{00000000-0014-0000-FFFF-FFFF02000000}" cache="SegmentaciónDeDatos_Estado" caption="Estado" columnCount="2" rowHeight="241300"/>
  <slicer name="Vendedor" xr10:uid="{00000000-0014-0000-FFFF-FFFF03000000}" cache="SegmentaciónDeDatos_Vendedor" caption="Vendedor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59" tableBorderDxfId="58">
  <autoFilter ref="A8:I56" xr:uid="{00000000-0009-0000-0100-000001000000}"/>
  <tableColumns count="9">
    <tableColumn id="1" xr3:uid="{00000000-0010-0000-0000-000001000000}" name="ID" totalsRowLabel="Total" dataDxfId="57" totalsRowDxfId="56"/>
    <tableColumn id="2" xr3:uid="{00000000-0010-0000-0000-000002000000}" name="FechaDeOrden" dataDxfId="55" totalsRowDxfId="54"/>
    <tableColumn id="3" xr3:uid="{00000000-0010-0000-0000-000003000000}" name="Empleado" dataDxfId="53" totalsRowDxfId="52"/>
    <tableColumn id="4" xr3:uid="{00000000-0010-0000-0000-000004000000}" name="Status" dataDxfId="51" totalsRowDxfId="50"/>
    <tableColumn id="5" xr3:uid="{00000000-0010-0000-0000-000005000000}" name="Compañía" dataDxfId="49" totalsRowDxfId="48"/>
    <tableColumn id="6" xr3:uid="{00000000-0010-0000-0000-000006000000}" name="Fecha de envío" dataDxfId="47" totalsRowDxfId="46"/>
    <tableColumn id="7" xr3:uid="{00000000-0010-0000-0000-000007000000}" name="Cantidad" dataDxfId="45" totalsRowDxfId="44"/>
    <tableColumn id="8" xr3:uid="{00000000-0010-0000-0000-000008000000}" name="Precio" totalsRowFunction="sum" dataDxfId="43" totalsRowDxfId="42" dataCellStyle="Moneda"/>
    <tableColumn id="9" xr3:uid="{00000000-0010-0000-0000-000009000000}" name="Costo de envío" dataDxfId="41" totalsRowDxfId="40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7:J34" totalsRowShown="0" headerRowDxfId="39" tableBorderDxfId="38" headerRowCellStyle="Moneda">
  <autoFilter ref="A7:J34" xr:uid="{00000000-0009-0000-0100-000002000000}"/>
  <tableColumns count="10">
    <tableColumn id="1" xr3:uid="{00000000-0010-0000-0100-000001000000}" name="Cuenta No." dataDxfId="37" dataCellStyle="Normal 2"/>
    <tableColumn id="2" xr3:uid="{00000000-0010-0000-0100-000002000000}" name="Factura No." dataDxfId="36" dataCellStyle="Normal 2"/>
    <tableColumn id="3" xr3:uid="{00000000-0010-0000-0100-000003000000}" name="Fecha Factura" dataDxfId="35" dataCellStyle="Normal 2"/>
    <tableColumn id="4" xr3:uid="{00000000-0010-0000-0100-000004000000}" name="NOMBRE" dataDxfId="34" dataCellStyle="Normal 2"/>
    <tableColumn id="5" xr3:uid="{00000000-0010-0000-0100-000005000000}" name="Monto" dataDxfId="33" dataCellStyle="Moneda"/>
    <tableColumn id="6" xr3:uid="{00000000-0010-0000-0100-000006000000}" name="DIRECCIÓN" dataDxfId="32" dataCellStyle="Normal 2"/>
    <tableColumn id="7" xr3:uid="{00000000-0010-0000-0100-000007000000}" name="CIUDAD, ESTADO, CP" dataDxfId="31" dataCellStyle="Normal 2"/>
    <tableColumn id="8" xr3:uid="{00000000-0010-0000-0100-000008000000}" name="60 días" dataDxfId="30" dataCellStyle="Normal 2">
      <calculatedColumnFormula>Tabla2[[#This Row],[Fecha Factura]]+$H$1</calculatedColumnFormula>
    </tableColumn>
    <tableColumn id="9" xr3:uid="{00000000-0010-0000-0100-000009000000}" name="90 días" dataDxfId="29" dataCellStyle="Normal 2">
      <calculatedColumnFormula>Tabla2[[#This Row],[Fecha Factura]]+$I$1</calculatedColumnFormula>
    </tableColumn>
    <tableColumn id="10" xr3:uid="{00000000-0010-0000-0100-00000A000000}" name="120 días" dataDxfId="28" dataCellStyle="Normal 2">
      <calculatedColumnFormula>Tabla2[[#This Row],[Fecha Factura]]+$J$1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5:H20" totalsRowShown="0" headerRowDxfId="27" dataDxfId="26" tableBorderDxfId="25">
  <autoFilter ref="B5:H20" xr:uid="{00000000-0009-0000-0100-000003000000}"/>
  <tableColumns count="7">
    <tableColumn id="1" xr3:uid="{00000000-0010-0000-0200-000001000000}" name="Nombre" dataDxfId="24"/>
    <tableColumn id="2" xr3:uid="{00000000-0010-0000-0200-000002000000}" name="Industria" dataDxfId="23"/>
    <tableColumn id="3" xr3:uid="{00000000-0010-0000-0200-000003000000}" name="Valor de mercado 2014 (mdd)" dataDxfId="22"/>
    <tableColumn id="4" xr3:uid="{00000000-0010-0000-0200-000004000000}" name="Valor de mercado 2015 (mdd)2" dataDxfId="21"/>
    <tableColumn id="5" xr3:uid="{00000000-0010-0000-0200-000005000000}" name="Valor de mercado 2016 (mdd)" dataDxfId="20"/>
    <tableColumn id="6" xr3:uid="{00000000-0010-0000-0200-000006000000}" name="Minigráficos" dataDxfId="19"/>
    <tableColumn id="7" xr3:uid="{00000000-0010-0000-0200-000007000000}" name="Logo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jercicio5" displayName="Ejercicio5" ref="B5:J35" totalsRowShown="0" headerRowDxfId="17" headerRowBorderDxfId="16" tableBorderDxfId="15" totalsRowBorderDxfId="14" headerRowCellStyle="40% - Énfasis6">
  <autoFilter ref="B5:J35" xr:uid="{00000000-0009-0000-0100-000004000000}"/>
  <tableColumns count="9">
    <tableColumn id="1" xr3:uid="{00000000-0010-0000-0300-000001000000}" name="Referencia" dataDxfId="13"/>
    <tableColumn id="2" xr3:uid="{00000000-0010-0000-0300-000002000000}" name="Fecha Alta" dataDxfId="12"/>
    <tableColumn id="3" xr3:uid="{00000000-0010-0000-0300-000003000000}" name="Giro comercial" dataDxfId="11"/>
    <tableColumn id="4" xr3:uid="{00000000-0010-0000-0300-000004000000}" name="Operación" dataDxfId="10"/>
    <tableColumn id="5" xr3:uid="{00000000-0010-0000-0300-000005000000}" name="Estado" dataDxfId="9"/>
    <tableColumn id="6" xr3:uid="{00000000-0010-0000-0300-000006000000}" name="Superficie" dataDxfId="8"/>
    <tableColumn id="7" xr3:uid="{00000000-0010-0000-0300-000007000000}" name="Venta" dataDxfId="7"/>
    <tableColumn id="8" xr3:uid="{00000000-0010-0000-0300-000008000000}" name="Fecha Venta" dataDxfId="6"/>
    <tableColumn id="9" xr3:uid="{00000000-0010-0000-0300-000009000000}" name="Vendedor" dataDxfId="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workbookViewId="0">
      <pane ySplit="8" topLeftCell="A54" activePane="bottomLeft" state="frozen"/>
      <selection pane="bottomLeft" activeCell="F62" sqref="F62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2.5703125" bestFit="1" customWidth="1"/>
    <col min="9" max="9" width="16.28515625" customWidth="1"/>
  </cols>
  <sheetData>
    <row r="1" spans="1:9" x14ac:dyDescent="0.25">
      <c r="A1" s="91" t="s">
        <v>0</v>
      </c>
      <c r="B1" s="91"/>
      <c r="C1" s="91"/>
      <c r="D1" s="91"/>
      <c r="E1" s="91"/>
      <c r="F1" s="91"/>
    </row>
    <row r="2" spans="1:9" x14ac:dyDescent="0.25">
      <c r="A2" s="92" t="s">
        <v>198</v>
      </c>
      <c r="B2" s="92"/>
      <c r="C2" s="92"/>
      <c r="D2" s="92"/>
      <c r="E2" s="92"/>
      <c r="F2" s="92"/>
      <c r="G2" s="92"/>
      <c r="H2" s="92"/>
      <c r="I2" s="92"/>
    </row>
    <row r="3" spans="1:9" x14ac:dyDescent="0.25">
      <c r="A3" s="92"/>
      <c r="B3" s="92"/>
      <c r="C3" s="92"/>
      <c r="D3" s="92"/>
      <c r="E3" s="92"/>
      <c r="F3" s="92"/>
      <c r="G3" s="92"/>
      <c r="H3" s="92"/>
      <c r="I3" s="92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93" t="s">
        <v>36</v>
      </c>
      <c r="B5" s="94"/>
      <c r="C5" s="94"/>
      <c r="D5" s="94"/>
      <c r="E5" s="94"/>
      <c r="F5" s="94"/>
      <c r="G5" s="94"/>
      <c r="H5" s="94"/>
      <c r="I5" s="95"/>
    </row>
    <row r="6" spans="1:9" x14ac:dyDescent="0.25">
      <c r="A6" s="96"/>
      <c r="B6" s="97"/>
      <c r="C6" s="97"/>
      <c r="D6" s="97"/>
      <c r="E6" s="97"/>
      <c r="F6" s="97"/>
      <c r="G6" s="97"/>
      <c r="H6" s="97"/>
      <c r="I6" s="98"/>
    </row>
    <row r="7" spans="1:9" ht="15" customHeight="1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6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12" t="s">
        <v>205</v>
      </c>
      <c r="B57" s="12"/>
      <c r="C57" s="12"/>
      <c r="D57" s="12"/>
      <c r="E57" s="12"/>
      <c r="F57" s="12"/>
      <c r="G57" s="12"/>
      <c r="H57" s="65">
        <f>SUBTOTAL(109,Tabla1[Precio])</f>
        <v>123715</v>
      </c>
      <c r="I57" s="65"/>
    </row>
    <row r="58" spans="1:9" x14ac:dyDescent="0.25">
      <c r="A58" s="12"/>
      <c r="B58" s="13"/>
      <c r="C58" s="12"/>
      <c r="D58" s="12"/>
      <c r="E58" s="12"/>
      <c r="F58" s="13"/>
      <c r="G58" s="12"/>
      <c r="H58" s="14"/>
      <c r="I58" s="14"/>
    </row>
    <row r="60" spans="1:9" x14ac:dyDescent="0.25">
      <c r="A60" s="104" t="s">
        <v>37</v>
      </c>
      <c r="B60" s="104"/>
      <c r="C60" s="104"/>
      <c r="D60" s="104"/>
      <c r="E60" s="104"/>
      <c r="F60" s="5"/>
      <c r="G60" s="5"/>
      <c r="H60" s="5"/>
      <c r="I60" s="5"/>
    </row>
    <row r="61" spans="1:9" x14ac:dyDescent="0.25">
      <c r="A61" s="99" t="s">
        <v>199</v>
      </c>
      <c r="B61" s="99"/>
      <c r="C61" s="99"/>
      <c r="D61" s="99"/>
      <c r="E61" s="63">
        <f>MAX(I9:I56)</f>
        <v>322</v>
      </c>
      <c r="F61">
        <v>1</v>
      </c>
    </row>
    <row r="62" spans="1:9" x14ac:dyDescent="0.25">
      <c r="A62" s="99" t="s">
        <v>200</v>
      </c>
      <c r="B62" s="99"/>
      <c r="C62" s="99"/>
      <c r="D62" s="99"/>
      <c r="E62" s="63">
        <f>MIN(I9:I56)</f>
        <v>4</v>
      </c>
    </row>
    <row r="63" spans="1:9" x14ac:dyDescent="0.25">
      <c r="A63" s="100" t="s">
        <v>201</v>
      </c>
      <c r="B63" s="101"/>
      <c r="C63" s="101"/>
      <c r="D63" s="102"/>
      <c r="E63" s="7">
        <f>COUNTIF(D9:D56,"Nuevo")</f>
        <v>16</v>
      </c>
      <c r="F63">
        <v>1</v>
      </c>
    </row>
    <row r="64" spans="1:9" x14ac:dyDescent="0.25">
      <c r="A64" s="99" t="s">
        <v>202</v>
      </c>
      <c r="B64" s="99"/>
      <c r="C64" s="99"/>
      <c r="D64" s="99"/>
      <c r="E64" s="63">
        <f>SUM(I9:I56)</f>
        <v>3469</v>
      </c>
      <c r="F64">
        <v>1</v>
      </c>
    </row>
    <row r="65" spans="1:10" x14ac:dyDescent="0.25">
      <c r="A65" s="99" t="s">
        <v>203</v>
      </c>
      <c r="B65" s="99"/>
      <c r="C65" s="99"/>
      <c r="D65" s="99"/>
      <c r="E65" s="7">
        <f>COUNTIF(D9:D56,"Cerrado")</f>
        <v>31</v>
      </c>
      <c r="F65">
        <v>1</v>
      </c>
    </row>
    <row r="66" spans="1:10" x14ac:dyDescent="0.25">
      <c r="A66" s="103" t="s">
        <v>204</v>
      </c>
      <c r="B66" s="103"/>
      <c r="C66" s="103"/>
      <c r="D66" s="103"/>
      <c r="E66" s="63">
        <f>AVERAGE(I9:I56)</f>
        <v>72.270833333333329</v>
      </c>
      <c r="F66">
        <v>1</v>
      </c>
    </row>
    <row r="67" spans="1:10" x14ac:dyDescent="0.25">
      <c r="A67" s="11"/>
      <c r="B67" s="11"/>
      <c r="C67" s="11"/>
      <c r="D67" s="11"/>
      <c r="E67" s="12"/>
    </row>
    <row r="68" spans="1:10" x14ac:dyDescent="0.25">
      <c r="A68" s="5" t="s">
        <v>123</v>
      </c>
      <c r="B68" s="5"/>
      <c r="C68" s="5"/>
      <c r="D68" s="5"/>
      <c r="E68" s="5"/>
      <c r="J68">
        <v>1</v>
      </c>
    </row>
  </sheetData>
  <mergeCells count="10">
    <mergeCell ref="A63:D63"/>
    <mergeCell ref="A64:D64"/>
    <mergeCell ref="A65:D65"/>
    <mergeCell ref="A66:D66"/>
    <mergeCell ref="A60:E60"/>
    <mergeCell ref="A1:F1"/>
    <mergeCell ref="A2:I3"/>
    <mergeCell ref="A5:I6"/>
    <mergeCell ref="A61:D61"/>
    <mergeCell ref="A62:D62"/>
  </mergeCells>
  <conditionalFormatting sqref="F61 F63:F6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6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ySplit="7" topLeftCell="A50" activePane="bottomLeft" state="frozen"/>
      <selection pane="bottomLeft" activeCell="L57" sqref="L57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1" x14ac:dyDescent="0.25">
      <c r="A1" s="91" t="s">
        <v>0</v>
      </c>
      <c r="B1" s="91"/>
      <c r="C1" s="91"/>
      <c r="D1" s="91"/>
      <c r="E1" s="91"/>
      <c r="F1" s="91"/>
      <c r="H1">
        <v>60</v>
      </c>
      <c r="I1">
        <v>90</v>
      </c>
      <c r="J1">
        <v>120</v>
      </c>
    </row>
    <row r="2" spans="1:11" x14ac:dyDescent="0.25">
      <c r="A2" s="105" t="s">
        <v>197</v>
      </c>
      <c r="B2" s="105"/>
      <c r="C2" s="105"/>
      <c r="D2" s="105"/>
      <c r="E2" s="105"/>
      <c r="F2" s="105"/>
      <c r="G2" s="105"/>
      <c r="H2" s="105"/>
      <c r="I2" s="105"/>
      <c r="K2">
        <v>1</v>
      </c>
    </row>
    <row r="3" spans="1:11" x14ac:dyDescent="0.25">
      <c r="A3" s="105"/>
      <c r="B3" s="105"/>
      <c r="C3" s="105"/>
      <c r="D3" s="105"/>
      <c r="E3" s="105"/>
      <c r="F3" s="105"/>
      <c r="G3" s="105"/>
      <c r="H3" s="105"/>
      <c r="I3" s="105"/>
    </row>
    <row r="5" spans="1:11" x14ac:dyDescent="0.25">
      <c r="A5" s="15"/>
      <c r="B5" s="16"/>
      <c r="C5" s="17"/>
      <c r="D5" s="18"/>
      <c r="E5" s="19"/>
      <c r="F5" s="19"/>
      <c r="G5" s="19"/>
    </row>
    <row r="6" spans="1:11" x14ac:dyDescent="0.25">
      <c r="A6" s="15"/>
      <c r="B6" s="16"/>
      <c r="C6" s="17"/>
      <c r="D6" s="18"/>
      <c r="E6" s="19"/>
      <c r="F6" s="19"/>
      <c r="G6" s="19"/>
      <c r="I6" s="19"/>
      <c r="J6" s="19"/>
    </row>
    <row r="7" spans="1:11" x14ac:dyDescent="0.25">
      <c r="A7" s="66" t="s">
        <v>38</v>
      </c>
      <c r="B7" s="67" t="s">
        <v>39</v>
      </c>
      <c r="C7" s="66" t="s">
        <v>40</v>
      </c>
      <c r="D7" s="67" t="s">
        <v>41</v>
      </c>
      <c r="E7" s="68" t="s">
        <v>42</v>
      </c>
      <c r="F7" s="67" t="s">
        <v>43</v>
      </c>
      <c r="G7" s="67" t="s">
        <v>44</v>
      </c>
      <c r="H7" s="69" t="s">
        <v>45</v>
      </c>
      <c r="I7" s="69" t="s">
        <v>46</v>
      </c>
      <c r="J7" s="70" t="s">
        <v>47</v>
      </c>
    </row>
    <row r="8" spans="1:11" x14ac:dyDescent="0.25">
      <c r="A8" s="31">
        <v>10024</v>
      </c>
      <c r="B8" s="32">
        <v>11772</v>
      </c>
      <c r="C8" s="20">
        <v>42465</v>
      </c>
      <c r="D8" s="33" t="s">
        <v>48</v>
      </c>
      <c r="E8" s="21">
        <v>150</v>
      </c>
      <c r="F8" s="33" t="s">
        <v>49</v>
      </c>
      <c r="G8" s="33" t="s">
        <v>50</v>
      </c>
      <c r="H8" s="22">
        <f>Tabla2[[#This Row],[Fecha Factura]]+$H$1</f>
        <v>42525</v>
      </c>
      <c r="I8" s="22">
        <f>Tabla2[[#This Row],[Fecha Factura]]+$I$1</f>
        <v>42555</v>
      </c>
      <c r="J8" s="34">
        <f>Tabla2[[#This Row],[Fecha Factura]]+$J$1</f>
        <v>42585</v>
      </c>
    </row>
    <row r="9" spans="1:11" x14ac:dyDescent="0.25">
      <c r="A9" s="35">
        <v>10014</v>
      </c>
      <c r="B9" s="36">
        <v>11773</v>
      </c>
      <c r="C9" s="23">
        <v>42465</v>
      </c>
      <c r="D9" s="37" t="s">
        <v>51</v>
      </c>
      <c r="E9" s="24">
        <v>550</v>
      </c>
      <c r="F9" s="37" t="s">
        <v>52</v>
      </c>
      <c r="G9" s="37" t="s">
        <v>53</v>
      </c>
      <c r="H9" s="25">
        <f>Tabla2[[#This Row],[Fecha Factura]]+$H$1</f>
        <v>42525</v>
      </c>
      <c r="I9" s="25">
        <f>Tabla2[[#This Row],[Fecha Factura]]+$I$1</f>
        <v>42555</v>
      </c>
      <c r="J9" s="38">
        <f>Tabla2[[#This Row],[Fecha Factura]]+$J$1</f>
        <v>42585</v>
      </c>
    </row>
    <row r="10" spans="1:11" x14ac:dyDescent="0.25">
      <c r="A10" s="39">
        <v>10034</v>
      </c>
      <c r="B10" s="40">
        <v>11774</v>
      </c>
      <c r="C10" s="26">
        <v>42465</v>
      </c>
      <c r="D10" s="41" t="s">
        <v>54</v>
      </c>
      <c r="E10" s="27">
        <v>750</v>
      </c>
      <c r="F10" s="41" t="s">
        <v>55</v>
      </c>
      <c r="G10" s="41" t="s">
        <v>56</v>
      </c>
      <c r="H10" s="28">
        <f>Tabla2[[#This Row],[Fecha Factura]]+$H$1</f>
        <v>42525</v>
      </c>
      <c r="I10" s="28">
        <f>Tabla2[[#This Row],[Fecha Factura]]+$I$1</f>
        <v>42555</v>
      </c>
      <c r="J10" s="42">
        <f>Tabla2[[#This Row],[Fecha Factura]]+$J$1</f>
        <v>42585</v>
      </c>
    </row>
    <row r="11" spans="1:11" x14ac:dyDescent="0.25">
      <c r="A11" s="35">
        <v>10029</v>
      </c>
      <c r="B11" s="36">
        <v>11775</v>
      </c>
      <c r="C11" s="23">
        <v>42465</v>
      </c>
      <c r="D11" s="37" t="s">
        <v>57</v>
      </c>
      <c r="E11" s="24">
        <v>240</v>
      </c>
      <c r="F11" s="37" t="s">
        <v>58</v>
      </c>
      <c r="G11" s="37" t="s">
        <v>59</v>
      </c>
      <c r="H11" s="25">
        <f>Tabla2[[#This Row],[Fecha Factura]]+$H$1</f>
        <v>42525</v>
      </c>
      <c r="I11" s="25">
        <f>Tabla2[[#This Row],[Fecha Factura]]+$I$1</f>
        <v>42555</v>
      </c>
      <c r="J11" s="38">
        <f>Tabla2[[#This Row],[Fecha Factura]]+$J$1</f>
        <v>42585</v>
      </c>
    </row>
    <row r="12" spans="1:11" x14ac:dyDescent="0.25">
      <c r="A12" s="39">
        <v>10030</v>
      </c>
      <c r="B12" s="40">
        <v>11776</v>
      </c>
      <c r="C12" s="26">
        <v>42526</v>
      </c>
      <c r="D12" s="41" t="s">
        <v>60</v>
      </c>
      <c r="E12" s="27">
        <v>61.5</v>
      </c>
      <c r="F12" s="41" t="s">
        <v>61</v>
      </c>
      <c r="G12" s="41" t="s">
        <v>62</v>
      </c>
      <c r="H12" s="28">
        <f>Tabla2[[#This Row],[Fecha Factura]]+$H$1</f>
        <v>42586</v>
      </c>
      <c r="I12" s="28">
        <f>Tabla2[[#This Row],[Fecha Factura]]+$I$1</f>
        <v>42616</v>
      </c>
      <c r="J12" s="42">
        <f>Tabla2[[#This Row],[Fecha Factura]]+$J$1</f>
        <v>42646</v>
      </c>
    </row>
    <row r="13" spans="1:11" x14ac:dyDescent="0.25">
      <c r="A13" s="35">
        <v>10018</v>
      </c>
      <c r="B13" s="36">
        <v>11777</v>
      </c>
      <c r="C13" s="23">
        <v>42526</v>
      </c>
      <c r="D13" s="37" t="s">
        <v>63</v>
      </c>
      <c r="E13" s="24">
        <v>211.25</v>
      </c>
      <c r="F13" s="37" t="s">
        <v>64</v>
      </c>
      <c r="G13" s="37" t="s">
        <v>62</v>
      </c>
      <c r="H13" s="25">
        <f>Tabla2[[#This Row],[Fecha Factura]]+$H$1</f>
        <v>42586</v>
      </c>
      <c r="I13" s="25">
        <f>Tabla2[[#This Row],[Fecha Factura]]+$I$1</f>
        <v>42616</v>
      </c>
      <c r="J13" s="38">
        <f>Tabla2[[#This Row],[Fecha Factura]]+$J$1</f>
        <v>42646</v>
      </c>
    </row>
    <row r="14" spans="1:11" x14ac:dyDescent="0.25">
      <c r="A14" s="39">
        <v>10035</v>
      </c>
      <c r="B14" s="40">
        <v>11778</v>
      </c>
      <c r="C14" s="26">
        <v>42526</v>
      </c>
      <c r="D14" s="41" t="s">
        <v>65</v>
      </c>
      <c r="E14" s="27">
        <v>220.13</v>
      </c>
      <c r="F14" s="41" t="s">
        <v>66</v>
      </c>
      <c r="G14" s="41" t="s">
        <v>67</v>
      </c>
      <c r="H14" s="28">
        <f>Tabla2[[#This Row],[Fecha Factura]]+$H$1</f>
        <v>42586</v>
      </c>
      <c r="I14" s="28">
        <f>Tabla2[[#This Row],[Fecha Factura]]+$I$1</f>
        <v>42616</v>
      </c>
      <c r="J14" s="42">
        <f>Tabla2[[#This Row],[Fecha Factura]]+$J$1</f>
        <v>42646</v>
      </c>
    </row>
    <row r="15" spans="1:11" x14ac:dyDescent="0.25">
      <c r="A15" s="35">
        <v>10010</v>
      </c>
      <c r="B15" s="36">
        <v>11779</v>
      </c>
      <c r="C15" s="29">
        <v>42528</v>
      </c>
      <c r="D15" s="37" t="s">
        <v>68</v>
      </c>
      <c r="E15" s="24">
        <v>151.44</v>
      </c>
      <c r="F15" s="37" t="s">
        <v>69</v>
      </c>
      <c r="G15" s="37" t="s">
        <v>70</v>
      </c>
      <c r="H15" s="25">
        <f>Tabla2[[#This Row],[Fecha Factura]]+$H$1</f>
        <v>42588</v>
      </c>
      <c r="I15" s="25">
        <f>Tabla2[[#This Row],[Fecha Factura]]+$I$1</f>
        <v>42618</v>
      </c>
      <c r="J15" s="38">
        <f>Tabla2[[#This Row],[Fecha Factura]]+$J$1</f>
        <v>42648</v>
      </c>
    </row>
    <row r="16" spans="1:11" x14ac:dyDescent="0.25">
      <c r="A16" s="35">
        <v>10012</v>
      </c>
      <c r="B16" s="36">
        <v>11781</v>
      </c>
      <c r="C16" s="29">
        <v>42528</v>
      </c>
      <c r="D16" s="37" t="s">
        <v>71</v>
      </c>
      <c r="E16" s="24">
        <v>98.66</v>
      </c>
      <c r="F16" s="37" t="s">
        <v>72</v>
      </c>
      <c r="G16" s="37" t="s">
        <v>73</v>
      </c>
      <c r="H16" s="25">
        <f>Tabla2[[#This Row],[Fecha Factura]]+$H$1</f>
        <v>42588</v>
      </c>
      <c r="I16" s="25">
        <f>Tabla2[[#This Row],[Fecha Factura]]+$I$1</f>
        <v>42618</v>
      </c>
      <c r="J16" s="38">
        <f>Tabla2[[#This Row],[Fecha Factura]]+$J$1</f>
        <v>42648</v>
      </c>
    </row>
    <row r="17" spans="1:10" x14ac:dyDescent="0.25">
      <c r="A17" s="39">
        <v>10021</v>
      </c>
      <c r="B17" s="40">
        <v>11784</v>
      </c>
      <c r="C17" s="30">
        <v>42528</v>
      </c>
      <c r="D17" s="41" t="s">
        <v>74</v>
      </c>
      <c r="E17" s="27">
        <v>414.35</v>
      </c>
      <c r="F17" s="41" t="s">
        <v>75</v>
      </c>
      <c r="G17" s="41" t="s">
        <v>67</v>
      </c>
      <c r="H17" s="28">
        <f>Tabla2[[#This Row],[Fecha Factura]]+$H$1</f>
        <v>42588</v>
      </c>
      <c r="I17" s="28">
        <f>Tabla2[[#This Row],[Fecha Factura]]+$I$1</f>
        <v>42618</v>
      </c>
      <c r="J17" s="42">
        <f>Tabla2[[#This Row],[Fecha Factura]]+$J$1</f>
        <v>42648</v>
      </c>
    </row>
    <row r="18" spans="1:10" x14ac:dyDescent="0.25">
      <c r="A18" s="35">
        <v>10022</v>
      </c>
      <c r="B18" s="36">
        <v>11785</v>
      </c>
      <c r="C18" s="29">
        <v>42529</v>
      </c>
      <c r="D18" s="37" t="s">
        <v>76</v>
      </c>
      <c r="E18" s="24">
        <v>75.989999999999995</v>
      </c>
      <c r="F18" s="37" t="s">
        <v>77</v>
      </c>
      <c r="G18" s="37" t="s">
        <v>78</v>
      </c>
      <c r="H18" s="25">
        <f>Tabla2[[#This Row],[Fecha Factura]]+$H$1</f>
        <v>42589</v>
      </c>
      <c r="I18" s="25">
        <f>Tabla2[[#This Row],[Fecha Factura]]+$I$1</f>
        <v>42619</v>
      </c>
      <c r="J18" s="38">
        <f>Tabla2[[#This Row],[Fecha Factura]]+$J$1</f>
        <v>42649</v>
      </c>
    </row>
    <row r="19" spans="1:10" x14ac:dyDescent="0.25">
      <c r="A19" s="39">
        <v>10026</v>
      </c>
      <c r="B19" s="40">
        <v>11786</v>
      </c>
      <c r="C19" s="30">
        <v>42529</v>
      </c>
      <c r="D19" s="41" t="s">
        <v>79</v>
      </c>
      <c r="E19" s="27">
        <v>159.88</v>
      </c>
      <c r="F19" s="41" t="s">
        <v>80</v>
      </c>
      <c r="G19" s="41" t="s">
        <v>81</v>
      </c>
      <c r="H19" s="28">
        <f>Tabla2[[#This Row],[Fecha Factura]]+$H$1</f>
        <v>42589</v>
      </c>
      <c r="I19" s="28">
        <f>Tabla2[[#This Row],[Fecha Factura]]+$I$1</f>
        <v>42619</v>
      </c>
      <c r="J19" s="42">
        <f>Tabla2[[#This Row],[Fecha Factura]]+$J$1</f>
        <v>42649</v>
      </c>
    </row>
    <row r="20" spans="1:10" x14ac:dyDescent="0.25">
      <c r="A20" s="35">
        <v>10033</v>
      </c>
      <c r="B20" s="36">
        <v>11787</v>
      </c>
      <c r="C20" s="29">
        <v>42529</v>
      </c>
      <c r="D20" s="37" t="s">
        <v>82</v>
      </c>
      <c r="E20" s="24">
        <v>190</v>
      </c>
      <c r="F20" s="37" t="s">
        <v>83</v>
      </c>
      <c r="G20" s="37" t="s">
        <v>84</v>
      </c>
      <c r="H20" s="25">
        <f>Tabla2[[#This Row],[Fecha Factura]]+$H$1</f>
        <v>42589</v>
      </c>
      <c r="I20" s="25">
        <f>Tabla2[[#This Row],[Fecha Factura]]+$I$1</f>
        <v>42619</v>
      </c>
      <c r="J20" s="38">
        <f>Tabla2[[#This Row],[Fecha Factura]]+$J$1</f>
        <v>42649</v>
      </c>
    </row>
    <row r="21" spans="1:10" x14ac:dyDescent="0.25">
      <c r="A21" s="35">
        <v>10015</v>
      </c>
      <c r="B21" s="36">
        <v>11789</v>
      </c>
      <c r="C21" s="29">
        <v>42529</v>
      </c>
      <c r="D21" s="37" t="s">
        <v>85</v>
      </c>
      <c r="E21" s="24">
        <v>561.11</v>
      </c>
      <c r="F21" s="37" t="s">
        <v>86</v>
      </c>
      <c r="G21" s="37" t="s">
        <v>87</v>
      </c>
      <c r="H21" s="25">
        <f>Tabla2[[#This Row],[Fecha Factura]]+$H$1</f>
        <v>42589</v>
      </c>
      <c r="I21" s="25">
        <f>Tabla2[[#This Row],[Fecha Factura]]+$I$1</f>
        <v>42619</v>
      </c>
      <c r="J21" s="38">
        <f>Tabla2[[#This Row],[Fecha Factura]]+$J$1</f>
        <v>42649</v>
      </c>
    </row>
    <row r="22" spans="1:10" x14ac:dyDescent="0.25">
      <c r="A22" s="39">
        <v>10036</v>
      </c>
      <c r="B22" s="40">
        <v>11790</v>
      </c>
      <c r="C22" s="30">
        <v>42529</v>
      </c>
      <c r="D22" s="41" t="s">
        <v>88</v>
      </c>
      <c r="E22" s="27">
        <v>180.25</v>
      </c>
      <c r="F22" s="41" t="s">
        <v>89</v>
      </c>
      <c r="G22" s="41" t="s">
        <v>90</v>
      </c>
      <c r="H22" s="28">
        <f>Tabla2[[#This Row],[Fecha Factura]]+$H$1</f>
        <v>42589</v>
      </c>
      <c r="I22" s="28">
        <f>Tabla2[[#This Row],[Fecha Factura]]+$I$1</f>
        <v>42619</v>
      </c>
      <c r="J22" s="42">
        <f>Tabla2[[#This Row],[Fecha Factura]]+$J$1</f>
        <v>42649</v>
      </c>
    </row>
    <row r="23" spans="1:10" x14ac:dyDescent="0.25">
      <c r="A23" s="35">
        <v>10032</v>
      </c>
      <c r="B23" s="36">
        <v>11791</v>
      </c>
      <c r="C23" s="29">
        <v>42529</v>
      </c>
      <c r="D23" s="37" t="s">
        <v>91</v>
      </c>
      <c r="E23" s="24">
        <v>424.6</v>
      </c>
      <c r="F23" s="37" t="s">
        <v>92</v>
      </c>
      <c r="G23" s="37" t="s">
        <v>93</v>
      </c>
      <c r="H23" s="25">
        <f>Tabla2[[#This Row],[Fecha Factura]]+$H$1</f>
        <v>42589</v>
      </c>
      <c r="I23" s="25">
        <f>Tabla2[[#This Row],[Fecha Factura]]+$I$1</f>
        <v>42619</v>
      </c>
      <c r="J23" s="38">
        <f>Tabla2[[#This Row],[Fecha Factura]]+$J$1</f>
        <v>42649</v>
      </c>
    </row>
    <row r="24" spans="1:10" x14ac:dyDescent="0.25">
      <c r="A24" s="39">
        <v>10017</v>
      </c>
      <c r="B24" s="40">
        <v>11792</v>
      </c>
      <c r="C24" s="30">
        <v>42530</v>
      </c>
      <c r="D24" s="41" t="s">
        <v>94</v>
      </c>
      <c r="E24" s="27">
        <v>119.85</v>
      </c>
      <c r="F24" s="41" t="s">
        <v>95</v>
      </c>
      <c r="G24" s="41" t="s">
        <v>93</v>
      </c>
      <c r="H24" s="28">
        <f>Tabla2[[#This Row],[Fecha Factura]]+$H$1</f>
        <v>42590</v>
      </c>
      <c r="I24" s="28">
        <f>Tabla2[[#This Row],[Fecha Factura]]+$I$1</f>
        <v>42620</v>
      </c>
      <c r="J24" s="42">
        <f>Tabla2[[#This Row],[Fecha Factura]]+$J$1</f>
        <v>42650</v>
      </c>
    </row>
    <row r="25" spans="1:10" x14ac:dyDescent="0.25">
      <c r="A25" s="39">
        <v>10023</v>
      </c>
      <c r="B25" s="40">
        <v>11796</v>
      </c>
      <c r="C25" s="30">
        <v>42530</v>
      </c>
      <c r="D25" s="41" t="s">
        <v>96</v>
      </c>
      <c r="E25" s="27">
        <v>1751.25</v>
      </c>
      <c r="F25" s="41" t="s">
        <v>97</v>
      </c>
      <c r="G25" s="41" t="s">
        <v>81</v>
      </c>
      <c r="H25" s="28">
        <f>Tabla2[[#This Row],[Fecha Factura]]+$H$1</f>
        <v>42590</v>
      </c>
      <c r="I25" s="28">
        <f>Tabla2[[#This Row],[Fecha Factura]]+$I$1</f>
        <v>42620</v>
      </c>
      <c r="J25" s="42">
        <f>Tabla2[[#This Row],[Fecha Factura]]+$J$1</f>
        <v>42650</v>
      </c>
    </row>
    <row r="26" spans="1:10" x14ac:dyDescent="0.25">
      <c r="A26" s="35">
        <v>10016</v>
      </c>
      <c r="B26" s="36">
        <v>11797</v>
      </c>
      <c r="C26" s="29">
        <v>42530</v>
      </c>
      <c r="D26" s="37" t="s">
        <v>98</v>
      </c>
      <c r="E26" s="24">
        <v>531.66999999999996</v>
      </c>
      <c r="F26" s="37" t="s">
        <v>99</v>
      </c>
      <c r="G26" s="37" t="s">
        <v>100</v>
      </c>
      <c r="H26" s="25">
        <f>Tabla2[[#This Row],[Fecha Factura]]+$H$1</f>
        <v>42590</v>
      </c>
      <c r="I26" s="25">
        <f>Tabla2[[#This Row],[Fecha Factura]]+$I$1</f>
        <v>42620</v>
      </c>
      <c r="J26" s="38">
        <f>Tabla2[[#This Row],[Fecha Factura]]+$J$1</f>
        <v>42650</v>
      </c>
    </row>
    <row r="27" spans="1:10" x14ac:dyDescent="0.25">
      <c r="A27" s="39">
        <v>10028</v>
      </c>
      <c r="B27" s="40">
        <v>11798</v>
      </c>
      <c r="C27" s="30">
        <v>42530</v>
      </c>
      <c r="D27" s="41" t="s">
        <v>101</v>
      </c>
      <c r="E27" s="27">
        <v>1150.95</v>
      </c>
      <c r="F27" s="41" t="s">
        <v>102</v>
      </c>
      <c r="G27" s="41" t="s">
        <v>103</v>
      </c>
      <c r="H27" s="28">
        <f>Tabla2[[#This Row],[Fecha Factura]]+$H$1</f>
        <v>42590</v>
      </c>
      <c r="I27" s="28">
        <f>Tabla2[[#This Row],[Fecha Factura]]+$I$1</f>
        <v>42620</v>
      </c>
      <c r="J27" s="42">
        <f>Tabla2[[#This Row],[Fecha Factura]]+$J$1</f>
        <v>42650</v>
      </c>
    </row>
    <row r="28" spans="1:10" x14ac:dyDescent="0.25">
      <c r="A28" s="39">
        <v>10025</v>
      </c>
      <c r="B28" s="40">
        <v>11802</v>
      </c>
      <c r="C28" s="30">
        <v>42531</v>
      </c>
      <c r="D28" s="41" t="s">
        <v>104</v>
      </c>
      <c r="E28" s="27">
        <v>433.94</v>
      </c>
      <c r="F28" s="41" t="s">
        <v>105</v>
      </c>
      <c r="G28" s="41" t="s">
        <v>106</v>
      </c>
      <c r="H28" s="28">
        <f>Tabla2[[#This Row],[Fecha Factura]]+$H$1</f>
        <v>42591</v>
      </c>
      <c r="I28" s="28">
        <f>Tabla2[[#This Row],[Fecha Factura]]+$I$1</f>
        <v>42621</v>
      </c>
      <c r="J28" s="42">
        <f>Tabla2[[#This Row],[Fecha Factura]]+$J$1</f>
        <v>42651</v>
      </c>
    </row>
    <row r="29" spans="1:10" x14ac:dyDescent="0.25">
      <c r="A29" s="39">
        <v>10011</v>
      </c>
      <c r="B29" s="40">
        <v>11804</v>
      </c>
      <c r="C29" s="30">
        <v>42531</v>
      </c>
      <c r="D29" s="41" t="s">
        <v>107</v>
      </c>
      <c r="E29" s="27">
        <v>415.09</v>
      </c>
      <c r="F29" s="41" t="s">
        <v>108</v>
      </c>
      <c r="G29" s="41" t="s">
        <v>109</v>
      </c>
      <c r="H29" s="28">
        <f>Tabla2[[#This Row],[Fecha Factura]]+$H$1</f>
        <v>42591</v>
      </c>
      <c r="I29" s="28">
        <f>Tabla2[[#This Row],[Fecha Factura]]+$I$1</f>
        <v>42621</v>
      </c>
      <c r="J29" s="42">
        <f>Tabla2[[#This Row],[Fecha Factura]]+$J$1</f>
        <v>42651</v>
      </c>
    </row>
    <row r="30" spans="1:10" x14ac:dyDescent="0.25">
      <c r="A30" s="35">
        <v>10013</v>
      </c>
      <c r="B30" s="36">
        <v>11805</v>
      </c>
      <c r="C30" s="29">
        <v>42531</v>
      </c>
      <c r="D30" s="37" t="s">
        <v>110</v>
      </c>
      <c r="E30" s="24">
        <v>410.75</v>
      </c>
      <c r="F30" s="37" t="s">
        <v>111</v>
      </c>
      <c r="G30" s="37" t="s">
        <v>112</v>
      </c>
      <c r="H30" s="25">
        <f>Tabla2[[#This Row],[Fecha Factura]]+$H$1</f>
        <v>42591</v>
      </c>
      <c r="I30" s="25">
        <f>Tabla2[[#This Row],[Fecha Factura]]+$I$1</f>
        <v>42621</v>
      </c>
      <c r="J30" s="38">
        <f>Tabla2[[#This Row],[Fecha Factura]]+$J$1</f>
        <v>42651</v>
      </c>
    </row>
    <row r="31" spans="1:10" x14ac:dyDescent="0.25">
      <c r="A31" s="39">
        <v>10027</v>
      </c>
      <c r="B31" s="40">
        <v>11806</v>
      </c>
      <c r="C31" s="30">
        <v>42531</v>
      </c>
      <c r="D31" s="41" t="s">
        <v>113</v>
      </c>
      <c r="E31" s="27">
        <v>2568.75</v>
      </c>
      <c r="F31" s="41" t="s">
        <v>114</v>
      </c>
      <c r="G31" s="41" t="s">
        <v>115</v>
      </c>
      <c r="H31" s="28">
        <f>Tabla2[[#This Row],[Fecha Factura]]+$H$1</f>
        <v>42591</v>
      </c>
      <c r="I31" s="28">
        <f>Tabla2[[#This Row],[Fecha Factura]]+$I$1</f>
        <v>42621</v>
      </c>
      <c r="J31" s="42">
        <f>Tabla2[[#This Row],[Fecha Factura]]+$J$1</f>
        <v>42651</v>
      </c>
    </row>
    <row r="32" spans="1:10" x14ac:dyDescent="0.25">
      <c r="A32" s="35">
        <v>10020</v>
      </c>
      <c r="B32" s="36">
        <v>11811</v>
      </c>
      <c r="C32" s="29">
        <v>42532</v>
      </c>
      <c r="D32" s="37" t="s">
        <v>116</v>
      </c>
      <c r="E32" s="24">
        <v>1611.34</v>
      </c>
      <c r="F32" s="37" t="s">
        <v>117</v>
      </c>
      <c r="G32" s="37" t="s">
        <v>87</v>
      </c>
      <c r="H32" s="25">
        <f>Tabla2[[#This Row],[Fecha Factura]]+$H$1</f>
        <v>42592</v>
      </c>
      <c r="I32" s="25">
        <f>Tabla2[[#This Row],[Fecha Factura]]+$I$1</f>
        <v>42622</v>
      </c>
      <c r="J32" s="38">
        <f>Tabla2[[#This Row],[Fecha Factura]]+$J$1</f>
        <v>42652</v>
      </c>
    </row>
    <row r="33" spans="1:10" x14ac:dyDescent="0.25">
      <c r="A33" s="39">
        <v>10019</v>
      </c>
      <c r="B33" s="40">
        <v>11814</v>
      </c>
      <c r="C33" s="30">
        <v>42532</v>
      </c>
      <c r="D33" s="41" t="s">
        <v>120</v>
      </c>
      <c r="E33" s="27">
        <v>765.88</v>
      </c>
      <c r="F33" s="41" t="s">
        <v>118</v>
      </c>
      <c r="G33" s="41" t="s">
        <v>119</v>
      </c>
      <c r="H33" s="28">
        <f>Tabla2[[#This Row],[Fecha Factura]]+$H$1</f>
        <v>42592</v>
      </c>
      <c r="I33" s="28">
        <f>Tabla2[[#This Row],[Fecha Factura]]+$I$1</f>
        <v>42622</v>
      </c>
      <c r="J33" s="42">
        <f>Tabla2[[#This Row],[Fecha Factura]]+$J$1</f>
        <v>42652</v>
      </c>
    </row>
    <row r="34" spans="1:10" x14ac:dyDescent="0.25">
      <c r="A34" s="39">
        <v>10031</v>
      </c>
      <c r="B34" s="40">
        <v>11822</v>
      </c>
      <c r="C34" s="30">
        <v>42551</v>
      </c>
      <c r="D34" s="41" t="s">
        <v>121</v>
      </c>
      <c r="E34" s="27">
        <v>4132.5</v>
      </c>
      <c r="F34" s="41" t="s">
        <v>122</v>
      </c>
      <c r="G34" s="41" t="s">
        <v>67</v>
      </c>
      <c r="H34" s="28">
        <f>Tabla2[[#This Row],[Fecha Factura]]+$H$1</f>
        <v>42611</v>
      </c>
      <c r="I34" s="28">
        <f>Tabla2[[#This Row],[Fecha Factura]]+$I$1</f>
        <v>42641</v>
      </c>
      <c r="J34" s="42">
        <f>Tabla2[[#This Row],[Fecha Factura]]+$J$1</f>
        <v>42671</v>
      </c>
    </row>
    <row r="64" spans="1:7" x14ac:dyDescent="0.25">
      <c r="A64" t="s">
        <v>124</v>
      </c>
      <c r="G64">
        <v>1</v>
      </c>
    </row>
    <row r="66" spans="1:7" x14ac:dyDescent="0.25">
      <c r="A66" t="s">
        <v>125</v>
      </c>
      <c r="G66">
        <v>1</v>
      </c>
    </row>
  </sheetData>
  <mergeCells count="2">
    <mergeCell ref="A1:F1"/>
    <mergeCell ref="A2:I3"/>
  </mergeCells>
  <conditionalFormatting sqref="D8:D34">
    <cfRule type="containsText" dxfId="2" priority="4" operator="containsText" text="RAMIREZ HERBERT">
      <formula>NOT(ISERROR(SEARCH("RAMIREZ HERBERT",D8)))</formula>
    </cfRule>
  </conditionalFormatting>
  <conditionalFormatting sqref="G64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topLeftCell="A2" workbookViewId="0">
      <pane xSplit="1" ySplit="9" topLeftCell="B11" activePane="bottomRight" state="frozen"/>
      <selection activeCell="A2" sqref="A2"/>
      <selection pane="topRight" activeCell="B2" sqref="B2"/>
      <selection pane="bottomLeft" activeCell="A11" sqref="A11"/>
      <selection pane="bottomRight" activeCell="J2" sqref="J2"/>
    </sheetView>
  </sheetViews>
  <sheetFormatPr baseColWidth="10" defaultRowHeight="15" x14ac:dyDescent="0.25"/>
  <cols>
    <col min="6" max="6" width="13.85546875" customWidth="1"/>
    <col min="8" max="8" width="17.42578125" customWidth="1"/>
  </cols>
  <sheetData>
    <row r="1" spans="1:10" x14ac:dyDescent="0.25">
      <c r="A1" s="91" t="s">
        <v>0</v>
      </c>
      <c r="B1" s="91"/>
      <c r="C1" s="91"/>
      <c r="D1" s="91"/>
      <c r="E1" s="91"/>
      <c r="F1" s="91"/>
    </row>
    <row r="2" spans="1:10" x14ac:dyDescent="0.25">
      <c r="A2" s="105" t="s">
        <v>196</v>
      </c>
      <c r="B2" s="105"/>
      <c r="C2" s="105"/>
      <c r="D2" s="105"/>
      <c r="E2" s="105"/>
      <c r="F2" s="105"/>
      <c r="G2" s="105"/>
      <c r="H2" s="105"/>
      <c r="I2" s="105"/>
      <c r="J2">
        <v>1</v>
      </c>
    </row>
    <row r="3" spans="1:10" x14ac:dyDescent="0.25">
      <c r="A3" s="105"/>
      <c r="B3" s="105"/>
      <c r="C3" s="105"/>
      <c r="D3" s="105"/>
      <c r="E3" s="105"/>
      <c r="F3" s="105"/>
      <c r="G3" s="105"/>
      <c r="H3" s="105"/>
      <c r="I3" s="105"/>
    </row>
    <row r="6" spans="1:10" ht="26.25" x14ac:dyDescent="0.25">
      <c r="B6" s="56" t="s">
        <v>126</v>
      </c>
      <c r="C6" s="57">
        <v>42661</v>
      </c>
      <c r="D6" s="44"/>
      <c r="E6" s="45"/>
      <c r="F6" s="15"/>
      <c r="G6" s="15"/>
      <c r="H6" s="43"/>
    </row>
    <row r="7" spans="1:10" x14ac:dyDescent="0.25">
      <c r="B7" s="16"/>
      <c r="C7" s="16"/>
      <c r="D7" s="44"/>
      <c r="E7" s="45"/>
      <c r="F7" s="15"/>
      <c r="G7" s="15"/>
      <c r="H7" s="43"/>
    </row>
    <row r="8" spans="1:10" x14ac:dyDescent="0.25">
      <c r="B8" s="16"/>
      <c r="C8" s="16"/>
      <c r="D8" s="44"/>
      <c r="E8" s="45"/>
      <c r="F8" s="15"/>
      <c r="G8" s="15"/>
      <c r="H8" s="43"/>
    </row>
    <row r="9" spans="1:10" x14ac:dyDescent="0.25">
      <c r="B9" s="16"/>
      <c r="C9" s="16"/>
      <c r="D9" s="44"/>
      <c r="E9" s="45"/>
      <c r="F9" s="15"/>
      <c r="G9" s="15"/>
      <c r="H9" s="43"/>
    </row>
    <row r="10" spans="1:10" ht="25.5" x14ac:dyDescent="0.25">
      <c r="B10" s="46" t="s">
        <v>38</v>
      </c>
      <c r="C10" s="46" t="s">
        <v>39</v>
      </c>
      <c r="D10" s="47" t="s">
        <v>40</v>
      </c>
      <c r="E10" s="48" t="s">
        <v>127</v>
      </c>
      <c r="F10" s="49" t="s">
        <v>42</v>
      </c>
      <c r="G10" s="50" t="s">
        <v>128</v>
      </c>
      <c r="H10" s="48" t="s">
        <v>129</v>
      </c>
    </row>
    <row r="11" spans="1:10" x14ac:dyDescent="0.25">
      <c r="B11" s="16">
        <v>10024</v>
      </c>
      <c r="C11" s="16"/>
      <c r="D11" s="51">
        <v>42465</v>
      </c>
      <c r="E11" s="52">
        <v>42495</v>
      </c>
      <c r="F11" s="53">
        <v>150</v>
      </c>
      <c r="G11" s="54" t="s">
        <v>130</v>
      </c>
      <c r="H11" s="55">
        <f>IF($C$6&gt;E11,$C$6-E11,"NO VENCIDA")</f>
        <v>166</v>
      </c>
    </row>
    <row r="12" spans="1:10" x14ac:dyDescent="0.25">
      <c r="B12" s="16">
        <v>10014</v>
      </c>
      <c r="C12" s="16"/>
      <c r="D12" s="51">
        <v>42465</v>
      </c>
      <c r="E12" s="52">
        <v>42495</v>
      </c>
      <c r="F12" s="53">
        <v>550</v>
      </c>
      <c r="G12" s="54" t="s">
        <v>131</v>
      </c>
      <c r="H12" s="55">
        <f t="shared" ref="H12:H37" si="0">IF($C$6&gt;E12,$C$6-E12,"NO VENCIDA")</f>
        <v>166</v>
      </c>
    </row>
    <row r="13" spans="1:10" x14ac:dyDescent="0.25">
      <c r="B13" s="16">
        <v>10034</v>
      </c>
      <c r="C13" s="16"/>
      <c r="D13" s="51">
        <v>42830</v>
      </c>
      <c r="E13" s="52">
        <v>42860</v>
      </c>
      <c r="F13" s="53">
        <v>750</v>
      </c>
      <c r="G13" s="54" t="s">
        <v>130</v>
      </c>
      <c r="H13" s="55" t="str">
        <f t="shared" si="0"/>
        <v>NO VENCIDA</v>
      </c>
    </row>
    <row r="14" spans="1:10" x14ac:dyDescent="0.25">
      <c r="B14" s="16">
        <v>10029</v>
      </c>
      <c r="C14" s="16"/>
      <c r="D14" s="51">
        <v>42830</v>
      </c>
      <c r="E14" s="52">
        <v>42860</v>
      </c>
      <c r="F14" s="53">
        <v>240</v>
      </c>
      <c r="G14" s="54" t="s">
        <v>132</v>
      </c>
      <c r="H14" s="55" t="str">
        <f t="shared" si="0"/>
        <v>NO VENCIDA</v>
      </c>
    </row>
    <row r="15" spans="1:10" x14ac:dyDescent="0.25">
      <c r="B15" s="16">
        <v>10030</v>
      </c>
      <c r="C15" s="16"/>
      <c r="D15" s="51">
        <v>42526</v>
      </c>
      <c r="E15" s="52">
        <v>42556</v>
      </c>
      <c r="F15" s="53">
        <v>61.5</v>
      </c>
      <c r="G15" s="54" t="s">
        <v>132</v>
      </c>
      <c r="H15" s="55">
        <f t="shared" si="0"/>
        <v>105</v>
      </c>
    </row>
    <row r="16" spans="1:10" x14ac:dyDescent="0.25">
      <c r="B16" s="16">
        <v>10018</v>
      </c>
      <c r="C16" s="16"/>
      <c r="D16" s="51">
        <v>42526</v>
      </c>
      <c r="E16" s="52">
        <v>42556</v>
      </c>
      <c r="F16" s="53">
        <v>211.25</v>
      </c>
      <c r="G16" s="54" t="s">
        <v>132</v>
      </c>
      <c r="H16" s="55">
        <f t="shared" si="0"/>
        <v>105</v>
      </c>
    </row>
    <row r="17" spans="2:8" x14ac:dyDescent="0.25">
      <c r="B17" s="16">
        <v>10035</v>
      </c>
      <c r="C17" s="16"/>
      <c r="D17" s="51">
        <v>42891</v>
      </c>
      <c r="E17" s="52">
        <v>42921</v>
      </c>
      <c r="F17" s="53">
        <v>220.13</v>
      </c>
      <c r="G17" s="54" t="s">
        <v>133</v>
      </c>
      <c r="H17" s="55" t="str">
        <f t="shared" si="0"/>
        <v>NO VENCIDA</v>
      </c>
    </row>
    <row r="18" spans="2:8" x14ac:dyDescent="0.25">
      <c r="B18" s="16">
        <v>10010</v>
      </c>
      <c r="C18" s="16"/>
      <c r="D18" s="51">
        <v>42893</v>
      </c>
      <c r="E18" s="52">
        <v>42923</v>
      </c>
      <c r="F18" s="53">
        <v>151.44</v>
      </c>
      <c r="G18" s="54" t="s">
        <v>130</v>
      </c>
      <c r="H18" s="55" t="str">
        <f t="shared" si="0"/>
        <v>NO VENCIDA</v>
      </c>
    </row>
    <row r="19" spans="2:8" x14ac:dyDescent="0.25">
      <c r="B19" s="16">
        <v>10030</v>
      </c>
      <c r="C19" s="16"/>
      <c r="D19" s="51">
        <v>42528</v>
      </c>
      <c r="E19" s="52">
        <v>42558</v>
      </c>
      <c r="F19" s="53">
        <v>198.77</v>
      </c>
      <c r="G19" s="54" t="s">
        <v>131</v>
      </c>
      <c r="H19" s="55">
        <f t="shared" si="0"/>
        <v>103</v>
      </c>
    </row>
    <row r="20" spans="2:8" x14ac:dyDescent="0.25">
      <c r="B20" s="16">
        <v>10012</v>
      </c>
      <c r="C20" s="16"/>
      <c r="D20" s="51">
        <v>42528</v>
      </c>
      <c r="E20" s="52">
        <v>42558</v>
      </c>
      <c r="F20" s="53">
        <v>98.66</v>
      </c>
      <c r="G20" s="54" t="s">
        <v>134</v>
      </c>
      <c r="H20" s="55">
        <f t="shared" si="0"/>
        <v>103</v>
      </c>
    </row>
    <row r="21" spans="2:8" x14ac:dyDescent="0.25">
      <c r="B21" s="16">
        <v>10024</v>
      </c>
      <c r="C21" s="16"/>
      <c r="D21" s="51">
        <v>42528</v>
      </c>
      <c r="E21" s="52">
        <v>42558</v>
      </c>
      <c r="F21" s="53">
        <v>135.63999999999999</v>
      </c>
      <c r="G21" s="54" t="s">
        <v>131</v>
      </c>
      <c r="H21" s="55">
        <f t="shared" si="0"/>
        <v>103</v>
      </c>
    </row>
    <row r="22" spans="2:8" x14ac:dyDescent="0.25">
      <c r="B22" s="16">
        <v>10014</v>
      </c>
      <c r="C22" s="16"/>
      <c r="D22" s="51">
        <v>42528</v>
      </c>
      <c r="E22" s="52">
        <v>42558</v>
      </c>
      <c r="F22" s="53">
        <v>56.5</v>
      </c>
      <c r="G22" s="54" t="s">
        <v>131</v>
      </c>
      <c r="H22" s="55">
        <f t="shared" si="0"/>
        <v>103</v>
      </c>
    </row>
    <row r="23" spans="2:8" x14ac:dyDescent="0.25">
      <c r="B23" s="16">
        <v>10021</v>
      </c>
      <c r="C23" s="16"/>
      <c r="D23" s="51">
        <v>42528</v>
      </c>
      <c r="E23" s="52">
        <v>42558</v>
      </c>
      <c r="F23" s="53">
        <v>414.35</v>
      </c>
      <c r="G23" s="54" t="s">
        <v>131</v>
      </c>
      <c r="H23" s="55">
        <f t="shared" si="0"/>
        <v>103</v>
      </c>
    </row>
    <row r="24" spans="2:8" x14ac:dyDescent="0.25">
      <c r="B24" s="16">
        <v>10022</v>
      </c>
      <c r="C24" s="16"/>
      <c r="D24" s="51">
        <v>42651</v>
      </c>
      <c r="E24" s="52">
        <v>42682</v>
      </c>
      <c r="F24" s="53">
        <v>75.989999999999995</v>
      </c>
      <c r="G24" s="54" t="s">
        <v>131</v>
      </c>
      <c r="H24" s="55" t="str">
        <f t="shared" si="0"/>
        <v>NO VENCIDA</v>
      </c>
    </row>
    <row r="25" spans="2:8" x14ac:dyDescent="0.25">
      <c r="B25" s="16">
        <v>10026</v>
      </c>
      <c r="C25" s="16"/>
      <c r="D25" s="51">
        <v>42529</v>
      </c>
      <c r="E25" s="52">
        <v>42559</v>
      </c>
      <c r="F25" s="53">
        <v>159.88</v>
      </c>
      <c r="G25" s="54" t="s">
        <v>134</v>
      </c>
      <c r="H25" s="55">
        <f t="shared" si="0"/>
        <v>102</v>
      </c>
    </row>
    <row r="26" spans="2:8" x14ac:dyDescent="0.25">
      <c r="B26" s="16">
        <v>10033</v>
      </c>
      <c r="C26" s="16"/>
      <c r="D26" s="51">
        <v>42712</v>
      </c>
      <c r="E26" s="52">
        <v>42743</v>
      </c>
      <c r="F26" s="53">
        <v>190</v>
      </c>
      <c r="G26" s="54" t="s">
        <v>134</v>
      </c>
      <c r="H26" s="55" t="str">
        <f t="shared" si="0"/>
        <v>NO VENCIDA</v>
      </c>
    </row>
    <row r="27" spans="2:8" x14ac:dyDescent="0.25">
      <c r="B27" s="16">
        <v>10029</v>
      </c>
      <c r="C27" s="16"/>
      <c r="D27" s="51">
        <v>42529</v>
      </c>
      <c r="E27" s="52">
        <v>42559</v>
      </c>
      <c r="F27" s="53">
        <v>267.99</v>
      </c>
      <c r="G27" s="54" t="s">
        <v>134</v>
      </c>
      <c r="H27" s="55">
        <f t="shared" si="0"/>
        <v>102</v>
      </c>
    </row>
    <row r="28" spans="2:8" x14ac:dyDescent="0.25">
      <c r="B28" s="16">
        <v>10015</v>
      </c>
      <c r="C28" s="16"/>
      <c r="D28" s="51">
        <v>42712</v>
      </c>
      <c r="E28" s="52">
        <v>42743</v>
      </c>
      <c r="F28" s="53">
        <v>561.11</v>
      </c>
      <c r="G28" s="54" t="s">
        <v>134</v>
      </c>
      <c r="H28" s="55" t="str">
        <f t="shared" si="0"/>
        <v>NO VENCIDA</v>
      </c>
    </row>
    <row r="29" spans="2:8" x14ac:dyDescent="0.25">
      <c r="B29" s="16">
        <v>10036</v>
      </c>
      <c r="C29" s="16"/>
      <c r="D29" s="51">
        <v>42529</v>
      </c>
      <c r="E29" s="52">
        <v>42559</v>
      </c>
      <c r="F29" s="53">
        <v>180.25</v>
      </c>
      <c r="G29" s="54" t="s">
        <v>134</v>
      </c>
      <c r="H29" s="55">
        <f t="shared" si="0"/>
        <v>102</v>
      </c>
    </row>
    <row r="30" spans="2:8" x14ac:dyDescent="0.25">
      <c r="B30" s="16">
        <v>10032</v>
      </c>
      <c r="C30" s="16"/>
      <c r="D30" s="51">
        <v>42529</v>
      </c>
      <c r="E30" s="52">
        <v>42559</v>
      </c>
      <c r="F30" s="53">
        <v>424.6</v>
      </c>
      <c r="G30" s="54" t="s">
        <v>130</v>
      </c>
      <c r="H30" s="55">
        <f t="shared" si="0"/>
        <v>102</v>
      </c>
    </row>
    <row r="31" spans="2:8" x14ac:dyDescent="0.25">
      <c r="B31" s="16">
        <v>10017</v>
      </c>
      <c r="C31" s="16"/>
      <c r="D31" s="51">
        <v>42530</v>
      </c>
      <c r="E31" s="52">
        <v>42560</v>
      </c>
      <c r="F31" s="53">
        <v>119.85</v>
      </c>
      <c r="G31" s="54" t="s">
        <v>130</v>
      </c>
      <c r="H31" s="55">
        <f t="shared" si="0"/>
        <v>101</v>
      </c>
    </row>
    <row r="32" spans="2:8" x14ac:dyDescent="0.25">
      <c r="B32" s="16">
        <v>10026</v>
      </c>
      <c r="C32" s="16"/>
      <c r="D32" s="51">
        <v>42713</v>
      </c>
      <c r="E32" s="52">
        <v>42744</v>
      </c>
      <c r="F32" s="53">
        <v>114.5</v>
      </c>
      <c r="G32" s="54" t="s">
        <v>132</v>
      </c>
      <c r="H32" s="55" t="str">
        <f t="shared" si="0"/>
        <v>NO VENCIDA</v>
      </c>
    </row>
    <row r="33" spans="1:10" x14ac:dyDescent="0.25">
      <c r="B33" s="16">
        <v>10033</v>
      </c>
      <c r="C33" s="16"/>
      <c r="D33" s="51">
        <v>42530</v>
      </c>
      <c r="E33" s="52">
        <v>42560</v>
      </c>
      <c r="F33" s="53">
        <v>323.68</v>
      </c>
      <c r="G33" s="54" t="s">
        <v>134</v>
      </c>
      <c r="H33" s="55">
        <f t="shared" si="0"/>
        <v>101</v>
      </c>
    </row>
    <row r="34" spans="1:10" x14ac:dyDescent="0.25">
      <c r="B34" s="16">
        <v>10029</v>
      </c>
      <c r="C34" s="16"/>
      <c r="D34" s="51">
        <v>42530</v>
      </c>
      <c r="E34" s="52">
        <v>42560</v>
      </c>
      <c r="F34" s="53">
        <v>244.97</v>
      </c>
      <c r="G34" s="54" t="s">
        <v>131</v>
      </c>
      <c r="H34" s="55">
        <f t="shared" si="0"/>
        <v>101</v>
      </c>
    </row>
    <row r="35" spans="1:10" x14ac:dyDescent="0.25">
      <c r="B35" s="16">
        <v>10023</v>
      </c>
      <c r="C35" s="16"/>
      <c r="D35" s="51">
        <v>42530</v>
      </c>
      <c r="E35" s="52">
        <v>42560</v>
      </c>
      <c r="F35" s="53">
        <v>1751.25</v>
      </c>
      <c r="G35" s="54" t="s">
        <v>130</v>
      </c>
      <c r="H35" s="55">
        <f t="shared" si="0"/>
        <v>101</v>
      </c>
    </row>
    <row r="36" spans="1:10" x14ac:dyDescent="0.25">
      <c r="B36" s="16">
        <v>10016</v>
      </c>
      <c r="C36" s="16"/>
      <c r="D36" s="51">
        <v>42713</v>
      </c>
      <c r="E36" s="52">
        <v>42560</v>
      </c>
      <c r="F36" s="53">
        <v>531.66999999999996</v>
      </c>
      <c r="G36" s="54" t="s">
        <v>133</v>
      </c>
      <c r="H36" s="55">
        <f t="shared" si="0"/>
        <v>101</v>
      </c>
    </row>
    <row r="37" spans="1:10" x14ac:dyDescent="0.25">
      <c r="B37" s="16">
        <v>10028</v>
      </c>
      <c r="C37" s="16"/>
      <c r="D37" s="51">
        <v>42530</v>
      </c>
      <c r="E37" s="52">
        <v>42560</v>
      </c>
      <c r="F37" s="53">
        <v>1150.95</v>
      </c>
      <c r="G37" s="54" t="s">
        <v>133</v>
      </c>
      <c r="H37" s="55">
        <f t="shared" si="0"/>
        <v>101</v>
      </c>
    </row>
    <row r="40" spans="1:10" x14ac:dyDescent="0.25">
      <c r="A40" s="105" t="s">
        <v>135</v>
      </c>
      <c r="B40" s="105"/>
      <c r="C40" s="105"/>
      <c r="D40" s="105"/>
      <c r="E40" s="105"/>
      <c r="F40" s="105"/>
      <c r="G40" s="105"/>
      <c r="H40" s="105"/>
      <c r="I40" s="105"/>
      <c r="J40">
        <v>1</v>
      </c>
    </row>
    <row r="41" spans="1:10" x14ac:dyDescent="0.25">
      <c r="A41" s="105"/>
      <c r="B41" s="105"/>
      <c r="C41" s="105"/>
      <c r="D41" s="105"/>
      <c r="E41" s="105"/>
      <c r="F41" s="105"/>
      <c r="G41" s="105"/>
      <c r="H41" s="105"/>
      <c r="I41" s="105"/>
    </row>
    <row r="43" spans="1:10" x14ac:dyDescent="0.25">
      <c r="A43" s="105" t="s">
        <v>136</v>
      </c>
      <c r="B43" s="105"/>
      <c r="C43" s="105"/>
      <c r="D43" s="105"/>
      <c r="E43" s="105"/>
      <c r="F43" s="105"/>
      <c r="G43" s="105"/>
      <c r="H43" s="105"/>
      <c r="I43" s="105"/>
    </row>
    <row r="44" spans="1:10" x14ac:dyDescent="0.25">
      <c r="A44" s="105"/>
      <c r="B44" s="105"/>
      <c r="C44" s="105"/>
      <c r="D44" s="105"/>
      <c r="E44" s="105"/>
      <c r="F44" s="105"/>
      <c r="G44" s="105"/>
      <c r="H44" s="105"/>
      <c r="I44" s="105"/>
      <c r="J44">
        <v>1</v>
      </c>
    </row>
  </sheetData>
  <mergeCells count="4">
    <mergeCell ref="A1:F1"/>
    <mergeCell ref="A2:I3"/>
    <mergeCell ref="A40:I41"/>
    <mergeCell ref="A43:I44"/>
  </mergeCells>
  <conditionalFormatting sqref="H11">
    <cfRule type="containsText" dxfId="1" priority="7" operator="containsText" text="NO VENCIDA">
      <formula>NOT(ISERROR(SEARCH("NO VENCIDA",H11)))</formula>
    </cfRule>
  </conditionalFormatting>
  <conditionalFormatting sqref="H11:H37">
    <cfRule type="containsText" dxfId="0" priority="6" operator="containsText" text="NO VENCIDA">
      <formula>NOT(ISERROR(SEARCH("NO VENCIDA",H11)))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203AD74-9B83-4C0F-B4A0-CC5ED9F8F4E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topLeftCell="A2" workbookViewId="0">
      <pane xSplit="1" ySplit="4" topLeftCell="B6" activePane="bottomRight" state="frozen"/>
      <selection activeCell="A2" sqref="A2"/>
      <selection pane="topRight" activeCell="B2" sqref="B2"/>
      <selection pane="bottomLeft" activeCell="A6" sqref="A6"/>
      <selection pane="bottomRight" activeCell="J3" sqref="J3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26.5703125" customWidth="1"/>
    <col min="5" max="5" width="27.5703125" customWidth="1"/>
    <col min="6" max="6" width="26.5703125" customWidth="1"/>
    <col min="7" max="7" width="19.7109375" customWidth="1"/>
    <col min="8" max="8" width="18" customWidth="1"/>
  </cols>
  <sheetData>
    <row r="1" spans="1:10" x14ac:dyDescent="0.25">
      <c r="A1" s="91" t="s">
        <v>0</v>
      </c>
      <c r="B1" s="91"/>
      <c r="C1" s="91"/>
      <c r="D1" s="91"/>
      <c r="E1" s="91"/>
      <c r="F1" s="91"/>
    </row>
    <row r="2" spans="1:10" x14ac:dyDescent="0.25">
      <c r="A2" s="105" t="s">
        <v>171</v>
      </c>
      <c r="B2" s="105"/>
      <c r="C2" s="105"/>
      <c r="D2" s="105"/>
      <c r="E2" s="105"/>
      <c r="F2" s="105"/>
      <c r="G2" s="105"/>
      <c r="H2" s="105"/>
      <c r="I2" s="105"/>
    </row>
    <row r="3" spans="1:10" x14ac:dyDescent="0.25">
      <c r="A3" s="105"/>
      <c r="B3" s="105"/>
      <c r="C3" s="105"/>
      <c r="D3" s="105"/>
      <c r="E3" s="105"/>
      <c r="F3" s="105"/>
      <c r="G3" s="105"/>
      <c r="H3" s="105"/>
      <c r="I3" s="105"/>
      <c r="J3">
        <v>1</v>
      </c>
    </row>
    <row r="5" spans="1:10" x14ac:dyDescent="0.25">
      <c r="B5" s="71" t="s">
        <v>137</v>
      </c>
      <c r="C5" s="72" t="s">
        <v>138</v>
      </c>
      <c r="D5" s="73" t="s">
        <v>139</v>
      </c>
      <c r="E5" s="73" t="s">
        <v>140</v>
      </c>
      <c r="F5" s="73" t="s">
        <v>141</v>
      </c>
      <c r="G5" s="72" t="s">
        <v>142</v>
      </c>
      <c r="H5" s="74" t="s">
        <v>143</v>
      </c>
    </row>
    <row r="6" spans="1:10" ht="30" customHeight="1" x14ac:dyDescent="0.25">
      <c r="B6" s="58" t="s">
        <v>144</v>
      </c>
      <c r="C6" s="58" t="s">
        <v>145</v>
      </c>
      <c r="D6" s="59">
        <v>38456</v>
      </c>
      <c r="E6" s="59">
        <v>51900</v>
      </c>
      <c r="F6" s="59">
        <v>55060</v>
      </c>
      <c r="G6" s="60"/>
      <c r="H6" s="58"/>
    </row>
    <row r="7" spans="1:10" ht="30" customHeight="1" x14ac:dyDescent="0.25">
      <c r="B7" s="58" t="s">
        <v>146</v>
      </c>
      <c r="C7" s="58" t="s">
        <v>147</v>
      </c>
      <c r="D7" s="59">
        <v>19106</v>
      </c>
      <c r="E7" s="59">
        <v>33600</v>
      </c>
      <c r="F7" s="59">
        <v>16502</v>
      </c>
      <c r="G7" s="60"/>
      <c r="H7" s="60"/>
    </row>
    <row r="8" spans="1:10" ht="30" customHeight="1" x14ac:dyDescent="0.25">
      <c r="B8" s="58" t="s">
        <v>148</v>
      </c>
      <c r="C8" s="58" t="s">
        <v>149</v>
      </c>
      <c r="D8" s="59">
        <v>-1784</v>
      </c>
      <c r="E8" s="59">
        <v>15200</v>
      </c>
      <c r="F8" s="59">
        <v>1380</v>
      </c>
      <c r="G8" s="60"/>
      <c r="H8" s="60"/>
    </row>
    <row r="9" spans="1:10" ht="30" customHeight="1" x14ac:dyDescent="0.25">
      <c r="B9" s="58" t="s">
        <v>150</v>
      </c>
      <c r="C9" s="58" t="s">
        <v>151</v>
      </c>
      <c r="D9" s="59">
        <v>2918</v>
      </c>
      <c r="E9" s="59">
        <v>18500</v>
      </c>
      <c r="F9" s="59">
        <v>27815</v>
      </c>
      <c r="G9" s="60"/>
      <c r="H9" s="60"/>
    </row>
    <row r="10" spans="1:10" ht="30" customHeight="1" x14ac:dyDescent="0.25">
      <c r="B10" s="58" t="s">
        <v>152</v>
      </c>
      <c r="C10" s="58" t="s">
        <v>153</v>
      </c>
      <c r="D10" s="59">
        <v>14750</v>
      </c>
      <c r="E10" s="59">
        <v>15600</v>
      </c>
      <c r="F10" s="59">
        <v>-1446</v>
      </c>
      <c r="G10" s="60"/>
      <c r="H10" s="60"/>
    </row>
    <row r="11" spans="1:10" ht="30" customHeight="1" x14ac:dyDescent="0.25">
      <c r="B11" s="58" t="s">
        <v>154</v>
      </c>
      <c r="C11" s="58" t="s">
        <v>155</v>
      </c>
      <c r="D11" s="59">
        <v>11363</v>
      </c>
      <c r="E11" s="59">
        <v>10200</v>
      </c>
      <c r="F11" s="59">
        <v>26906</v>
      </c>
      <c r="G11" s="60"/>
      <c r="H11" s="60"/>
    </row>
    <row r="12" spans="1:10" ht="30" customHeight="1" x14ac:dyDescent="0.25">
      <c r="B12" s="58" t="s">
        <v>156</v>
      </c>
      <c r="C12" s="58" t="s">
        <v>149</v>
      </c>
      <c r="D12" s="59">
        <v>4846</v>
      </c>
      <c r="E12" s="59">
        <v>13300</v>
      </c>
      <c r="F12" s="59">
        <v>19794</v>
      </c>
      <c r="G12" s="60"/>
      <c r="H12" s="60"/>
    </row>
    <row r="13" spans="1:10" ht="30" customHeight="1" x14ac:dyDescent="0.25">
      <c r="B13" s="58" t="s">
        <v>157</v>
      </c>
      <c r="C13" s="58" t="s">
        <v>158</v>
      </c>
      <c r="D13" s="59">
        <v>21047</v>
      </c>
      <c r="E13" s="59">
        <v>13500</v>
      </c>
      <c r="F13" s="59">
        <v>9561</v>
      </c>
      <c r="G13" s="60"/>
      <c r="H13" s="60"/>
    </row>
    <row r="14" spans="1:10" ht="30" customHeight="1" x14ac:dyDescent="0.25">
      <c r="B14" s="58" t="s">
        <v>159</v>
      </c>
      <c r="C14" s="58" t="s">
        <v>160</v>
      </c>
      <c r="D14" s="59">
        <v>22273</v>
      </c>
      <c r="E14" s="59">
        <v>9400</v>
      </c>
      <c r="F14" s="59">
        <v>22628</v>
      </c>
      <c r="G14" s="60"/>
      <c r="H14" s="60"/>
    </row>
    <row r="15" spans="1:10" ht="30" customHeight="1" x14ac:dyDescent="0.25">
      <c r="B15" s="58" t="s">
        <v>161</v>
      </c>
      <c r="C15" s="58" t="s">
        <v>162</v>
      </c>
      <c r="D15" s="59">
        <v>32534</v>
      </c>
      <c r="E15" s="59">
        <v>15900</v>
      </c>
      <c r="F15" s="59">
        <v>9882</v>
      </c>
      <c r="G15" s="60"/>
      <c r="H15" s="60"/>
    </row>
    <row r="16" spans="1:10" ht="30" customHeight="1" x14ac:dyDescent="0.25">
      <c r="B16" s="58" t="s">
        <v>163</v>
      </c>
      <c r="C16" s="58" t="s">
        <v>147</v>
      </c>
      <c r="D16" s="59">
        <v>20416</v>
      </c>
      <c r="E16" s="59">
        <v>11300</v>
      </c>
      <c r="F16" s="59">
        <v>15480</v>
      </c>
      <c r="G16" s="60"/>
      <c r="H16" s="60"/>
    </row>
    <row r="17" spans="2:8" ht="30" customHeight="1" x14ac:dyDescent="0.25">
      <c r="B17" s="58" t="s">
        <v>164</v>
      </c>
      <c r="C17" s="58" t="s">
        <v>160</v>
      </c>
      <c r="D17" s="59">
        <v>6995</v>
      </c>
      <c r="E17" s="59">
        <v>10500</v>
      </c>
      <c r="F17" s="59">
        <v>19732</v>
      </c>
      <c r="G17" s="60"/>
      <c r="H17" s="60"/>
    </row>
    <row r="18" spans="2:8" ht="30" customHeight="1" x14ac:dyDescent="0.25">
      <c r="B18" s="58" t="s">
        <v>165</v>
      </c>
      <c r="C18" s="58" t="s">
        <v>166</v>
      </c>
      <c r="D18" s="59">
        <v>14479</v>
      </c>
      <c r="E18" s="59">
        <v>237</v>
      </c>
      <c r="F18" s="59">
        <v>99</v>
      </c>
      <c r="G18" s="60"/>
      <c r="H18" s="60"/>
    </row>
    <row r="19" spans="2:8" ht="30" customHeight="1" x14ac:dyDescent="0.25">
      <c r="B19" s="58" t="s">
        <v>167</v>
      </c>
      <c r="C19" s="58" t="s">
        <v>168</v>
      </c>
      <c r="D19" s="59">
        <v>-3017</v>
      </c>
      <c r="E19" s="59">
        <v>177</v>
      </c>
      <c r="F19" s="59">
        <v>-2263</v>
      </c>
      <c r="G19" s="60"/>
      <c r="H19" s="60"/>
    </row>
    <row r="20" spans="2:8" ht="30" customHeight="1" x14ac:dyDescent="0.25">
      <c r="B20" s="75" t="s">
        <v>169</v>
      </c>
      <c r="C20" s="75" t="s">
        <v>170</v>
      </c>
      <c r="D20" s="76">
        <v>2650</v>
      </c>
      <c r="E20" s="76">
        <v>7400</v>
      </c>
      <c r="F20" s="76">
        <v>-3257</v>
      </c>
      <c r="G20" s="60"/>
      <c r="H20" s="77"/>
    </row>
  </sheetData>
  <mergeCells count="2">
    <mergeCell ref="A1:F1"/>
    <mergeCell ref="A2:I3"/>
  </mergeCells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</x14:sparklines>
        </x14:sparklineGroup>
        <x14:sparklineGroup type="column"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tabSelected="1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M29" sqref="M29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5.85546875" customWidth="1"/>
    <col min="5" max="5" width="12.28515625" customWidth="1"/>
    <col min="6" max="6" width="9" customWidth="1"/>
    <col min="7" max="7" width="12.140625" customWidth="1"/>
    <col min="8" max="8" width="12.7109375" bestFit="1" customWidth="1"/>
    <col min="9" max="9" width="14" customWidth="1"/>
    <col min="10" max="10" width="12" customWidth="1"/>
  </cols>
  <sheetData>
    <row r="1" spans="1:10" x14ac:dyDescent="0.25">
      <c r="A1" s="91" t="s">
        <v>0</v>
      </c>
      <c r="B1" s="91"/>
      <c r="C1" s="91"/>
      <c r="D1" s="91"/>
      <c r="E1" s="91"/>
      <c r="F1" s="91"/>
    </row>
    <row r="2" spans="1:10" x14ac:dyDescent="0.25">
      <c r="A2" s="105" t="s">
        <v>195</v>
      </c>
      <c r="B2" s="105"/>
      <c r="C2" s="105"/>
      <c r="D2" s="105"/>
      <c r="E2" s="105"/>
      <c r="F2" s="105"/>
      <c r="G2" s="105"/>
      <c r="H2" s="105"/>
      <c r="I2" s="105"/>
    </row>
    <row r="3" spans="1:10" ht="52.5" customHeight="1" x14ac:dyDescent="0.25">
      <c r="A3" s="105"/>
      <c r="B3" s="105"/>
      <c r="C3" s="105"/>
      <c r="D3" s="105"/>
      <c r="E3" s="105"/>
      <c r="F3" s="105"/>
      <c r="G3" s="105"/>
      <c r="H3" s="105"/>
      <c r="I3" s="105"/>
      <c r="J3">
        <v>1</v>
      </c>
    </row>
    <row r="5" spans="1:10" x14ac:dyDescent="0.25">
      <c r="B5" s="78" t="s">
        <v>172</v>
      </c>
      <c r="C5" s="79" t="s">
        <v>173</v>
      </c>
      <c r="D5" s="79" t="s">
        <v>174</v>
      </c>
      <c r="E5" s="79" t="s">
        <v>175</v>
      </c>
      <c r="F5" s="79" t="s">
        <v>176</v>
      </c>
      <c r="G5" s="79" t="s">
        <v>177</v>
      </c>
      <c r="H5" s="79" t="s">
        <v>178</v>
      </c>
      <c r="I5" s="79" t="s">
        <v>179</v>
      </c>
      <c r="J5" s="80" t="s">
        <v>128</v>
      </c>
    </row>
    <row r="6" spans="1:10" x14ac:dyDescent="0.25">
      <c r="B6" s="10">
        <v>2</v>
      </c>
      <c r="C6" s="61">
        <v>37987</v>
      </c>
      <c r="D6" s="7" t="s">
        <v>180</v>
      </c>
      <c r="E6" s="7" t="s">
        <v>178</v>
      </c>
      <c r="F6" s="7" t="s">
        <v>181</v>
      </c>
      <c r="G6" s="7">
        <v>199</v>
      </c>
      <c r="H6" s="62">
        <v>1945424</v>
      </c>
      <c r="I6" s="61">
        <v>38096</v>
      </c>
      <c r="J6" s="9" t="s">
        <v>131</v>
      </c>
    </row>
    <row r="7" spans="1:10" x14ac:dyDescent="0.25">
      <c r="B7" s="10">
        <v>3</v>
      </c>
      <c r="C7" s="61">
        <v>37987</v>
      </c>
      <c r="D7" s="7" t="s">
        <v>182</v>
      </c>
      <c r="E7" s="7" t="s">
        <v>183</v>
      </c>
      <c r="F7" s="7" t="s">
        <v>181</v>
      </c>
      <c r="G7" s="7">
        <v>82</v>
      </c>
      <c r="H7" s="62">
        <v>712416</v>
      </c>
      <c r="I7" s="61">
        <v>38299</v>
      </c>
      <c r="J7" s="9" t="s">
        <v>184</v>
      </c>
    </row>
    <row r="8" spans="1:10" x14ac:dyDescent="0.25">
      <c r="B8" s="10">
        <v>4</v>
      </c>
      <c r="C8" s="61">
        <v>37988</v>
      </c>
      <c r="D8" s="7" t="s">
        <v>185</v>
      </c>
      <c r="E8" s="7" t="s">
        <v>183</v>
      </c>
      <c r="F8" s="7" t="s">
        <v>181</v>
      </c>
      <c r="G8" s="7">
        <v>285</v>
      </c>
      <c r="H8" s="62">
        <v>1815450</v>
      </c>
      <c r="I8" s="61">
        <v>38104</v>
      </c>
      <c r="J8" s="9" t="s">
        <v>186</v>
      </c>
    </row>
    <row r="9" spans="1:10" x14ac:dyDescent="0.25">
      <c r="B9" s="10">
        <v>6</v>
      </c>
      <c r="C9" s="61">
        <v>37989</v>
      </c>
      <c r="D9" s="7" t="s">
        <v>187</v>
      </c>
      <c r="E9" s="7" t="s">
        <v>183</v>
      </c>
      <c r="F9" s="7" t="s">
        <v>181</v>
      </c>
      <c r="G9" s="7">
        <v>131</v>
      </c>
      <c r="H9" s="62">
        <v>953156</v>
      </c>
      <c r="I9" s="61">
        <v>38235</v>
      </c>
      <c r="J9" s="9" t="s">
        <v>131</v>
      </c>
    </row>
    <row r="10" spans="1:10" x14ac:dyDescent="0.25">
      <c r="B10" s="10">
        <v>8</v>
      </c>
      <c r="C10" s="61">
        <v>37989</v>
      </c>
      <c r="D10" s="7" t="s">
        <v>182</v>
      </c>
      <c r="E10" s="7" t="s">
        <v>178</v>
      </c>
      <c r="F10" s="7" t="s">
        <v>181</v>
      </c>
      <c r="G10" s="7">
        <v>235</v>
      </c>
      <c r="H10" s="62">
        <v>2158475</v>
      </c>
      <c r="I10" s="61">
        <v>38291</v>
      </c>
      <c r="J10" s="9" t="s">
        <v>186</v>
      </c>
    </row>
    <row r="11" spans="1:10" x14ac:dyDescent="0.25">
      <c r="B11" s="10">
        <v>11</v>
      </c>
      <c r="C11" s="61">
        <v>37990</v>
      </c>
      <c r="D11" s="7" t="s">
        <v>182</v>
      </c>
      <c r="E11" s="7" t="s">
        <v>183</v>
      </c>
      <c r="F11" s="7" t="s">
        <v>181</v>
      </c>
      <c r="G11" s="7">
        <v>124</v>
      </c>
      <c r="H11" s="62">
        <v>627068</v>
      </c>
      <c r="I11" s="61">
        <v>38288</v>
      </c>
      <c r="J11" s="9" t="s">
        <v>131</v>
      </c>
    </row>
    <row r="12" spans="1:10" x14ac:dyDescent="0.25">
      <c r="B12" s="10">
        <v>12</v>
      </c>
      <c r="C12" s="61">
        <v>37990</v>
      </c>
      <c r="D12" s="7" t="s">
        <v>187</v>
      </c>
      <c r="E12" s="7" t="s">
        <v>178</v>
      </c>
      <c r="F12" s="7" t="s">
        <v>181</v>
      </c>
      <c r="G12" s="7">
        <v>187</v>
      </c>
      <c r="H12" s="62">
        <v>999328</v>
      </c>
      <c r="I12" s="61">
        <v>38082</v>
      </c>
      <c r="J12" s="9" t="s">
        <v>130</v>
      </c>
    </row>
    <row r="13" spans="1:10" x14ac:dyDescent="0.25">
      <c r="B13" s="10">
        <v>15</v>
      </c>
      <c r="C13" s="61">
        <v>37990</v>
      </c>
      <c r="D13" s="7" t="s">
        <v>187</v>
      </c>
      <c r="E13" s="7" t="s">
        <v>183</v>
      </c>
      <c r="F13" s="7" t="s">
        <v>181</v>
      </c>
      <c r="G13" s="7">
        <v>176</v>
      </c>
      <c r="H13" s="62">
        <v>820336</v>
      </c>
      <c r="I13" s="61">
        <v>38320</v>
      </c>
      <c r="J13" s="9" t="s">
        <v>131</v>
      </c>
    </row>
    <row r="14" spans="1:10" x14ac:dyDescent="0.25">
      <c r="B14" s="10">
        <v>16</v>
      </c>
      <c r="C14" s="61">
        <v>37991</v>
      </c>
      <c r="D14" s="7" t="s">
        <v>188</v>
      </c>
      <c r="E14" s="7" t="s">
        <v>183</v>
      </c>
      <c r="F14" s="7" t="s">
        <v>181</v>
      </c>
      <c r="G14" s="7">
        <v>179</v>
      </c>
      <c r="H14" s="62">
        <v>937960</v>
      </c>
      <c r="I14" s="61">
        <v>38312</v>
      </c>
      <c r="J14" s="9" t="s">
        <v>130</v>
      </c>
    </row>
    <row r="15" spans="1:10" x14ac:dyDescent="0.25">
      <c r="B15" s="10">
        <v>19</v>
      </c>
      <c r="C15" s="61">
        <v>37993</v>
      </c>
      <c r="D15" s="7" t="s">
        <v>189</v>
      </c>
      <c r="E15" s="7" t="s">
        <v>183</v>
      </c>
      <c r="F15" s="7" t="s">
        <v>181</v>
      </c>
      <c r="G15" s="7">
        <v>55</v>
      </c>
      <c r="H15" s="62">
        <v>472615</v>
      </c>
      <c r="I15" s="61">
        <v>38086</v>
      </c>
      <c r="J15" s="9" t="s">
        <v>132</v>
      </c>
    </row>
    <row r="16" spans="1:10" x14ac:dyDescent="0.25">
      <c r="B16" s="10">
        <v>23</v>
      </c>
      <c r="C16" s="61">
        <v>37996</v>
      </c>
      <c r="D16" s="7" t="s">
        <v>188</v>
      </c>
      <c r="E16" s="7" t="s">
        <v>183</v>
      </c>
      <c r="F16" s="7" t="s">
        <v>181</v>
      </c>
      <c r="G16" s="7">
        <v>183</v>
      </c>
      <c r="H16" s="62">
        <v>1438929</v>
      </c>
      <c r="I16" s="61">
        <v>38098</v>
      </c>
      <c r="J16" s="9" t="s">
        <v>132</v>
      </c>
    </row>
    <row r="17" spans="2:10" x14ac:dyDescent="0.25">
      <c r="B17" s="10">
        <v>1</v>
      </c>
      <c r="C17" s="61">
        <v>37987</v>
      </c>
      <c r="D17" s="7" t="s">
        <v>185</v>
      </c>
      <c r="E17" s="7" t="s">
        <v>183</v>
      </c>
      <c r="F17" s="7" t="s">
        <v>190</v>
      </c>
      <c r="G17" s="7">
        <v>291</v>
      </c>
      <c r="H17" s="62">
        <v>2133903</v>
      </c>
      <c r="I17" s="61">
        <v>38157</v>
      </c>
      <c r="J17" s="9" t="s">
        <v>130</v>
      </c>
    </row>
    <row r="18" spans="2:10" x14ac:dyDescent="0.25">
      <c r="B18" s="10">
        <v>9</v>
      </c>
      <c r="C18" s="61">
        <v>37990</v>
      </c>
      <c r="D18" s="7" t="s">
        <v>189</v>
      </c>
      <c r="E18" s="7" t="s">
        <v>183</v>
      </c>
      <c r="F18" s="7" t="s">
        <v>190</v>
      </c>
      <c r="G18" s="7">
        <v>108</v>
      </c>
      <c r="H18" s="62">
        <v>1024380</v>
      </c>
      <c r="I18" s="61">
        <v>38349</v>
      </c>
      <c r="J18" s="9" t="s">
        <v>186</v>
      </c>
    </row>
    <row r="19" spans="2:10" x14ac:dyDescent="0.25">
      <c r="B19" s="10">
        <v>10</v>
      </c>
      <c r="C19" s="61">
        <v>37990</v>
      </c>
      <c r="D19" s="7" t="s">
        <v>185</v>
      </c>
      <c r="E19" s="7" t="s">
        <v>178</v>
      </c>
      <c r="F19" s="7" t="s">
        <v>190</v>
      </c>
      <c r="G19" s="7">
        <v>299</v>
      </c>
      <c r="H19" s="62">
        <v>2042768</v>
      </c>
      <c r="I19" s="61">
        <v>38266</v>
      </c>
      <c r="J19" s="9" t="s">
        <v>184</v>
      </c>
    </row>
    <row r="20" spans="2:10" x14ac:dyDescent="0.25">
      <c r="B20" s="10">
        <v>22</v>
      </c>
      <c r="C20" s="61">
        <v>37995</v>
      </c>
      <c r="D20" s="7" t="s">
        <v>182</v>
      </c>
      <c r="E20" s="7" t="s">
        <v>183</v>
      </c>
      <c r="F20" s="7" t="s">
        <v>190</v>
      </c>
      <c r="G20" s="7">
        <v>116</v>
      </c>
      <c r="H20" s="62">
        <v>727552</v>
      </c>
      <c r="I20" s="61">
        <v>38091</v>
      </c>
      <c r="J20" s="9" t="s">
        <v>131</v>
      </c>
    </row>
    <row r="21" spans="2:10" x14ac:dyDescent="0.25">
      <c r="B21" s="10">
        <v>13</v>
      </c>
      <c r="C21" s="61">
        <v>37990</v>
      </c>
      <c r="D21" s="7" t="s">
        <v>185</v>
      </c>
      <c r="E21" s="7" t="s">
        <v>178</v>
      </c>
      <c r="F21" s="7" t="s">
        <v>191</v>
      </c>
      <c r="G21" s="7">
        <v>300</v>
      </c>
      <c r="H21" s="62">
        <v>2937300</v>
      </c>
      <c r="I21" s="61">
        <v>38295</v>
      </c>
      <c r="J21" s="9" t="s">
        <v>186</v>
      </c>
    </row>
    <row r="22" spans="2:10" x14ac:dyDescent="0.25">
      <c r="B22" s="10">
        <v>18</v>
      </c>
      <c r="C22" s="61">
        <v>37992</v>
      </c>
      <c r="D22" s="7" t="s">
        <v>192</v>
      </c>
      <c r="E22" s="7" t="s">
        <v>178</v>
      </c>
      <c r="F22" s="7" t="s">
        <v>191</v>
      </c>
      <c r="G22" s="7">
        <v>283</v>
      </c>
      <c r="H22" s="62">
        <v>1679605</v>
      </c>
      <c r="I22" s="61">
        <v>38144</v>
      </c>
      <c r="J22" s="9" t="s">
        <v>130</v>
      </c>
    </row>
    <row r="23" spans="2:10" x14ac:dyDescent="0.25">
      <c r="B23" s="10">
        <v>20</v>
      </c>
      <c r="C23" s="61">
        <v>37994</v>
      </c>
      <c r="D23" s="7" t="s">
        <v>182</v>
      </c>
      <c r="E23" s="7" t="s">
        <v>183</v>
      </c>
      <c r="F23" s="7" t="s">
        <v>191</v>
      </c>
      <c r="G23" s="7">
        <v>148</v>
      </c>
      <c r="H23" s="62">
        <v>1169496</v>
      </c>
      <c r="I23" s="61">
        <v>38218</v>
      </c>
      <c r="J23" s="9" t="s">
        <v>193</v>
      </c>
    </row>
    <row r="24" spans="2:10" x14ac:dyDescent="0.25">
      <c r="B24" s="10">
        <v>21</v>
      </c>
      <c r="C24" s="61">
        <v>37995</v>
      </c>
      <c r="D24" s="7" t="s">
        <v>187</v>
      </c>
      <c r="E24" s="7" t="s">
        <v>178</v>
      </c>
      <c r="F24" s="7" t="s">
        <v>191</v>
      </c>
      <c r="G24" s="7">
        <v>228</v>
      </c>
      <c r="H24" s="62">
        <v>2020992</v>
      </c>
      <c r="I24" s="61">
        <v>38150</v>
      </c>
      <c r="J24" s="9" t="s">
        <v>130</v>
      </c>
    </row>
    <row r="25" spans="2:10" x14ac:dyDescent="0.25">
      <c r="B25" s="10">
        <v>25</v>
      </c>
      <c r="C25" s="61">
        <v>37996</v>
      </c>
      <c r="D25" s="7" t="s">
        <v>182</v>
      </c>
      <c r="E25" s="7" t="s">
        <v>183</v>
      </c>
      <c r="F25" s="7" t="s">
        <v>191</v>
      </c>
      <c r="G25" s="7">
        <v>124</v>
      </c>
      <c r="H25" s="62">
        <v>1170684</v>
      </c>
      <c r="I25" s="61">
        <v>38130</v>
      </c>
      <c r="J25" s="9" t="s">
        <v>186</v>
      </c>
    </row>
    <row r="26" spans="2:10" x14ac:dyDescent="0.25">
      <c r="B26" s="10">
        <v>28</v>
      </c>
      <c r="C26" s="61">
        <v>37998</v>
      </c>
      <c r="D26" s="7" t="s">
        <v>188</v>
      </c>
      <c r="E26" s="7" t="s">
        <v>183</v>
      </c>
      <c r="F26" s="7" t="s">
        <v>191</v>
      </c>
      <c r="G26" s="7">
        <v>187</v>
      </c>
      <c r="H26" s="62">
        <v>1660560</v>
      </c>
      <c r="I26" s="61">
        <v>38154</v>
      </c>
      <c r="J26" s="9" t="s">
        <v>184</v>
      </c>
    </row>
    <row r="27" spans="2:10" x14ac:dyDescent="0.25">
      <c r="B27" s="10">
        <v>5</v>
      </c>
      <c r="C27" s="61">
        <v>37988</v>
      </c>
      <c r="D27" s="7" t="s">
        <v>192</v>
      </c>
      <c r="E27" s="7" t="s">
        <v>178</v>
      </c>
      <c r="F27" s="7" t="s">
        <v>194</v>
      </c>
      <c r="G27" s="7">
        <v>152</v>
      </c>
      <c r="H27" s="62">
        <v>1138024</v>
      </c>
      <c r="I27" s="61">
        <v>38178</v>
      </c>
      <c r="J27" s="9" t="s">
        <v>193</v>
      </c>
    </row>
    <row r="28" spans="2:10" x14ac:dyDescent="0.25">
      <c r="B28" s="10">
        <v>7</v>
      </c>
      <c r="C28" s="61">
        <v>37989</v>
      </c>
      <c r="D28" s="7" t="s">
        <v>185</v>
      </c>
      <c r="E28" s="7" t="s">
        <v>183</v>
      </c>
      <c r="F28" s="7" t="s">
        <v>194</v>
      </c>
      <c r="G28" s="7">
        <v>69</v>
      </c>
      <c r="H28" s="62">
        <v>406686</v>
      </c>
      <c r="I28" s="61">
        <v>38145</v>
      </c>
      <c r="J28" s="9" t="s">
        <v>131</v>
      </c>
    </row>
    <row r="29" spans="2:10" x14ac:dyDescent="0.25">
      <c r="B29" s="10">
        <v>14</v>
      </c>
      <c r="C29" s="61">
        <v>37990</v>
      </c>
      <c r="D29" s="7" t="s">
        <v>180</v>
      </c>
      <c r="E29" s="7" t="s">
        <v>178</v>
      </c>
      <c r="F29" s="7" t="s">
        <v>194</v>
      </c>
      <c r="G29" s="7">
        <v>68</v>
      </c>
      <c r="H29" s="62">
        <v>664700</v>
      </c>
      <c r="I29" s="61">
        <v>38261</v>
      </c>
      <c r="J29" s="9" t="s">
        <v>130</v>
      </c>
    </row>
    <row r="30" spans="2:10" x14ac:dyDescent="0.25">
      <c r="B30" s="10">
        <v>17</v>
      </c>
      <c r="C30" s="61">
        <v>37991</v>
      </c>
      <c r="D30" s="7" t="s">
        <v>188</v>
      </c>
      <c r="E30" s="7" t="s">
        <v>183</v>
      </c>
      <c r="F30" s="7" t="s">
        <v>194</v>
      </c>
      <c r="G30" s="7">
        <v>58</v>
      </c>
      <c r="H30" s="62">
        <v>358846</v>
      </c>
      <c r="I30" s="61">
        <v>38268</v>
      </c>
      <c r="J30" s="9" t="s">
        <v>132</v>
      </c>
    </row>
    <row r="31" spans="2:10" x14ac:dyDescent="0.25">
      <c r="B31" s="10">
        <v>24</v>
      </c>
      <c r="C31" s="61">
        <v>37996</v>
      </c>
      <c r="D31" s="7" t="s">
        <v>182</v>
      </c>
      <c r="E31" s="7" t="s">
        <v>183</v>
      </c>
      <c r="F31" s="7" t="s">
        <v>194</v>
      </c>
      <c r="G31" s="7">
        <v>79</v>
      </c>
      <c r="H31" s="62">
        <v>427390</v>
      </c>
      <c r="I31" s="61">
        <v>38322</v>
      </c>
      <c r="J31" s="9" t="s">
        <v>184</v>
      </c>
    </row>
    <row r="32" spans="2:10" x14ac:dyDescent="0.25">
      <c r="B32" s="10">
        <v>26</v>
      </c>
      <c r="C32" s="61">
        <v>37996</v>
      </c>
      <c r="D32" s="7" t="s">
        <v>180</v>
      </c>
      <c r="E32" s="7" t="s">
        <v>183</v>
      </c>
      <c r="F32" s="7" t="s">
        <v>194</v>
      </c>
      <c r="G32" s="7">
        <v>70</v>
      </c>
      <c r="H32" s="62">
        <v>549780</v>
      </c>
      <c r="I32" s="61">
        <v>38160</v>
      </c>
      <c r="J32" s="9" t="s">
        <v>186</v>
      </c>
    </row>
    <row r="33" spans="2:10" x14ac:dyDescent="0.25">
      <c r="B33" s="10">
        <v>27</v>
      </c>
      <c r="C33" s="61">
        <v>37997</v>
      </c>
      <c r="D33" s="7" t="s">
        <v>180</v>
      </c>
      <c r="E33" s="7" t="s">
        <v>183</v>
      </c>
      <c r="F33" s="7" t="s">
        <v>194</v>
      </c>
      <c r="G33" s="7">
        <v>70</v>
      </c>
      <c r="H33" s="62">
        <v>659330</v>
      </c>
      <c r="I33" s="61">
        <v>38344</v>
      </c>
      <c r="J33" s="9" t="s">
        <v>131</v>
      </c>
    </row>
    <row r="34" spans="2:10" x14ac:dyDescent="0.25">
      <c r="B34" s="10">
        <v>29</v>
      </c>
      <c r="C34" s="61">
        <v>37998</v>
      </c>
      <c r="D34" s="7" t="s">
        <v>188</v>
      </c>
      <c r="E34" s="7" t="s">
        <v>183</v>
      </c>
      <c r="F34" s="7" t="s">
        <v>194</v>
      </c>
      <c r="G34" s="7">
        <v>91</v>
      </c>
      <c r="H34" s="62">
        <v>753571</v>
      </c>
      <c r="I34" s="61">
        <v>38175</v>
      </c>
      <c r="J34" s="9" t="s">
        <v>132</v>
      </c>
    </row>
    <row r="35" spans="2:10" x14ac:dyDescent="0.25">
      <c r="B35" s="81">
        <v>30</v>
      </c>
      <c r="C35" s="82">
        <v>37998</v>
      </c>
      <c r="D35" s="83" t="s">
        <v>180</v>
      </c>
      <c r="E35" s="83" t="s">
        <v>183</v>
      </c>
      <c r="F35" s="83" t="s">
        <v>194</v>
      </c>
      <c r="G35" s="83">
        <v>201</v>
      </c>
      <c r="H35" s="84">
        <v>939072</v>
      </c>
      <c r="I35" s="82">
        <v>38203</v>
      </c>
      <c r="J35" s="85" t="s">
        <v>130</v>
      </c>
    </row>
  </sheetData>
  <mergeCells count="2">
    <mergeCell ref="A1:F1"/>
    <mergeCell ref="A2:I3"/>
  </mergeCells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F45"/>
  <sheetViews>
    <sheetView topLeftCell="A22" workbookViewId="0">
      <selection activeCell="A10" sqref="A10"/>
    </sheetView>
  </sheetViews>
  <sheetFormatPr baseColWidth="10" defaultRowHeight="15" x14ac:dyDescent="0.25"/>
  <cols>
    <col min="1" max="1" width="14.28515625" customWidth="1"/>
    <col min="2" max="2" width="22.42578125" customWidth="1"/>
    <col min="3" max="4" width="15.140625" customWidth="1"/>
    <col min="5" max="5" width="5.42578125" customWidth="1"/>
    <col min="6" max="6" width="13" customWidth="1"/>
    <col min="7" max="7" width="6.28515625" customWidth="1"/>
    <col min="8" max="8" width="12.5703125" bestFit="1" customWidth="1"/>
  </cols>
  <sheetData>
    <row r="7" spans="3:6" x14ac:dyDescent="0.25">
      <c r="C7" s="90">
        <f>$B$22</f>
        <v>19759180</v>
      </c>
      <c r="F7" s="90">
        <f>$C$22</f>
        <v>15586616</v>
      </c>
    </row>
    <row r="18" spans="1:4" ht="18.75" x14ac:dyDescent="0.3">
      <c r="A18" s="87" t="s">
        <v>210</v>
      </c>
    </row>
    <row r="19" spans="1:4" x14ac:dyDescent="0.25">
      <c r="B19" s="86" t="s">
        <v>208</v>
      </c>
    </row>
    <row r="20" spans="1:4" x14ac:dyDescent="0.25">
      <c r="B20" s="88" t="s">
        <v>183</v>
      </c>
      <c r="C20" s="88" t="s">
        <v>178</v>
      </c>
      <c r="D20" s="88" t="s">
        <v>207</v>
      </c>
    </row>
    <row r="21" spans="1:4" x14ac:dyDescent="0.25">
      <c r="A21" t="s">
        <v>209</v>
      </c>
      <c r="B21" s="64">
        <v>19759180</v>
      </c>
      <c r="C21" s="64">
        <v>15586616</v>
      </c>
      <c r="D21" s="64">
        <v>35345796</v>
      </c>
    </row>
    <row r="22" spans="1:4" x14ac:dyDescent="0.25">
      <c r="A22" t="s">
        <v>212</v>
      </c>
      <c r="B22" s="89">
        <f>GETPIVOTDATA("Venta",$A$19,"Operación","Alquiler")</f>
        <v>19759180</v>
      </c>
      <c r="C22" s="89">
        <f>GETPIVOTDATA("Venta",$A$19,"Operación","Venta")</f>
        <v>15586616</v>
      </c>
    </row>
    <row r="27" spans="1:4" ht="18.75" x14ac:dyDescent="0.3">
      <c r="A27" s="87" t="s">
        <v>211</v>
      </c>
    </row>
    <row r="28" spans="1:4" x14ac:dyDescent="0.25">
      <c r="A28" s="86" t="s">
        <v>206</v>
      </c>
      <c r="B28" t="s">
        <v>209</v>
      </c>
    </row>
    <row r="29" spans="1:4" x14ac:dyDescent="0.25">
      <c r="A29" s="4" t="s">
        <v>130</v>
      </c>
      <c r="B29" s="64">
        <v>9375560</v>
      </c>
    </row>
    <row r="30" spans="1:4" x14ac:dyDescent="0.25">
      <c r="A30" s="4" t="s">
        <v>186</v>
      </c>
      <c r="B30" s="64">
        <v>9656069</v>
      </c>
    </row>
    <row r="31" spans="1:4" x14ac:dyDescent="0.25">
      <c r="A31" s="4" t="s">
        <v>184</v>
      </c>
      <c r="B31" s="64">
        <v>4843134</v>
      </c>
    </row>
    <row r="32" spans="1:4" x14ac:dyDescent="0.25">
      <c r="A32" s="4" t="s">
        <v>132</v>
      </c>
      <c r="B32" s="64">
        <v>3023961</v>
      </c>
    </row>
    <row r="33" spans="1:2" x14ac:dyDescent="0.25">
      <c r="A33" s="4" t="s">
        <v>193</v>
      </c>
      <c r="B33" s="64">
        <v>2307520</v>
      </c>
    </row>
    <row r="34" spans="1:2" x14ac:dyDescent="0.25">
      <c r="A34" s="4" t="s">
        <v>131</v>
      </c>
      <c r="B34" s="64">
        <v>6139552</v>
      </c>
    </row>
    <row r="35" spans="1:2" x14ac:dyDescent="0.25">
      <c r="A35" s="4" t="s">
        <v>207</v>
      </c>
      <c r="B35" s="64">
        <v>35345796</v>
      </c>
    </row>
    <row r="39" spans="1:2" ht="18.75" x14ac:dyDescent="0.3">
      <c r="A39" s="87" t="s">
        <v>213</v>
      </c>
    </row>
    <row r="40" spans="1:2" x14ac:dyDescent="0.25">
      <c r="A40" s="86" t="s">
        <v>206</v>
      </c>
      <c r="B40" t="s">
        <v>209</v>
      </c>
    </row>
    <row r="41" spans="1:2" x14ac:dyDescent="0.25">
      <c r="A41" s="4" t="s">
        <v>181</v>
      </c>
      <c r="B41" s="64">
        <v>12881157</v>
      </c>
    </row>
    <row r="42" spans="1:2" x14ac:dyDescent="0.25">
      <c r="A42" s="4" t="s">
        <v>190</v>
      </c>
      <c r="B42" s="64">
        <v>5928603</v>
      </c>
    </row>
    <row r="43" spans="1:2" x14ac:dyDescent="0.25">
      <c r="A43" s="4" t="s">
        <v>191</v>
      </c>
      <c r="B43" s="64">
        <v>10638637</v>
      </c>
    </row>
    <row r="44" spans="1:2" x14ac:dyDescent="0.25">
      <c r="A44" s="4" t="s">
        <v>194</v>
      </c>
      <c r="B44" s="64">
        <v>5897399</v>
      </c>
    </row>
    <row r="45" spans="1:2" x14ac:dyDescent="0.25">
      <c r="A45" s="4" t="s">
        <v>207</v>
      </c>
      <c r="B45" s="64">
        <v>35345796</v>
      </c>
    </row>
  </sheetData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Ejericicio 1</vt:lpstr>
      <vt:lpstr>Ejercicio 2</vt:lpstr>
      <vt:lpstr>Ejercicio 3</vt:lpstr>
      <vt:lpstr>Ejercicio 4</vt:lpstr>
      <vt:lpstr>Ejercicio 5</vt:lpstr>
      <vt:lpstr>Dash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2021-05-21T02:52:08Z</dcterms:modified>
</cp:coreProperties>
</file>