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E36DF688-3135-4D5B-984F-7292AD706843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base de datos" sheetId="6" r:id="rId6"/>
    <sheet name="Dashboard" sheetId="7" r:id="rId7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32" i="6"/>
  <c r="F39" i="3" l="1"/>
  <c r="F38" i="3"/>
  <c r="H29" i="3"/>
  <c r="H30" i="3"/>
  <c r="H31" i="3"/>
  <c r="H32" i="3"/>
  <c r="H33" i="3"/>
  <c r="H34" i="3"/>
  <c r="H35" i="3"/>
  <c r="H36" i="3"/>
  <c r="H37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11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H58" i="1"/>
  <c r="I58" i="1"/>
  <c r="E63" i="1"/>
  <c r="E62" i="1"/>
  <c r="E61" i="1"/>
  <c r="E60" i="1"/>
  <c r="E6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4" authorId="0" shapeId="0" xr:uid="{79CC6F66-3EF3-420F-8415-72C34548B20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la formula requerida todo excelente solo te falto una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66" authorId="0" shapeId="0" xr:uid="{0434F172-9E31-45C8-9218-1ADE7D38B9B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 pero el criterio no tanto debi ser celdas que contengan valor = Ramirez Herbert usar una variable y más en una tabla afecta el resultado :) TE DEJE EL EJEMPLO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8B6864AC-AC21-4122-951C-673B5158C66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BIEN, DOMINAS LA FUNCIÓN SI Y EL FORMATO CONDICIONAL</t>
        </r>
      </text>
    </comment>
    <comment ref="L41" authorId="0" shapeId="0" xr:uid="{AB634C0B-6774-4226-8161-BB7DB8275A2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BUEN MANEJO DEL FORMATO CONDICIONAL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3" authorId="0" shapeId="0" xr:uid="{D5B24C99-F49F-46D7-878B-F5DCE198F37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me gusto mucho el dashboard espero que lo perfecciones ya que es una tendencia actualmente</t>
        </r>
      </text>
    </comment>
  </commentList>
</comments>
</file>

<file path=xl/sharedStrings.xml><?xml version="1.0" encoding="utf-8"?>
<sst xmlns="http://schemas.openxmlformats.org/spreadsheetml/2006/main" count="610" uniqueCount="209">
  <si>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</si>
  <si>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</si>
  <si>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</si>
  <si>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</si>
  <si>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</si>
  <si>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</si>
  <si>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</si>
  <si>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</si>
  <si>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</si>
  <si>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</si>
  <si>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</si>
  <si>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</si>
  <si>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</si>
  <si>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</si>
  <si>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</si>
  <si>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</si>
  <si>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</si>
  <si>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</si>
  <si>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</si>
  <si>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</si>
  <si>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</si>
  <si>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</si>
  <si>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</si>
  <si>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</si>
  <si>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</si>
  <si>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</si>
  <si>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</si>
  <si>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</si>
  <si>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</si>
  <si>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</si>
  <si>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</si>
  <si>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</si>
  <si>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</si>
  <si>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</si>
  <si>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</si>
  <si>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</si>
  <si>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</si>
  <si>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</si>
  <si>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</si>
  <si>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</si>
  <si>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</si>
  <si>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</si>
  <si>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</si>
  <si>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</si>
  <si>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</si>
  <si>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</si>
  <si>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</si>
  <si>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</si>
  <si>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</si>
  <si>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</si>
  <si>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</si>
  <si>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</si>
  <si>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</si>
  <si>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</si>
  <si>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</si>
  <si>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</si>
  <si>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</si>
  <si>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</si>
  <si>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</si>
  <si>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</si>
  <si>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</si>
  <si>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</si>
  <si>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</si>
  <si>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</si>
  <si>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</si>
  <si>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</si>
  <si>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</si>
  <si>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</si>
  <si>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</si>
  <si>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</si>
  <si>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</si>
  <si>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</si>
  <si>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</si>
  <si>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</si>
  <si>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</si>
  <si>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</si>
  <si>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</si>
  <si>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</si>
  <si>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</si>
  <si>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</si>
  <si>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</si>
  <si>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</si>
  <si>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</si>
  <si>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</si>
  <si>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</si>
  <si>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</si>
  <si>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</si>
  <si>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</si>
  <si>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</si>
  <si>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</si>
  <si>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</si>
  <si>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</si>
  <si>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</si>
  <si>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</si>
  <si>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</si>
  <si>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</si>
  <si>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</si>
  <si>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</si>
  <si>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</si>
  <si>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</si>
  <si>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</si>
  <si>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</si>
  <si>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</si>
  <si>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</si>
  <si>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</si>
  <si>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</si>
  <si>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</si>
  <si>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</si>
  <si>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</si>
  <si>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</si>
  <si>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</si>
  <si>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</si>
  <si>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</si>
  <si>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</si>
  <si>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</si>
  <si>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</si>
  <si>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</si>
  <si>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</si>
  <si>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</si>
  <si>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</si>
  <si>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</si>
  <si>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</si>
  <si>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</si>
  <si>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</si>
  <si>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</si>
  <si>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</si>
  <si>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</si>
  <si>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</si>
  <si>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</si>
  <si>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</si>
  <si>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</si>
  <si>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</si>
  <si>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</si>
  <si>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</si>
  <si>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</si>
  <si>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</si>
  <si>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</si>
  <si>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</si>
  <si>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</si>
  <si>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</si>
  <si>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</si>
  <si>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</si>
  <si>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</si>
  <si>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</si>
  <si>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</si>
  <si>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</si>
  <si>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</si>
  <si>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</si>
  <si>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</si>
  <si>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</si>
  <si>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</si>
  <si>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</si>
  <si>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</si>
  <si>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</si>
  <si>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</si>
  <si>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</si>
  <si>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</si>
  <si>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</si>
  <si>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</si>
  <si>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</si>
  <si>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</si>
  <si>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</si>
  <si>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</si>
  <si>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</si>
  <si>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</si>
  <si>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</si>
  <si>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</si>
  <si>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</si>
  <si>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</si>
  <si>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</si>
  <si>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</si>
  <si>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</si>
  <si>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</si>
  <si>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</si>
  <si>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</si>
  <si>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</si>
  <si>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</si>
  <si>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</si>
  <si>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</si>
  <si>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</si>
  <si>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</si>
  <si>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</si>
  <si>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</si>
  <si>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</si>
  <si>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</si>
  <si>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</si>
  <si>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</si>
  <si>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</si>
  <si>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</si>
  <si>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</si>
  <si>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</si>
  <si>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</si>
  <si>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</si>
  <si>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</si>
  <si>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</si>
  <si>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</si>
  <si>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</si>
  <si>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</si>
  <si>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</si>
  <si>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</si>
  <si>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</si>
  <si>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</si>
  <si>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</si>
  <si>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</si>
  <si>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MAXIMO</t>
  </si>
  <si>
    <t>PROMEDIO</t>
  </si>
  <si>
    <r>
      <t xml:space="preserve">Ejercicio 1 -A partir de los datos presentados en la colección crea una propuesta de Dashboard donde se pueda consultar información sobre: Los importes de </t>
    </r>
    <r>
      <rPr>
        <b/>
        <sz val="11"/>
        <color theme="1"/>
        <rFont val="Calibri"/>
        <family val="2"/>
        <scheme val="minor"/>
      </rPr>
      <t>venta de cada operación</t>
    </r>
    <r>
      <rPr>
        <sz val="11"/>
        <color theme="1"/>
        <rFont val="Calibri"/>
        <family val="2"/>
        <scheme val="minor"/>
      </rPr>
      <t>, las</t>
    </r>
    <r>
      <rPr>
        <b/>
        <sz val="11"/>
        <color theme="1"/>
        <rFont val="Calibri"/>
        <family val="2"/>
        <scheme val="minor"/>
      </rPr>
      <t xml:space="preserve"> ventas de cada vendedor</t>
    </r>
    <r>
      <rPr>
        <sz val="11"/>
        <color theme="1"/>
        <rFont val="Calibri"/>
        <family val="2"/>
        <scheme val="minor"/>
      </rPr>
      <t xml:space="preserve"> y las </t>
    </r>
    <r>
      <rPr>
        <b/>
        <sz val="11"/>
        <color theme="1"/>
        <rFont val="Calibri"/>
        <family val="2"/>
        <scheme val="minor"/>
      </rPr>
      <t>ventas por estado</t>
    </r>
    <r>
      <rPr>
        <sz val="11"/>
        <color theme="1"/>
        <rFont val="Calibri"/>
        <family val="2"/>
        <scheme val="minor"/>
      </rPr>
      <t>. Se agradeceria que en el tablero de control se acompañara de graficos pero no es indispensable hacerlo.</t>
    </r>
  </si>
  <si>
    <t>Total general</t>
  </si>
  <si>
    <t>Suma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</si>
</sst>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07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0" fontId="7" fillId="7" borderId="16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7" xfId="4" applyNumberFormat="1" applyFont="1" applyFill="1" applyBorder="1" applyAlignment="1">
      <alignment horizontal="center" wrapText="1"/>
    </xf>
    <xf numFmtId="0" fontId="7" fillId="6" borderId="16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7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" fillId="2" borderId="2" xfId="3" applyBorder="1"/>
    <xf numFmtId="14" fontId="0" fillId="0" borderId="2" xfId="0" applyNumberFormat="1" applyBorder="1"/>
    <xf numFmtId="166" fontId="0" fillId="0" borderId="2" xfId="0" applyNumberFormat="1" applyBorder="1"/>
    <xf numFmtId="0" fontId="0" fillId="0" borderId="0" xfId="0" applyAlignment="1">
      <alignment horizontal="left"/>
    </xf>
    <xf numFmtId="0" fontId="15" fillId="9" borderId="18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164" fontId="0" fillId="0" borderId="0" xfId="0" applyNumberFormat="1"/>
    <xf numFmtId="2" fontId="0" fillId="0" borderId="2" xfId="0" applyNumberFormat="1" applyBorder="1"/>
    <xf numFmtId="14" fontId="6" fillId="5" borderId="20" xfId="1" applyNumberFormat="1" applyFont="1" applyFill="1" applyBorder="1" applyAlignment="1">
      <alignment horizontal="center" vertical="center" wrapText="1"/>
    </xf>
    <xf numFmtId="0" fontId="6" fillId="5" borderId="20" xfId="4" applyNumberFormat="1" applyFont="1" applyFill="1" applyBorder="1" applyAlignment="1">
      <alignment horizontal="center" vertical="center"/>
    </xf>
    <xf numFmtId="164" fontId="6" fillId="5" borderId="20" xfId="1" applyNumberFormat="1" applyFont="1" applyFill="1" applyBorder="1" applyAlignment="1">
      <alignment horizontal="center" vertical="center"/>
    </xf>
    <xf numFmtId="0" fontId="6" fillId="5" borderId="20" xfId="1" applyNumberFormat="1" applyFont="1" applyFill="1" applyBorder="1" applyAlignment="1">
      <alignment horizontal="center" vertical="center" wrapText="1"/>
    </xf>
    <xf numFmtId="0" fontId="6" fillId="5" borderId="21" xfId="1" applyNumberFormat="1" applyFont="1" applyFill="1" applyBorder="1" applyAlignment="1">
      <alignment horizontal="center" vertical="center" wrapText="1"/>
    </xf>
    <xf numFmtId="164" fontId="1" fillId="0" borderId="1" xfId="1" applyNumberFormat="1" applyFont="1" applyBorder="1"/>
    <xf numFmtId="164" fontId="0" fillId="0" borderId="2" xfId="0" applyNumberFormat="1" applyBorder="1"/>
    <xf numFmtId="14" fontId="18" fillId="0" borderId="0" xfId="4" applyNumberFormat="1" applyFont="1" applyAlignment="1">
      <alignment horizontal="right" wrapText="1"/>
    </xf>
    <xf numFmtId="0" fontId="19" fillId="0" borderId="0" xfId="0" applyFont="1"/>
    <xf numFmtId="0" fontId="1" fillId="2" borderId="22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10" borderId="0" xfId="0" applyFill="1"/>
    <xf numFmtId="0" fontId="17" fillId="2" borderId="22" xfId="3" applyFont="1" applyBorder="1"/>
    <xf numFmtId="0" fontId="0" fillId="0" borderId="0" xfId="0" pivotButton="1"/>
    <xf numFmtId="44" fontId="0" fillId="0" borderId="0" xfId="0" applyNumberFormat="1"/>
    <xf numFmtId="0" fontId="0" fillId="2" borderId="8" xfId="3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63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Teresa Flores Gil(5343).xlsx]Dashboard!TablaDinámica1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Dashboard!$C$11:$C$12</c:f>
              <c:strCache>
                <c:ptCount val="1"/>
                <c:pt idx="0">
                  <c:v>Alquiler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Dashboard!$B$13:$B$14</c:f>
              <c:strCache>
                <c:ptCount val="1"/>
                <c:pt idx="0">
                  <c:v>Joaquín</c:v>
                </c:pt>
              </c:strCache>
            </c:strRef>
          </c:cat>
          <c:val>
            <c:numRef>
              <c:f>Dashboard!$C$13:$C$14</c:f>
              <c:numCache>
                <c:formatCode>_("$"* #,##0.00_);_("$"* \(#,##0.00\);_("$"* "-"??_);_(@_)</c:formatCode>
                <c:ptCount val="1"/>
                <c:pt idx="0">
                  <c:v>712416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3A2-ABD0-BC3878C5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7753536"/>
        <c:axId val="1397761024"/>
        <c:axId val="1589705056"/>
      </c:bar3DChart>
      <c:catAx>
        <c:axId val="13977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761024"/>
        <c:crosses val="autoZero"/>
        <c:auto val="1"/>
        <c:lblAlgn val="ctr"/>
        <c:lblOffset val="100"/>
        <c:noMultiLvlLbl val="0"/>
      </c:catAx>
      <c:valAx>
        <c:axId val="1397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753536"/>
        <c:crosses val="autoZero"/>
        <c:crossBetween val="between"/>
      </c:valAx>
      <c:serAx>
        <c:axId val="15897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7610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57151</xdr:rowOff>
    </xdr:from>
    <xdr:to>
      <xdr:col>12</xdr:col>
      <xdr:colOff>628650</xdr:colOff>
      <xdr:row>7</xdr:row>
      <xdr:rowOff>133351</xdr:rowOff>
    </xdr:to>
    <xdr:sp macro="" textlink="">
      <xdr:nvSpPr>
        <xdr:cNvPr id="2" name="Redondear rectángulo de esquina diagon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95275" y="57151"/>
          <a:ext cx="11811000" cy="1409700"/>
        </a:xfrm>
        <a:prstGeom prst="round2Diag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2</xdr:col>
      <xdr:colOff>552450</xdr:colOff>
      <xdr:row>1</xdr:row>
      <xdr:rowOff>161925</xdr:rowOff>
    </xdr:from>
    <xdr:ext cx="7375352" cy="530658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076450" y="352425"/>
          <a:ext cx="737535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2800" b="1">
              <a:solidFill>
                <a:schemeClr val="bg1"/>
              </a:solidFill>
            </a:rPr>
            <a:t>TABLERO</a:t>
          </a:r>
          <a:r>
            <a:rPr lang="es-MX" sz="2800" b="1" baseline="0">
              <a:solidFill>
                <a:schemeClr val="bg1"/>
              </a:solidFill>
            </a:rPr>
            <a:t> DE CONTROL SOBRE BASE DE DATOS </a:t>
          </a:r>
          <a:endParaRPr lang="es-MX" sz="2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</xdr:col>
      <xdr:colOff>57150</xdr:colOff>
      <xdr:row>0</xdr:row>
      <xdr:rowOff>171450</xdr:rowOff>
    </xdr:from>
    <xdr:to>
      <xdr:col>2</xdr:col>
      <xdr:colOff>419100</xdr:colOff>
      <xdr:row>7</xdr:row>
      <xdr:rowOff>75724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789" b="62676" l="20070" r="8415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226" t="18662" r="28521" b="41549"/>
        <a:stretch/>
      </xdr:blipFill>
      <xdr:spPr>
        <a:xfrm>
          <a:off x="819150" y="171450"/>
          <a:ext cx="1314450" cy="1237774"/>
        </a:xfrm>
        <a:prstGeom prst="rect">
          <a:avLst/>
        </a:prstGeom>
      </xdr:spPr>
    </xdr:pic>
    <xdr:clientData/>
  </xdr:twoCellAnchor>
  <xdr:twoCellAnchor>
    <xdr:from>
      <xdr:col>5</xdr:col>
      <xdr:colOff>33337</xdr:colOff>
      <xdr:row>9</xdr:row>
      <xdr:rowOff>47624</xdr:rowOff>
    </xdr:from>
    <xdr:to>
      <xdr:col>15</xdr:col>
      <xdr:colOff>133350</xdr:colOff>
      <xdr:row>28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276224</xdr:colOff>
      <xdr:row>8</xdr:row>
      <xdr:rowOff>76201</xdr:rowOff>
    </xdr:from>
    <xdr:to>
      <xdr:col>8</xdr:col>
      <xdr:colOff>333374</xdr:colOff>
      <xdr:row>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Operación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49" y="1600201"/>
              <a:ext cx="2009775" cy="67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47623</xdr:colOff>
      <xdr:row>8</xdr:row>
      <xdr:rowOff>95251</xdr:rowOff>
    </xdr:from>
    <xdr:to>
      <xdr:col>6</xdr:col>
      <xdr:colOff>514350</xdr:colOff>
      <xdr:row>9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stado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3" y="1619251"/>
              <a:ext cx="3190877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333374</xdr:colOff>
      <xdr:row>8</xdr:row>
      <xdr:rowOff>85726</xdr:rowOff>
    </xdr:from>
    <xdr:to>
      <xdr:col>12</xdr:col>
      <xdr:colOff>219075</xdr:colOff>
      <xdr:row>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2424" y="1609726"/>
              <a:ext cx="3724276" cy="65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a Flores Gil" refreshedDate="44333.853671527781" createdVersion="6" refreshedVersion="6" minRefreshableVersion="3" recordCount="30" xr:uid="{00000000-000A-0000-FFFF-FFFF09000000}">
  <cacheSource type="worksheet">
    <worksheetSource name="_xlnm.Database"/>
  </cacheSource>
  <cacheFields count="10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 count="30">
        <d v="2004-04-19T00:00:00"/>
        <d v="2004-11-08T00:00:00"/>
        <d v="2004-04-27T00:00:00"/>
        <d v="2004-09-05T00:00:00"/>
        <d v="2004-10-31T00:00:00"/>
        <d v="2004-10-28T00:00:00"/>
        <d v="2004-04-05T00:00:00"/>
        <d v="2004-11-29T00:00:00"/>
        <d v="2004-11-21T00:00:00"/>
        <d v="2004-04-09T00:00:00"/>
        <d v="2004-04-21T00:00:00"/>
        <d v="2004-06-19T00:00:00"/>
        <d v="2004-12-28T00:00:00"/>
        <d v="2004-10-06T00:00:00"/>
        <d v="2004-04-14T00:00:00"/>
        <d v="2004-11-04T00:00:00"/>
        <d v="2004-06-06T00:00:00"/>
        <d v="2004-08-19T00:00:00"/>
        <d v="2004-06-12T00:00:00"/>
        <d v="2004-05-23T00:00:00"/>
        <d v="2004-06-16T00:00:00"/>
        <d v="2004-07-10T00:00:00"/>
        <d v="2004-06-07T00:00:00"/>
        <d v="2004-10-01T00:00:00"/>
        <d v="2004-10-08T00:00:00"/>
        <d v="2004-12-01T00:00:00"/>
        <d v="2004-06-22T00:00:00"/>
        <d v="2004-12-23T00:00:00"/>
        <d v="2004-07-07T00:00:00"/>
        <d v="2004-08-04T00:00:00"/>
      </sharedItems>
      <fieldGroup par="9" base="7">
        <rangePr groupBy="days" startDate="2004-04-05T00:00:00" endDate="2004-12-29T00:00:00"/>
        <groupItems count="368">
          <s v="&lt;05/04/200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2/2004"/>
        </groupItems>
      </fieldGroup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  <cacheField name="Meses" numFmtId="0" databaseField="0">
      <fieldGroup base="7">
        <rangePr groupBy="months" startDate="2004-04-05T00:00:00" endDate="2004-12-29T00:00:00"/>
        <groupItems count="14">
          <s v="&lt;05/04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0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x v="0"/>
    <x v="0"/>
    <x v="0"/>
  </r>
  <r>
    <n v="3"/>
    <d v="2004-01-01T00:00:00"/>
    <s v="Oficina"/>
    <x v="1"/>
    <x v="0"/>
    <n v="82"/>
    <x v="1"/>
    <x v="1"/>
    <x v="1"/>
  </r>
  <r>
    <n v="4"/>
    <d v="2004-01-02T00:00:00"/>
    <s v="Estacionamiento"/>
    <x v="1"/>
    <x v="0"/>
    <n v="285"/>
    <x v="2"/>
    <x v="2"/>
    <x v="2"/>
  </r>
  <r>
    <n v="6"/>
    <d v="2004-01-03T00:00:00"/>
    <s v="Industrial"/>
    <x v="1"/>
    <x v="0"/>
    <n v="131"/>
    <x v="3"/>
    <x v="3"/>
    <x v="0"/>
  </r>
  <r>
    <n v="8"/>
    <d v="2004-01-03T00:00:00"/>
    <s v="Oficina"/>
    <x v="0"/>
    <x v="0"/>
    <n v="235"/>
    <x v="4"/>
    <x v="4"/>
    <x v="2"/>
  </r>
  <r>
    <n v="11"/>
    <d v="2004-01-04T00:00:00"/>
    <s v="Oficina"/>
    <x v="1"/>
    <x v="0"/>
    <n v="124"/>
    <x v="5"/>
    <x v="5"/>
    <x v="0"/>
  </r>
  <r>
    <n v="12"/>
    <d v="2004-01-04T00:00:00"/>
    <s v="Industrial"/>
    <x v="0"/>
    <x v="0"/>
    <n v="187"/>
    <x v="6"/>
    <x v="6"/>
    <x v="3"/>
  </r>
  <r>
    <n v="15"/>
    <d v="2004-01-04T00:00:00"/>
    <s v="Industrial"/>
    <x v="1"/>
    <x v="0"/>
    <n v="176"/>
    <x v="7"/>
    <x v="7"/>
    <x v="0"/>
  </r>
  <r>
    <n v="16"/>
    <d v="2004-01-05T00:00:00"/>
    <s v="Casa"/>
    <x v="1"/>
    <x v="0"/>
    <n v="179"/>
    <x v="8"/>
    <x v="8"/>
    <x v="3"/>
  </r>
  <r>
    <n v="19"/>
    <d v="2004-01-07T00:00:00"/>
    <s v="Piso"/>
    <x v="1"/>
    <x v="0"/>
    <n v="55"/>
    <x v="9"/>
    <x v="9"/>
    <x v="4"/>
  </r>
  <r>
    <n v="23"/>
    <d v="2004-01-10T00:00:00"/>
    <s v="Casa"/>
    <x v="1"/>
    <x v="0"/>
    <n v="183"/>
    <x v="10"/>
    <x v="10"/>
    <x v="4"/>
  </r>
  <r>
    <n v="1"/>
    <d v="2004-01-01T00:00:00"/>
    <s v="Estacionamiento"/>
    <x v="1"/>
    <x v="1"/>
    <n v="291"/>
    <x v="11"/>
    <x v="11"/>
    <x v="3"/>
  </r>
  <r>
    <n v="9"/>
    <d v="2004-01-04T00:00:00"/>
    <s v="Piso"/>
    <x v="1"/>
    <x v="1"/>
    <n v="108"/>
    <x v="12"/>
    <x v="12"/>
    <x v="2"/>
  </r>
  <r>
    <n v="10"/>
    <d v="2004-01-04T00:00:00"/>
    <s v="Estacionamiento"/>
    <x v="0"/>
    <x v="1"/>
    <n v="299"/>
    <x v="13"/>
    <x v="13"/>
    <x v="1"/>
  </r>
  <r>
    <n v="22"/>
    <d v="2004-01-09T00:00:00"/>
    <s v="Oficina"/>
    <x v="1"/>
    <x v="1"/>
    <n v="116"/>
    <x v="14"/>
    <x v="14"/>
    <x v="0"/>
  </r>
  <r>
    <n v="13"/>
    <d v="2004-01-04T00:00:00"/>
    <s v="Estacionamiento"/>
    <x v="0"/>
    <x v="2"/>
    <n v="300"/>
    <x v="15"/>
    <x v="15"/>
    <x v="2"/>
  </r>
  <r>
    <n v="18"/>
    <d v="2004-01-06T00:00:00"/>
    <s v="Suelo"/>
    <x v="0"/>
    <x v="2"/>
    <n v="283"/>
    <x v="16"/>
    <x v="16"/>
    <x v="3"/>
  </r>
  <r>
    <n v="20"/>
    <d v="2004-01-08T00:00:00"/>
    <s v="Oficina"/>
    <x v="1"/>
    <x v="2"/>
    <n v="148"/>
    <x v="17"/>
    <x v="17"/>
    <x v="5"/>
  </r>
  <r>
    <n v="21"/>
    <d v="2004-01-09T00:00:00"/>
    <s v="Industrial"/>
    <x v="0"/>
    <x v="2"/>
    <n v="228"/>
    <x v="18"/>
    <x v="18"/>
    <x v="3"/>
  </r>
  <r>
    <n v="25"/>
    <d v="2004-01-10T00:00:00"/>
    <s v="Oficina"/>
    <x v="1"/>
    <x v="2"/>
    <n v="124"/>
    <x v="19"/>
    <x v="19"/>
    <x v="2"/>
  </r>
  <r>
    <n v="28"/>
    <d v="2004-01-12T00:00:00"/>
    <s v="Casa"/>
    <x v="1"/>
    <x v="2"/>
    <n v="187"/>
    <x v="20"/>
    <x v="20"/>
    <x v="1"/>
  </r>
  <r>
    <n v="5"/>
    <d v="2004-01-02T00:00:00"/>
    <s v="Suelo"/>
    <x v="0"/>
    <x v="3"/>
    <n v="152"/>
    <x v="21"/>
    <x v="21"/>
    <x v="5"/>
  </r>
  <r>
    <n v="7"/>
    <d v="2004-01-03T00:00:00"/>
    <s v="Estacionamiento"/>
    <x v="1"/>
    <x v="3"/>
    <n v="69"/>
    <x v="22"/>
    <x v="22"/>
    <x v="0"/>
  </r>
  <r>
    <n v="14"/>
    <d v="2004-01-04T00:00:00"/>
    <s v="Local"/>
    <x v="0"/>
    <x v="3"/>
    <n v="68"/>
    <x v="23"/>
    <x v="23"/>
    <x v="3"/>
  </r>
  <r>
    <n v="17"/>
    <d v="2004-01-05T00:00:00"/>
    <s v="Casa"/>
    <x v="1"/>
    <x v="3"/>
    <n v="58"/>
    <x v="24"/>
    <x v="24"/>
    <x v="4"/>
  </r>
  <r>
    <n v="24"/>
    <d v="2004-01-10T00:00:00"/>
    <s v="Oficina"/>
    <x v="1"/>
    <x v="3"/>
    <n v="79"/>
    <x v="25"/>
    <x v="25"/>
    <x v="1"/>
  </r>
  <r>
    <n v="26"/>
    <d v="2004-01-10T00:00:00"/>
    <s v="Local"/>
    <x v="1"/>
    <x v="3"/>
    <n v="70"/>
    <x v="26"/>
    <x v="26"/>
    <x v="2"/>
  </r>
  <r>
    <n v="27"/>
    <d v="2004-01-11T00:00:00"/>
    <s v="Local"/>
    <x v="1"/>
    <x v="3"/>
    <n v="70"/>
    <x v="27"/>
    <x v="27"/>
    <x v="0"/>
  </r>
  <r>
    <n v="29"/>
    <d v="2004-01-12T00:00:00"/>
    <s v="Casa"/>
    <x v="1"/>
    <x v="3"/>
    <n v="91"/>
    <x v="28"/>
    <x v="28"/>
    <x v="4"/>
  </r>
  <r>
    <n v="30"/>
    <d v="2004-01-12T00:00:00"/>
    <s v="Local"/>
    <x v="1"/>
    <x v="3"/>
    <n v="201"/>
    <x v="29"/>
    <x v="2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 rowHeaderCaption="Vendedor" colHeaderCaption="Operación">
  <location ref="B11:D14" firstHeaderRow="1" firstDataRow="2" firstDataCol="1" rowPageCount="1" colPageCount="1"/>
  <pivotFields count="10"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h="1" x="3"/>
        <item h="1" x="2"/>
        <item x="1"/>
        <item h="1" x="4"/>
        <item h="1" x="5"/>
        <item h="1"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2">
    <i>
      <x v="2"/>
    </i>
    <i t="grand">
      <x/>
    </i>
  </rowItems>
  <colFields count="1">
    <field x="3"/>
  </colFields>
  <colItems count="2">
    <i>
      <x/>
    </i>
    <i t="grand">
      <x/>
    </i>
  </colItems>
  <pageFields count="1">
    <pageField fld="4" hier="-1"/>
  </pageFields>
  <dataFields count="1">
    <dataField name="Suma de Venta" fld="6" baseField="8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7" name="TablaDinámica1"/>
  </pivotTables>
  <data>
    <tabular pivotCacheId="1">
      <items count="2">
        <i x="1" s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2000000}" sourceName="Estado">
  <pivotTables>
    <pivotTable tabId="7" name="TablaDinámica1"/>
  </pivotTables>
  <data>
    <tabular pivotCacheId="1">
      <items count="4">
        <i x="0" s="1"/>
        <i x="1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3000000}" sourceName="Vendedor">
  <pivotTables>
    <pivotTable tabId="7" name="TablaDinámica1"/>
  </pivotTables>
  <data>
    <tabular pivotCacheId="1">
      <items count="6">
        <i x="3"/>
        <i x="2"/>
        <i x="1" s="1"/>
        <i x="4"/>
        <i x="0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columnCount="2" rowHeight="241300"/>
  <slicer name="Estado" xr10:uid="{00000000-0014-0000-FFFF-FFFF02000000}" cache="SegmentaciónDeDatos_Estado" caption="Estado" columnCount="4" rowHeight="241300"/>
  <slicer name="Vendedor" xr10:uid="{00000000-0014-0000-FFFF-FFFF03000000}" cache="SegmentaciónDeDatos_Vendedor" caption="Vendedor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8:I58" totalsRowCount="1" headerRowDxfId="62" tableBorderDxfId="61">
  <autoFilter ref="A8:I57" xr:uid="{00000000-0009-0000-0100-000002000000}"/>
  <tableColumns count="9">
    <tableColumn id="1" xr3:uid="{00000000-0010-0000-0000-000001000000}" name="ID" dataDxfId="60" totalsRowDxfId="59"/>
    <tableColumn id="2" xr3:uid="{00000000-0010-0000-0000-000002000000}" name="FechaDeOrden" dataDxfId="58" totalsRowDxfId="57"/>
    <tableColumn id="3" xr3:uid="{00000000-0010-0000-0000-000003000000}" name="Empleado" dataDxfId="56" totalsRowDxfId="55"/>
    <tableColumn id="4" xr3:uid="{00000000-0010-0000-0000-000004000000}" name="Status" dataDxfId="54" totalsRowDxfId="53"/>
    <tableColumn id="5" xr3:uid="{00000000-0010-0000-0000-000005000000}" name="Compañía" dataDxfId="52" totalsRowDxfId="51"/>
    <tableColumn id="6" xr3:uid="{00000000-0010-0000-0000-000006000000}" name="Fecha de envío" dataDxfId="50" totalsRowDxfId="49"/>
    <tableColumn id="7" xr3:uid="{00000000-0010-0000-0000-000007000000}" name="Cantidad" dataDxfId="48" totalsRowDxfId="47"/>
    <tableColumn id="8" xr3:uid="{00000000-0010-0000-0000-000008000000}" name="Precio" totalsRowFunction="sum" dataDxfId="46" totalsRowDxfId="45" dataCellStyle="Moneda"/>
    <tableColumn id="9" xr3:uid="{00000000-0010-0000-0000-000009000000}" name="Costo de envío" totalsRowFunction="average" dataDxfId="44" totalsRowDxfId="43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7:J34" totalsRowShown="0" headerRowDxfId="42" tableBorderDxfId="41" headerRowCellStyle="Moneda">
  <autoFilter ref="A7:J34" xr:uid="{00000000-0009-0000-0100-000003000000}"/>
  <tableColumns count="10">
    <tableColumn id="1" xr3:uid="{00000000-0010-0000-0100-000001000000}" name="Cuenta No." dataDxfId="40" dataCellStyle="Normal 2"/>
    <tableColumn id="2" xr3:uid="{00000000-0010-0000-0100-000002000000}" name="Factura No." dataDxfId="39" dataCellStyle="Normal 2"/>
    <tableColumn id="3" xr3:uid="{00000000-0010-0000-0100-000003000000}" name="Fecha Factura" dataDxfId="38" dataCellStyle="Normal 2"/>
    <tableColumn id="4" xr3:uid="{00000000-0010-0000-0100-000004000000}" name="NOMBRE" dataDxfId="37" dataCellStyle="Normal 2"/>
    <tableColumn id="5" xr3:uid="{00000000-0010-0000-0100-000005000000}" name="Monto" dataDxfId="36" dataCellStyle="Moneda"/>
    <tableColumn id="6" xr3:uid="{00000000-0010-0000-0100-000006000000}" name="DIRECCIÓN" dataDxfId="35" dataCellStyle="Normal 2"/>
    <tableColumn id="7" xr3:uid="{00000000-0010-0000-0100-000007000000}" name="CIUDAD, ESTADO, CP" dataDxfId="34" dataCellStyle="Normal 2"/>
    <tableColumn id="8" xr3:uid="{00000000-0010-0000-0100-000008000000}" name="60 días" dataDxfId="33" dataCellStyle="Normal 2">
      <calculatedColumnFormula>SUM(Tabla3[[#This Row],[Fecha Factura]]+60)</calculatedColumnFormula>
    </tableColumn>
    <tableColumn id="9" xr3:uid="{00000000-0010-0000-0100-000009000000}" name="90 días" dataDxfId="32" dataCellStyle="Normal 2">
      <calculatedColumnFormula>SUM(Tabla3[[#This Row],[Fecha Factura]]+90)</calculatedColumnFormula>
    </tableColumn>
    <tableColumn id="10" xr3:uid="{00000000-0010-0000-0100-00000A000000}" name="120 días" dataDxfId="31" dataCellStyle="Normal 2">
      <calculatedColumnFormula>SUM(Tabla3[[#This Row],[Monto]]+120)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B5:H20" totalsRowShown="0" headerRowDxfId="29" dataDxfId="28" tableBorderDxfId="27">
  <autoFilter ref="B5:H20" xr:uid="{00000000-0009-0000-0100-000001000000}"/>
  <tableColumns count="7">
    <tableColumn id="1" xr3:uid="{00000000-0010-0000-0200-000001000000}" name="Nombre" dataDxfId="26"/>
    <tableColumn id="2" xr3:uid="{00000000-0010-0000-0200-000002000000}" name="Industria" dataDxfId="25"/>
    <tableColumn id="3" xr3:uid="{00000000-0010-0000-0200-000003000000}" name="Valor de mercado 2014 (mdd)" dataDxfId="24"/>
    <tableColumn id="4" xr3:uid="{00000000-0010-0000-0200-000004000000}" name="Valor de mercado 2015 (mdd)2" dataDxfId="23"/>
    <tableColumn id="5" xr3:uid="{00000000-0010-0000-0200-000005000000}" name="Valor de mercado 2016 (mdd)" dataDxfId="22"/>
    <tableColumn id="6" xr3:uid="{00000000-0010-0000-0200-000006000000}" name="Minigráficos" dataDxfId="21"/>
    <tableColumn id="7" xr3:uid="{00000000-0010-0000-0200-000007000000}" name="Logo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asededatos" displayName="Basededatos" ref="A1:I32" totalsRowShown="0" headerRowDxfId="19" headerRowBorderDxfId="18" tableBorderDxfId="17" totalsRowBorderDxfId="16" headerRowCellStyle="40% - Énfasis6">
  <autoFilter ref="A1:I32" xr:uid="{00000000-0009-0000-0100-000004000000}"/>
  <tableColumns count="9">
    <tableColumn id="1" xr3:uid="{00000000-0010-0000-0300-000001000000}" name="Referencia" dataDxfId="15"/>
    <tableColumn id="2" xr3:uid="{00000000-0010-0000-0300-000002000000}" name="Fecha Alta" dataDxfId="14"/>
    <tableColumn id="3" xr3:uid="{00000000-0010-0000-0300-000003000000}" name="Giro comercial" dataDxfId="13"/>
    <tableColumn id="4" xr3:uid="{00000000-0010-0000-0300-000004000000}" name="Operación" dataDxfId="12"/>
    <tableColumn id="5" xr3:uid="{00000000-0010-0000-0300-000005000000}" name="Estado" dataDxfId="11"/>
    <tableColumn id="6" xr3:uid="{00000000-0010-0000-0300-000006000000}" name="Superficie" dataDxfId="10"/>
    <tableColumn id="7" xr3:uid="{00000000-0010-0000-0300-000007000000}" name="Venta" dataDxfId="9"/>
    <tableColumn id="8" xr3:uid="{00000000-0010-0000-0300-000008000000}" name="Fecha Venta" dataDxfId="8"/>
    <tableColumn id="9" xr3:uid="{00000000-0010-0000-0300-000009000000}" name="Vendedo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opLeftCell="A34" zoomScale="90" zoomScaleNormal="90" workbookViewId="0">
      <selection activeCell="J67" sqref="J67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customWidth="1"/>
    <col min="6" max="6" width="16.42578125" customWidth="1"/>
    <col min="7" max="7" width="11" customWidth="1"/>
    <col min="8" max="8" width="13.85546875" customWidth="1"/>
    <col min="9" max="9" width="16.28515625" customWidth="1"/>
  </cols>
  <sheetData>
    <row r="1" spans="1:9" x14ac:dyDescent="0.25">
      <c r="A1" s="92" t="s">
        <v>0</v>
      </c>
      <c r="B1" s="92"/>
      <c r="C1" s="92"/>
      <c r="D1" s="92"/>
      <c r="E1" s="92"/>
      <c r="F1" s="92"/>
    </row>
    <row r="2" spans="1:9" x14ac:dyDescent="0.25">
      <c r="A2" s="93" t="s">
        <v>196</v>
      </c>
      <c r="B2" s="93"/>
      <c r="C2" s="93"/>
      <c r="D2" s="93"/>
      <c r="E2" s="93"/>
      <c r="F2" s="93"/>
      <c r="G2" s="93"/>
      <c r="H2" s="93"/>
      <c r="I2" s="93"/>
    </row>
    <row r="3" spans="1:9" x14ac:dyDescent="0.25">
      <c r="A3" s="93"/>
      <c r="B3" s="93"/>
      <c r="C3" s="93"/>
      <c r="D3" s="93"/>
      <c r="E3" s="93"/>
      <c r="F3" s="93"/>
      <c r="G3" s="93"/>
      <c r="H3" s="93"/>
      <c r="I3" s="93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94" t="s">
        <v>36</v>
      </c>
      <c r="B5" s="95"/>
      <c r="C5" s="95"/>
      <c r="D5" s="95"/>
      <c r="E5" s="95"/>
      <c r="F5" s="95"/>
      <c r="G5" s="95"/>
      <c r="H5" s="95"/>
      <c r="I5" s="96"/>
    </row>
    <row r="6" spans="1:9" x14ac:dyDescent="0.25">
      <c r="A6" s="97"/>
      <c r="B6" s="98"/>
      <c r="C6" s="98"/>
      <c r="D6" s="98"/>
      <c r="E6" s="98"/>
      <c r="F6" s="98"/>
      <c r="G6" s="98"/>
      <c r="H6" s="98"/>
      <c r="I6" s="99"/>
    </row>
    <row r="7" spans="1:9" ht="15" customHeigh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ht="14.25" customHeight="1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2" t="s">
        <v>203</v>
      </c>
      <c r="B57" s="1"/>
      <c r="C57" s="2"/>
      <c r="D57" s="2"/>
      <c r="E57" s="2"/>
      <c r="F57" s="1"/>
      <c r="G57" s="2"/>
      <c r="H57" s="3"/>
      <c r="I57" s="3"/>
    </row>
    <row r="58" spans="1:9" x14ac:dyDescent="0.25">
      <c r="A58" s="2"/>
      <c r="B58" s="1"/>
      <c r="C58" s="2"/>
      <c r="D58" s="2"/>
      <c r="E58" s="2"/>
      <c r="F58" s="1"/>
      <c r="G58" s="2"/>
      <c r="H58" s="76">
        <f>SUBTOTAL(109,Tabla2[Precio])</f>
        <v>123715</v>
      </c>
      <c r="I58" s="76">
        <f>SUBTOTAL(101,Tabla2[Costo de envío])</f>
        <v>72.270833333333329</v>
      </c>
    </row>
    <row r="59" spans="1:9" x14ac:dyDescent="0.25">
      <c r="A59" s="105" t="s">
        <v>37</v>
      </c>
      <c r="B59" s="105"/>
      <c r="C59" s="105"/>
      <c r="D59" s="105"/>
      <c r="E59" s="105"/>
      <c r="F59" s="4"/>
      <c r="G59" s="4"/>
      <c r="H59" s="4"/>
      <c r="I59" s="4"/>
    </row>
    <row r="60" spans="1:9" x14ac:dyDescent="0.25">
      <c r="A60" s="100" t="s">
        <v>197</v>
      </c>
      <c r="B60" s="100"/>
      <c r="C60" s="100"/>
      <c r="D60" s="100"/>
      <c r="E60" s="77">
        <f>MAX(I9:I56)</f>
        <v>322</v>
      </c>
      <c r="F60">
        <v>1</v>
      </c>
    </row>
    <row r="61" spans="1:9" x14ac:dyDescent="0.25">
      <c r="A61" s="100" t="s">
        <v>198</v>
      </c>
      <c r="B61" s="100"/>
      <c r="C61" s="100"/>
      <c r="D61" s="100"/>
      <c r="E61" s="77">
        <f>MIN(H9:H56)</f>
        <v>529</v>
      </c>
      <c r="F61">
        <v>1</v>
      </c>
    </row>
    <row r="62" spans="1:9" x14ac:dyDescent="0.25">
      <c r="A62" s="101" t="s">
        <v>199</v>
      </c>
      <c r="B62" s="102"/>
      <c r="C62" s="102"/>
      <c r="D62" s="103"/>
      <c r="E62" s="6">
        <f>COUNTIF(D9:D45,D9)</f>
        <v>16</v>
      </c>
      <c r="F62">
        <v>1</v>
      </c>
    </row>
    <row r="63" spans="1:9" x14ac:dyDescent="0.25">
      <c r="A63" s="100" t="s">
        <v>200</v>
      </c>
      <c r="B63" s="100"/>
      <c r="C63" s="100"/>
      <c r="D63" s="100"/>
      <c r="E63" s="7">
        <f>SUMIF(E9:E56,E33,I9:I56)</f>
        <v>400</v>
      </c>
      <c r="F63">
        <v>1</v>
      </c>
    </row>
    <row r="64" spans="1:9" x14ac:dyDescent="0.25">
      <c r="A64" s="100" t="s">
        <v>201</v>
      </c>
      <c r="B64" s="100"/>
      <c r="C64" s="100"/>
      <c r="D64" s="100"/>
      <c r="E64" s="6">
        <v>31</v>
      </c>
      <c r="F64">
        <v>0</v>
      </c>
      <c r="G64">
        <f>COUNTIF(Tabla2[Status],"Cerrado")</f>
        <v>31</v>
      </c>
    </row>
    <row r="65" spans="1:10" x14ac:dyDescent="0.25">
      <c r="A65" s="104" t="s">
        <v>202</v>
      </c>
      <c r="B65" s="104"/>
      <c r="C65" s="104"/>
      <c r="D65" s="104"/>
      <c r="E65" s="70">
        <f>Tabla2[[#Totals],[Costo de envío]]</f>
        <v>72.270833333333329</v>
      </c>
      <c r="F65">
        <v>1</v>
      </c>
    </row>
    <row r="66" spans="1:10" x14ac:dyDescent="0.25">
      <c r="A66" s="11"/>
      <c r="B66" s="11"/>
      <c r="C66" s="11"/>
      <c r="D66" s="11"/>
      <c r="E66" s="12"/>
      <c r="F66" s="4"/>
    </row>
    <row r="67" spans="1:10" x14ac:dyDescent="0.25">
      <c r="A67" s="4" t="s">
        <v>122</v>
      </c>
      <c r="B67" s="4"/>
      <c r="C67" s="4"/>
      <c r="E67" s="4"/>
      <c r="J67">
        <v>1</v>
      </c>
    </row>
  </sheetData>
  <mergeCells count="10">
    <mergeCell ref="A62:D62"/>
    <mergeCell ref="A63:D63"/>
    <mergeCell ref="A64:D64"/>
    <mergeCell ref="A65:D65"/>
    <mergeCell ref="A59:E59"/>
    <mergeCell ref="A1:F1"/>
    <mergeCell ref="A2:I3"/>
    <mergeCell ref="A5:I6"/>
    <mergeCell ref="A60:D60"/>
    <mergeCell ref="A61:D61"/>
  </mergeCells>
  <conditionalFormatting sqref="F60:F6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7">
    <cfRule type="iconSet" priority="1">
      <iconSet iconSet="3Symbols2" showValue="0">
        <cfvo type="percent" val="0"/>
        <cfvo type="percent" val="33"/>
        <cfvo type="percent" val="67"/>
      </iconSet>
    </cfRule>
  </conditionalFormatting>
  <dataValidations count="2">
    <dataValidation type="whole" operator="notBetween" allowBlank="1" sqref="E60" xr:uid="{00000000-0002-0000-0000-000000000000}">
      <formula1>0</formula1>
      <formula2>1000</formula2>
    </dataValidation>
    <dataValidation type="whole" allowBlank="1" showInputMessage="1" showErrorMessage="1" sqref="Q35" xr:uid="{00000000-0002-0000-0000-000001000000}">
      <formula1>I11</formula1>
      <formula2>I56</formula2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opLeftCell="A40" workbookViewId="0">
      <selection activeCell="G64" sqref="G64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6.28515625" customWidth="1"/>
    <col min="10" max="10" width="14.28515625" customWidth="1"/>
  </cols>
  <sheetData>
    <row r="1" spans="1:11" x14ac:dyDescent="0.25">
      <c r="A1" s="92" t="s">
        <v>0</v>
      </c>
      <c r="B1" s="92"/>
      <c r="C1" s="92"/>
      <c r="D1" s="92"/>
      <c r="E1" s="92"/>
      <c r="F1" s="92"/>
    </row>
    <row r="2" spans="1:11" x14ac:dyDescent="0.25">
      <c r="A2" s="106" t="s">
        <v>195</v>
      </c>
      <c r="B2" s="106"/>
      <c r="C2" s="106"/>
      <c r="D2" s="106"/>
      <c r="E2" s="106"/>
      <c r="F2" s="106"/>
      <c r="G2" s="106"/>
      <c r="H2" s="106"/>
      <c r="I2" s="106"/>
      <c r="K2">
        <v>1</v>
      </c>
    </row>
    <row r="3" spans="1:11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5" spans="1:11" x14ac:dyDescent="0.25">
      <c r="A5" s="13"/>
      <c r="B5" s="14"/>
      <c r="C5" s="15"/>
      <c r="D5" s="16"/>
      <c r="E5" s="17"/>
      <c r="F5" s="17"/>
      <c r="G5" s="17"/>
    </row>
    <row r="6" spans="1:11" x14ac:dyDescent="0.25">
      <c r="A6" s="13"/>
      <c r="B6" s="14"/>
      <c r="C6" s="15"/>
      <c r="D6" s="16"/>
      <c r="E6" s="17"/>
      <c r="F6" s="17"/>
      <c r="G6" s="17"/>
      <c r="I6" s="17"/>
      <c r="J6" s="17"/>
    </row>
    <row r="7" spans="1:11" x14ac:dyDescent="0.25">
      <c r="A7" s="71" t="s">
        <v>38</v>
      </c>
      <c r="B7" s="72" t="s">
        <v>39</v>
      </c>
      <c r="C7" s="71" t="s">
        <v>40</v>
      </c>
      <c r="D7" s="72" t="s">
        <v>41</v>
      </c>
      <c r="E7" s="73" t="s">
        <v>42</v>
      </c>
      <c r="F7" s="72" t="s">
        <v>43</v>
      </c>
      <c r="G7" s="72" t="s">
        <v>44</v>
      </c>
      <c r="H7" s="74" t="s">
        <v>45</v>
      </c>
      <c r="I7" s="74" t="s">
        <v>46</v>
      </c>
      <c r="J7" s="75" t="s">
        <v>47</v>
      </c>
    </row>
    <row r="8" spans="1:11" x14ac:dyDescent="0.25">
      <c r="A8" s="29">
        <v>10024</v>
      </c>
      <c r="B8" s="30">
        <v>11772</v>
      </c>
      <c r="C8" s="18">
        <v>42465</v>
      </c>
      <c r="D8" s="31" t="s">
        <v>48</v>
      </c>
      <c r="E8" s="19">
        <v>150</v>
      </c>
      <c r="F8" s="31" t="s">
        <v>49</v>
      </c>
      <c r="G8" s="31" t="s">
        <v>50</v>
      </c>
      <c r="H8" s="20">
        <f>SUM(Tabla3[[#This Row],[Fecha Factura]]+60)</f>
        <v>42525</v>
      </c>
      <c r="I8" s="20">
        <f>SUM(Tabla3[[#This Row],[Fecha Factura]]+90)</f>
        <v>42555</v>
      </c>
      <c r="J8" s="20">
        <f>SUM(Tabla3[[#This Row],[Monto]]+120)</f>
        <v>270</v>
      </c>
    </row>
    <row r="9" spans="1:11" x14ac:dyDescent="0.25">
      <c r="A9" s="32">
        <v>10014</v>
      </c>
      <c r="B9" s="33">
        <v>11773</v>
      </c>
      <c r="C9" s="21">
        <v>42465</v>
      </c>
      <c r="D9" s="34" t="s">
        <v>120</v>
      </c>
      <c r="E9" s="22">
        <v>550</v>
      </c>
      <c r="F9" s="34" t="s">
        <v>51</v>
      </c>
      <c r="G9" s="34" t="s">
        <v>52</v>
      </c>
      <c r="H9" s="23">
        <f>SUM(Tabla3[[#This Row],[Fecha Factura]]+60)</f>
        <v>42525</v>
      </c>
      <c r="I9" s="23">
        <f>SUM(Tabla3[[#This Row],[Fecha Factura]]+90)</f>
        <v>42555</v>
      </c>
      <c r="J9" s="35">
        <f>SUM(Tabla3[[#This Row],[Monto]]+120)</f>
        <v>670</v>
      </c>
    </row>
    <row r="10" spans="1:11" x14ac:dyDescent="0.25">
      <c r="A10" s="36">
        <v>10034</v>
      </c>
      <c r="B10" s="37">
        <v>11774</v>
      </c>
      <c r="C10" s="24">
        <v>42465</v>
      </c>
      <c r="D10" s="38" t="s">
        <v>53</v>
      </c>
      <c r="E10" s="25">
        <v>750</v>
      </c>
      <c r="F10" s="38" t="s">
        <v>54</v>
      </c>
      <c r="G10" s="38" t="s">
        <v>55</v>
      </c>
      <c r="H10" s="26">
        <f>SUM(Tabla3[[#This Row],[Fecha Factura]]+60)</f>
        <v>42525</v>
      </c>
      <c r="I10" s="26">
        <f>SUM(Tabla3[[#This Row],[Fecha Factura]]+90)</f>
        <v>42555</v>
      </c>
      <c r="J10" s="39">
        <f>SUM(Tabla3[[#This Row],[Monto]]+120)</f>
        <v>870</v>
      </c>
    </row>
    <row r="11" spans="1:11" x14ac:dyDescent="0.25">
      <c r="A11" s="32">
        <v>10029</v>
      </c>
      <c r="B11" s="33">
        <v>11775</v>
      </c>
      <c r="C11" s="21">
        <v>42465</v>
      </c>
      <c r="D11" s="34" t="s">
        <v>56</v>
      </c>
      <c r="E11" s="22">
        <v>240</v>
      </c>
      <c r="F11" s="34" t="s">
        <v>57</v>
      </c>
      <c r="G11" s="34" t="s">
        <v>58</v>
      </c>
      <c r="H11" s="23">
        <f>SUM(Tabla3[[#This Row],[Fecha Factura]]+60)</f>
        <v>42525</v>
      </c>
      <c r="I11" s="23">
        <f>SUM(Tabla3[[#This Row],[Fecha Factura]]+90)</f>
        <v>42555</v>
      </c>
      <c r="J11" s="35">
        <f>SUM(Tabla3[[#This Row],[Monto]]+120)</f>
        <v>360</v>
      </c>
    </row>
    <row r="12" spans="1:11" x14ac:dyDescent="0.25">
      <c r="A12" s="36">
        <v>10030</v>
      </c>
      <c r="B12" s="37">
        <v>11776</v>
      </c>
      <c r="C12" s="24">
        <v>42526</v>
      </c>
      <c r="D12" s="38" t="s">
        <v>59</v>
      </c>
      <c r="E12" s="25">
        <v>61.5</v>
      </c>
      <c r="F12" s="38" t="s">
        <v>60</v>
      </c>
      <c r="G12" s="38" t="s">
        <v>61</v>
      </c>
      <c r="H12" s="26">
        <f>SUM(Tabla3[[#This Row],[Fecha Factura]]+60)</f>
        <v>42586</v>
      </c>
      <c r="I12" s="26">
        <f>SUM(Tabla3[[#This Row],[Fecha Factura]]+90)</f>
        <v>42616</v>
      </c>
      <c r="J12" s="39">
        <f>SUM(Tabla3[[#This Row],[Monto]]+120)</f>
        <v>181.5</v>
      </c>
    </row>
    <row r="13" spans="1:11" x14ac:dyDescent="0.25">
      <c r="A13" s="32">
        <v>10018</v>
      </c>
      <c r="B13" s="33">
        <v>11777</v>
      </c>
      <c r="C13" s="21">
        <v>42526</v>
      </c>
      <c r="D13" s="34" t="s">
        <v>62</v>
      </c>
      <c r="E13" s="22">
        <v>211.25</v>
      </c>
      <c r="F13" s="34" t="s">
        <v>63</v>
      </c>
      <c r="G13" s="34" t="s">
        <v>61</v>
      </c>
      <c r="H13" s="23">
        <f>SUM(Tabla3[[#This Row],[Fecha Factura]]+60)</f>
        <v>42586</v>
      </c>
      <c r="I13" s="23">
        <f>SUM(Tabla3[[#This Row],[Fecha Factura]]+90)</f>
        <v>42616</v>
      </c>
      <c r="J13" s="35">
        <f>SUM(Tabla3[[#This Row],[Monto]]+120)</f>
        <v>331.25</v>
      </c>
    </row>
    <row r="14" spans="1:11" x14ac:dyDescent="0.25">
      <c r="A14" s="36">
        <v>10035</v>
      </c>
      <c r="B14" s="37">
        <v>11778</v>
      </c>
      <c r="C14" s="24">
        <v>42526</v>
      </c>
      <c r="D14" s="38" t="s">
        <v>64</v>
      </c>
      <c r="E14" s="25">
        <v>220.13</v>
      </c>
      <c r="F14" s="38" t="s">
        <v>65</v>
      </c>
      <c r="G14" s="38" t="s">
        <v>66</v>
      </c>
      <c r="H14" s="26">
        <f>SUM(Tabla3[[#This Row],[Fecha Factura]]+60)</f>
        <v>42586</v>
      </c>
      <c r="I14" s="26">
        <f>SUM(Tabla3[[#This Row],[Fecha Factura]]+90)</f>
        <v>42616</v>
      </c>
      <c r="J14" s="39">
        <f>SUM(Tabla3[[#This Row],[Monto]]+120)</f>
        <v>340.13</v>
      </c>
    </row>
    <row r="15" spans="1:11" x14ac:dyDescent="0.25">
      <c r="A15" s="32">
        <v>10010</v>
      </c>
      <c r="B15" s="33">
        <v>11779</v>
      </c>
      <c r="C15" s="27">
        <v>42528</v>
      </c>
      <c r="D15" s="34" t="s">
        <v>67</v>
      </c>
      <c r="E15" s="22">
        <v>151.44</v>
      </c>
      <c r="F15" s="34" t="s">
        <v>68</v>
      </c>
      <c r="G15" s="34" t="s">
        <v>69</v>
      </c>
      <c r="H15" s="23">
        <f>SUM(Tabla3[[#This Row],[Fecha Factura]]+60)</f>
        <v>42588</v>
      </c>
      <c r="I15" s="23">
        <f>SUM(Tabla3[[#This Row],[Fecha Factura]]+90)</f>
        <v>42618</v>
      </c>
      <c r="J15" s="35">
        <f>SUM(Tabla3[[#This Row],[Monto]]+120)</f>
        <v>271.44</v>
      </c>
    </row>
    <row r="16" spans="1:11" x14ac:dyDescent="0.25">
      <c r="A16" s="32">
        <v>10012</v>
      </c>
      <c r="B16" s="33">
        <v>11781</v>
      </c>
      <c r="C16" s="27">
        <v>42528</v>
      </c>
      <c r="D16" s="34" t="s">
        <v>70</v>
      </c>
      <c r="E16" s="22">
        <v>98.66</v>
      </c>
      <c r="F16" s="34" t="s">
        <v>71</v>
      </c>
      <c r="G16" s="34" t="s">
        <v>72</v>
      </c>
      <c r="H16" s="23">
        <f>SUM(Tabla3[[#This Row],[Fecha Factura]]+60)</f>
        <v>42588</v>
      </c>
      <c r="I16" s="23">
        <f>SUM(Tabla3[[#This Row],[Fecha Factura]]+90)</f>
        <v>42618</v>
      </c>
      <c r="J16" s="35">
        <f>SUM(Tabla3[[#This Row],[Monto]]+120)</f>
        <v>218.66</v>
      </c>
    </row>
    <row r="17" spans="1:10" x14ac:dyDescent="0.25">
      <c r="A17" s="36">
        <v>10021</v>
      </c>
      <c r="B17" s="37">
        <v>11784</v>
      </c>
      <c r="C17" s="28">
        <v>42528</v>
      </c>
      <c r="D17" s="38" t="s">
        <v>73</v>
      </c>
      <c r="E17" s="25">
        <v>414.35</v>
      </c>
      <c r="F17" s="38" t="s">
        <v>74</v>
      </c>
      <c r="G17" s="38" t="s">
        <v>66</v>
      </c>
      <c r="H17" s="26">
        <f>SUM(Tabla3[[#This Row],[Fecha Factura]]+60)</f>
        <v>42588</v>
      </c>
      <c r="I17" s="26">
        <f>SUM(Tabla3[[#This Row],[Fecha Factura]]+90)</f>
        <v>42618</v>
      </c>
      <c r="J17" s="39">
        <f>SUM(Tabla3[[#This Row],[Monto]]+120)</f>
        <v>534.35</v>
      </c>
    </row>
    <row r="18" spans="1:10" x14ac:dyDescent="0.25">
      <c r="A18" s="32">
        <v>10022</v>
      </c>
      <c r="B18" s="33">
        <v>11785</v>
      </c>
      <c r="C18" s="27">
        <v>42529</v>
      </c>
      <c r="D18" s="34" t="s">
        <v>75</v>
      </c>
      <c r="E18" s="22">
        <v>75.989999999999995</v>
      </c>
      <c r="F18" s="34" t="s">
        <v>76</v>
      </c>
      <c r="G18" s="34" t="s">
        <v>77</v>
      </c>
      <c r="H18" s="23">
        <f>SUM(Tabla3[[#This Row],[Fecha Factura]]+60)</f>
        <v>42589</v>
      </c>
      <c r="I18" s="23">
        <f>SUM(Tabla3[[#This Row],[Fecha Factura]]+90)</f>
        <v>42619</v>
      </c>
      <c r="J18" s="35">
        <f>SUM(Tabla3[[#This Row],[Monto]]+120)</f>
        <v>195.99</v>
      </c>
    </row>
    <row r="19" spans="1:10" x14ac:dyDescent="0.25">
      <c r="A19" s="36">
        <v>10026</v>
      </c>
      <c r="B19" s="37">
        <v>11786</v>
      </c>
      <c r="C19" s="28">
        <v>42529</v>
      </c>
      <c r="D19" s="38" t="s">
        <v>78</v>
      </c>
      <c r="E19" s="25">
        <v>159.88</v>
      </c>
      <c r="F19" s="38" t="s">
        <v>79</v>
      </c>
      <c r="G19" s="38" t="s">
        <v>80</v>
      </c>
      <c r="H19" s="26">
        <f>SUM(Tabla3[[#This Row],[Fecha Factura]]+60)</f>
        <v>42589</v>
      </c>
      <c r="I19" s="26">
        <f>SUM(Tabla3[[#This Row],[Fecha Factura]]+90)</f>
        <v>42619</v>
      </c>
      <c r="J19" s="39">
        <f>SUM(Tabla3[[#This Row],[Monto]]+120)</f>
        <v>279.88</v>
      </c>
    </row>
    <row r="20" spans="1:10" x14ac:dyDescent="0.25">
      <c r="A20" s="32">
        <v>10033</v>
      </c>
      <c r="B20" s="33">
        <v>11787</v>
      </c>
      <c r="C20" s="27">
        <v>42529</v>
      </c>
      <c r="D20" s="34" t="s">
        <v>81</v>
      </c>
      <c r="E20" s="22">
        <v>190</v>
      </c>
      <c r="F20" s="34" t="s">
        <v>82</v>
      </c>
      <c r="G20" s="34" t="s">
        <v>83</v>
      </c>
      <c r="H20" s="23">
        <f>SUM(Tabla3[[#This Row],[Fecha Factura]]+60)</f>
        <v>42589</v>
      </c>
      <c r="I20" s="23">
        <f>SUM(Tabla3[[#This Row],[Fecha Factura]]+90)</f>
        <v>42619</v>
      </c>
      <c r="J20" s="35">
        <f>SUM(Tabla3[[#This Row],[Monto]]+120)</f>
        <v>310</v>
      </c>
    </row>
    <row r="21" spans="1:10" x14ac:dyDescent="0.25">
      <c r="A21" s="32">
        <v>10015</v>
      </c>
      <c r="B21" s="33">
        <v>11789</v>
      </c>
      <c r="C21" s="27">
        <v>42529</v>
      </c>
      <c r="D21" s="34" t="s">
        <v>84</v>
      </c>
      <c r="E21" s="22">
        <v>561.11</v>
      </c>
      <c r="F21" s="34" t="s">
        <v>85</v>
      </c>
      <c r="G21" s="34" t="s">
        <v>86</v>
      </c>
      <c r="H21" s="23">
        <f>SUM(Tabla3[[#This Row],[Fecha Factura]]+60)</f>
        <v>42589</v>
      </c>
      <c r="I21" s="23">
        <f>SUM(Tabla3[[#This Row],[Fecha Factura]]+90)</f>
        <v>42619</v>
      </c>
      <c r="J21" s="35">
        <f>SUM(Tabla3[[#This Row],[Monto]]+120)</f>
        <v>681.11</v>
      </c>
    </row>
    <row r="22" spans="1:10" x14ac:dyDescent="0.25">
      <c r="A22" s="36">
        <v>10036</v>
      </c>
      <c r="B22" s="37">
        <v>11790</v>
      </c>
      <c r="C22" s="28">
        <v>42529</v>
      </c>
      <c r="D22" s="38" t="s">
        <v>87</v>
      </c>
      <c r="E22" s="25">
        <v>180.25</v>
      </c>
      <c r="F22" s="38" t="s">
        <v>88</v>
      </c>
      <c r="G22" s="38" t="s">
        <v>89</v>
      </c>
      <c r="H22" s="26">
        <f>SUM(Tabla3[[#This Row],[Fecha Factura]]+60)</f>
        <v>42589</v>
      </c>
      <c r="I22" s="26">
        <f>SUM(Tabla3[[#This Row],[Fecha Factura]]+90)</f>
        <v>42619</v>
      </c>
      <c r="J22" s="39">
        <f>SUM(Tabla3[[#This Row],[Monto]]+120)</f>
        <v>300.25</v>
      </c>
    </row>
    <row r="23" spans="1:10" x14ac:dyDescent="0.25">
      <c r="A23" s="32">
        <v>10032</v>
      </c>
      <c r="B23" s="33">
        <v>11791</v>
      </c>
      <c r="C23" s="27">
        <v>42529</v>
      </c>
      <c r="D23" s="34" t="s">
        <v>90</v>
      </c>
      <c r="E23" s="22">
        <v>424.6</v>
      </c>
      <c r="F23" s="34" t="s">
        <v>91</v>
      </c>
      <c r="G23" s="34" t="s">
        <v>92</v>
      </c>
      <c r="H23" s="23">
        <f>SUM(Tabla3[[#This Row],[Fecha Factura]]+60)</f>
        <v>42589</v>
      </c>
      <c r="I23" s="23">
        <f>SUM(Tabla3[[#This Row],[Fecha Factura]]+90)</f>
        <v>42619</v>
      </c>
      <c r="J23" s="35">
        <f>SUM(Tabla3[[#This Row],[Monto]]+120)</f>
        <v>544.6</v>
      </c>
    </row>
    <row r="24" spans="1:10" x14ac:dyDescent="0.25">
      <c r="A24" s="36">
        <v>10017</v>
      </c>
      <c r="B24" s="37">
        <v>11792</v>
      </c>
      <c r="C24" s="28">
        <v>42530</v>
      </c>
      <c r="D24" s="38" t="s">
        <v>93</v>
      </c>
      <c r="E24" s="25">
        <v>119.85</v>
      </c>
      <c r="F24" s="38" t="s">
        <v>94</v>
      </c>
      <c r="G24" s="38" t="s">
        <v>92</v>
      </c>
      <c r="H24" s="26">
        <f>SUM(Tabla3[[#This Row],[Fecha Factura]]+60)</f>
        <v>42590</v>
      </c>
      <c r="I24" s="26">
        <f>SUM(Tabla3[[#This Row],[Fecha Factura]]+90)</f>
        <v>42620</v>
      </c>
      <c r="J24" s="39">
        <f>SUM(Tabla3[[#This Row],[Monto]]+120)</f>
        <v>239.85</v>
      </c>
    </row>
    <row r="25" spans="1:10" x14ac:dyDescent="0.25">
      <c r="A25" s="36">
        <v>10023</v>
      </c>
      <c r="B25" s="37">
        <v>11796</v>
      </c>
      <c r="C25" s="28">
        <v>42530</v>
      </c>
      <c r="D25" s="38" t="s">
        <v>95</v>
      </c>
      <c r="E25" s="25">
        <v>1751.25</v>
      </c>
      <c r="F25" s="38" t="s">
        <v>96</v>
      </c>
      <c r="G25" s="38" t="s">
        <v>80</v>
      </c>
      <c r="H25" s="26">
        <f>SUM(Tabla3[[#This Row],[Fecha Factura]]+60)</f>
        <v>42590</v>
      </c>
      <c r="I25" s="26">
        <f>SUM(Tabla3[[#This Row],[Fecha Factura]]+90)</f>
        <v>42620</v>
      </c>
      <c r="J25" s="39">
        <f>SUM(Tabla3[[#This Row],[Monto]]+120)</f>
        <v>1871.25</v>
      </c>
    </row>
    <row r="26" spans="1:10" x14ac:dyDescent="0.25">
      <c r="A26" s="32">
        <v>10016</v>
      </c>
      <c r="B26" s="33">
        <v>11797</v>
      </c>
      <c r="C26" s="27">
        <v>42530</v>
      </c>
      <c r="D26" s="34" t="s">
        <v>97</v>
      </c>
      <c r="E26" s="22">
        <v>531.66999999999996</v>
      </c>
      <c r="F26" s="34" t="s">
        <v>98</v>
      </c>
      <c r="G26" s="34" t="s">
        <v>99</v>
      </c>
      <c r="H26" s="23">
        <f>SUM(Tabla3[[#This Row],[Fecha Factura]]+60)</f>
        <v>42590</v>
      </c>
      <c r="I26" s="20">
        <f>SUM(Tabla3[[#This Row],[Fecha Factura]]+90)</f>
        <v>42620</v>
      </c>
      <c r="J26" s="35">
        <f>SUM(Tabla3[[#This Row],[Monto]]+120)</f>
        <v>651.66999999999996</v>
      </c>
    </row>
    <row r="27" spans="1:10" x14ac:dyDescent="0.25">
      <c r="A27" s="36">
        <v>10028</v>
      </c>
      <c r="B27" s="37">
        <v>11798</v>
      </c>
      <c r="C27" s="28">
        <v>42530</v>
      </c>
      <c r="D27" s="38" t="s">
        <v>100</v>
      </c>
      <c r="E27" s="25">
        <v>1150.95</v>
      </c>
      <c r="F27" s="38" t="s">
        <v>101</v>
      </c>
      <c r="G27" s="38" t="s">
        <v>102</v>
      </c>
      <c r="H27" s="26">
        <f>SUM(Tabla3[[#This Row],[Fecha Factura]]+60)</f>
        <v>42590</v>
      </c>
      <c r="I27" s="26">
        <f>SUM(Tabla3[[#This Row],[Fecha Factura]]+90)</f>
        <v>42620</v>
      </c>
      <c r="J27" s="39">
        <f>SUM(Tabla3[[#This Row],[Monto]]+120)</f>
        <v>1270.95</v>
      </c>
    </row>
    <row r="28" spans="1:10" x14ac:dyDescent="0.25">
      <c r="A28" s="36">
        <v>10025</v>
      </c>
      <c r="B28" s="37">
        <v>11802</v>
      </c>
      <c r="C28" s="28">
        <v>42531</v>
      </c>
      <c r="D28" s="38" t="s">
        <v>103</v>
      </c>
      <c r="E28" s="25">
        <v>433.94</v>
      </c>
      <c r="F28" s="38" t="s">
        <v>104</v>
      </c>
      <c r="G28" s="38" t="s">
        <v>105</v>
      </c>
      <c r="H28" s="26">
        <f>SUM(Tabla3[[#This Row],[Fecha Factura]]+60)</f>
        <v>42591</v>
      </c>
      <c r="I28" s="26">
        <f>SUM(Tabla3[[#This Row],[Fecha Factura]]+90)</f>
        <v>42621</v>
      </c>
      <c r="J28" s="39">
        <f>SUM(Tabla3[[#This Row],[Monto]]+120)</f>
        <v>553.94000000000005</v>
      </c>
    </row>
    <row r="29" spans="1:10" x14ac:dyDescent="0.25">
      <c r="A29" s="36">
        <v>10011</v>
      </c>
      <c r="B29" s="37">
        <v>11804</v>
      </c>
      <c r="C29" s="28">
        <v>42531</v>
      </c>
      <c r="D29" s="38" t="s">
        <v>106</v>
      </c>
      <c r="E29" s="25">
        <v>415.09</v>
      </c>
      <c r="F29" s="38" t="s">
        <v>107</v>
      </c>
      <c r="G29" s="38" t="s">
        <v>108</v>
      </c>
      <c r="H29" s="26">
        <f>SUM(Tabla3[[#This Row],[Fecha Factura]]+60)</f>
        <v>42591</v>
      </c>
      <c r="I29" s="26">
        <f>SUM(Tabla3[[#This Row],[Fecha Factura]]+90)</f>
        <v>42621</v>
      </c>
      <c r="J29" s="39">
        <f>SUM(Tabla3[[#This Row],[Monto]]+120)</f>
        <v>535.08999999999992</v>
      </c>
    </row>
    <row r="30" spans="1:10" x14ac:dyDescent="0.25">
      <c r="A30" s="32">
        <v>10013</v>
      </c>
      <c r="B30" s="33">
        <v>11805</v>
      </c>
      <c r="C30" s="27">
        <v>42531</v>
      </c>
      <c r="D30" s="34" t="s">
        <v>109</v>
      </c>
      <c r="E30" s="22">
        <v>410.75</v>
      </c>
      <c r="F30" s="34" t="s">
        <v>110</v>
      </c>
      <c r="G30" s="34" t="s">
        <v>111</v>
      </c>
      <c r="H30" s="23">
        <f>SUM(Tabla3[[#This Row],[Fecha Factura]]+60)</f>
        <v>42591</v>
      </c>
      <c r="I30" s="23">
        <f>SUM(Tabla3[[#This Row],[Fecha Factura]]+90)</f>
        <v>42621</v>
      </c>
      <c r="J30" s="35">
        <f>SUM(Tabla3[[#This Row],[Monto]]+120)</f>
        <v>530.75</v>
      </c>
    </row>
    <row r="31" spans="1:10" x14ac:dyDescent="0.25">
      <c r="A31" s="36">
        <v>10027</v>
      </c>
      <c r="B31" s="37">
        <v>11806</v>
      </c>
      <c r="C31" s="28">
        <v>42531</v>
      </c>
      <c r="D31" s="38" t="s">
        <v>112</v>
      </c>
      <c r="E31" s="25">
        <v>2568.75</v>
      </c>
      <c r="F31" s="38" t="s">
        <v>113</v>
      </c>
      <c r="G31" s="38" t="s">
        <v>114</v>
      </c>
      <c r="H31" s="26">
        <f>SUM(Tabla3[[#This Row],[Fecha Factura]]+60)</f>
        <v>42591</v>
      </c>
      <c r="I31" s="26">
        <f>SUM(Tabla3[[#This Row],[Fecha Factura]]+90)</f>
        <v>42621</v>
      </c>
      <c r="J31" s="39">
        <f>SUM(Tabla3[[#This Row],[Monto]]+120)</f>
        <v>2688.75</v>
      </c>
    </row>
    <row r="32" spans="1:10" x14ac:dyDescent="0.25">
      <c r="A32" s="32">
        <v>10020</v>
      </c>
      <c r="B32" s="33">
        <v>11811</v>
      </c>
      <c r="C32" s="27">
        <v>42532</v>
      </c>
      <c r="D32" s="34" t="s">
        <v>115</v>
      </c>
      <c r="E32" s="22">
        <v>1611.34</v>
      </c>
      <c r="F32" s="34" t="s">
        <v>116</v>
      </c>
      <c r="G32" s="34" t="s">
        <v>86</v>
      </c>
      <c r="H32" s="23">
        <f>SUM(Tabla3[[#This Row],[Fecha Factura]]+60)</f>
        <v>42592</v>
      </c>
      <c r="I32" s="23">
        <f>SUM(Tabla3[[#This Row],[Fecha Factura]]+90)</f>
        <v>42622</v>
      </c>
      <c r="J32" s="35">
        <f>SUM(Tabla3[[#This Row],[Monto]]+120)</f>
        <v>1731.34</v>
      </c>
    </row>
    <row r="33" spans="1:10" x14ac:dyDescent="0.25">
      <c r="A33" s="36">
        <v>10019</v>
      </c>
      <c r="B33" s="37">
        <v>11814</v>
      </c>
      <c r="C33" s="28">
        <v>42532</v>
      </c>
      <c r="D33" s="38" t="s">
        <v>119</v>
      </c>
      <c r="E33" s="25">
        <v>765.88</v>
      </c>
      <c r="F33" s="38" t="s">
        <v>117</v>
      </c>
      <c r="G33" s="38" t="s">
        <v>118</v>
      </c>
      <c r="H33" s="26">
        <f>SUM(Tabla3[[#This Row],[Fecha Factura]]+60)</f>
        <v>42592</v>
      </c>
      <c r="I33" s="26">
        <f>SUM(Tabla3[[#This Row],[Fecha Factura]]+90)</f>
        <v>42622</v>
      </c>
      <c r="J33" s="39">
        <f>SUM(Tabla3[[#This Row],[Monto]]+120)</f>
        <v>885.88</v>
      </c>
    </row>
    <row r="34" spans="1:10" x14ac:dyDescent="0.25">
      <c r="A34" s="36">
        <v>10031</v>
      </c>
      <c r="B34" s="37">
        <v>11822</v>
      </c>
      <c r="C34" s="28">
        <v>42551</v>
      </c>
      <c r="D34" s="38" t="s">
        <v>120</v>
      </c>
      <c r="E34" s="25">
        <v>4132.5</v>
      </c>
      <c r="F34" s="38" t="s">
        <v>121</v>
      </c>
      <c r="G34" s="38" t="s">
        <v>66</v>
      </c>
      <c r="H34" s="26">
        <f>SUM(Tabla3[[#This Row],[Fecha Factura]]+60)</f>
        <v>42611</v>
      </c>
      <c r="I34" s="26">
        <f>SUM(Tabla3[[#This Row],[Fecha Factura]]+90)</f>
        <v>42641</v>
      </c>
      <c r="J34" s="39">
        <f>SUM(Tabla3[[#This Row],[Monto]]+120)</f>
        <v>4252.5</v>
      </c>
    </row>
    <row r="64" spans="1:7" x14ac:dyDescent="0.25">
      <c r="A64" t="s">
        <v>123</v>
      </c>
      <c r="G64">
        <v>1</v>
      </c>
    </row>
    <row r="66" spans="1:8" x14ac:dyDescent="0.25">
      <c r="A66" t="s">
        <v>124</v>
      </c>
      <c r="G66">
        <v>1</v>
      </c>
    </row>
  </sheetData>
  <mergeCells count="2">
    <mergeCell ref="A1:F1"/>
    <mergeCell ref="A2:I3"/>
  </mergeCells>
  <conditionalFormatting sqref="K2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G6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7:D34">
    <cfRule type="cellIs" dxfId="2" priority="1" operator="equal">
      <formula>"RAMIREZ HERBERT"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80" zoomScaleNormal="80" workbookViewId="0">
      <selection activeCell="K41" sqref="K41"/>
    </sheetView>
  </sheetViews>
  <sheetFormatPr baseColWidth="10" defaultRowHeight="15" x14ac:dyDescent="0.25"/>
  <cols>
    <col min="6" max="6" width="15.28515625" customWidth="1"/>
    <col min="8" max="8" width="18" customWidth="1"/>
  </cols>
  <sheetData>
    <row r="1" spans="1:12" x14ac:dyDescent="0.25">
      <c r="A1" s="92" t="s">
        <v>0</v>
      </c>
      <c r="B1" s="92"/>
      <c r="C1" s="92"/>
      <c r="D1" s="92"/>
      <c r="E1" s="92"/>
      <c r="F1" s="92"/>
    </row>
    <row r="2" spans="1:12" x14ac:dyDescent="0.25">
      <c r="A2" s="106" t="s">
        <v>194</v>
      </c>
      <c r="B2" s="106"/>
      <c r="C2" s="106"/>
      <c r="D2" s="106"/>
      <c r="E2" s="106"/>
      <c r="F2" s="106"/>
      <c r="G2" s="106"/>
      <c r="H2" s="106"/>
      <c r="I2" s="106"/>
      <c r="K2">
        <v>1</v>
      </c>
    </row>
    <row r="3" spans="1:12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6" spans="1:12" ht="26.25" x14ac:dyDescent="0.25">
      <c r="B6" s="53" t="s">
        <v>125</v>
      </c>
      <c r="C6" s="54">
        <v>42661</v>
      </c>
      <c r="D6" s="41"/>
      <c r="E6" s="42"/>
      <c r="F6" s="13"/>
      <c r="G6" s="13"/>
      <c r="H6" s="40"/>
    </row>
    <row r="7" spans="1:12" x14ac:dyDescent="0.25">
      <c r="B7" s="14"/>
      <c r="C7" s="14"/>
      <c r="D7" s="41"/>
      <c r="E7" s="42"/>
      <c r="F7" s="13"/>
      <c r="G7" s="13"/>
      <c r="H7" s="40"/>
    </row>
    <row r="8" spans="1:12" x14ac:dyDescent="0.25">
      <c r="B8" s="14"/>
      <c r="C8" s="14"/>
      <c r="D8" s="41"/>
      <c r="E8" s="42"/>
      <c r="F8" s="13"/>
      <c r="G8" s="13"/>
      <c r="H8" s="40"/>
    </row>
    <row r="9" spans="1:12" x14ac:dyDescent="0.25">
      <c r="B9" s="14"/>
      <c r="C9" s="14"/>
      <c r="D9" s="41"/>
      <c r="E9" s="42"/>
      <c r="F9" s="13"/>
      <c r="G9" s="13"/>
      <c r="H9" s="40"/>
    </row>
    <row r="10" spans="1:12" ht="25.5" x14ac:dyDescent="0.25">
      <c r="B10" s="43" t="s">
        <v>38</v>
      </c>
      <c r="C10" s="43" t="s">
        <v>39</v>
      </c>
      <c r="D10" s="44" t="s">
        <v>40</v>
      </c>
      <c r="E10" s="45" t="s">
        <v>126</v>
      </c>
      <c r="F10" s="46" t="s">
        <v>42</v>
      </c>
      <c r="G10" s="47" t="s">
        <v>127</v>
      </c>
      <c r="H10" s="45" t="s">
        <v>128</v>
      </c>
    </row>
    <row r="11" spans="1:12" x14ac:dyDescent="0.25">
      <c r="B11" s="14">
        <v>10024</v>
      </c>
      <c r="C11" s="14"/>
      <c r="D11" s="48">
        <v>42465</v>
      </c>
      <c r="E11" s="49">
        <v>42495</v>
      </c>
      <c r="F11" s="51">
        <v>150</v>
      </c>
      <c r="G11" s="51" t="s">
        <v>129</v>
      </c>
      <c r="H11" s="52">
        <f>IF(C$6&gt;E11,C$6-E11,IF(C$6&lt;E11,"NO VENCIDA"))</f>
        <v>166</v>
      </c>
    </row>
    <row r="12" spans="1:12" x14ac:dyDescent="0.25">
      <c r="B12" s="14">
        <v>10014</v>
      </c>
      <c r="C12" s="14"/>
      <c r="D12" s="48">
        <v>42465</v>
      </c>
      <c r="E12" s="49">
        <v>42495</v>
      </c>
      <c r="F12" s="51">
        <v>550</v>
      </c>
      <c r="G12" s="51" t="s">
        <v>130</v>
      </c>
      <c r="H12" s="52">
        <f t="shared" ref="H12:H37" si="0">IF(C$6&gt;E12,C$6-E12,IF(C$6&lt;E12,"NO VENCIDA"))</f>
        <v>166</v>
      </c>
    </row>
    <row r="13" spans="1:12" x14ac:dyDescent="0.25">
      <c r="B13" s="14">
        <v>10034</v>
      </c>
      <c r="C13" s="14"/>
      <c r="D13" s="48">
        <v>42830</v>
      </c>
      <c r="E13" s="49">
        <v>42860</v>
      </c>
      <c r="F13" s="51">
        <v>750</v>
      </c>
      <c r="G13" s="51" t="s">
        <v>129</v>
      </c>
      <c r="H13" s="52" t="str">
        <f t="shared" si="0"/>
        <v>NO VENCIDA</v>
      </c>
    </row>
    <row r="14" spans="1:12" x14ac:dyDescent="0.25">
      <c r="B14" s="14">
        <v>10029</v>
      </c>
      <c r="C14" s="14"/>
      <c r="D14" s="48">
        <v>42830</v>
      </c>
      <c r="E14" s="49">
        <v>42860</v>
      </c>
      <c r="F14" s="51">
        <v>240</v>
      </c>
      <c r="G14" s="51" t="s">
        <v>131</v>
      </c>
      <c r="H14" s="52" t="str">
        <f t="shared" si="0"/>
        <v>NO VENCIDA</v>
      </c>
    </row>
    <row r="15" spans="1:12" x14ac:dyDescent="0.25">
      <c r="B15" s="14">
        <v>10030</v>
      </c>
      <c r="C15" s="14"/>
      <c r="D15" s="48">
        <v>42526</v>
      </c>
      <c r="E15" s="49">
        <v>42556</v>
      </c>
      <c r="F15" s="51">
        <v>61.5</v>
      </c>
      <c r="G15" s="51" t="s">
        <v>131</v>
      </c>
      <c r="H15" s="52">
        <f t="shared" si="0"/>
        <v>105</v>
      </c>
    </row>
    <row r="16" spans="1:12" x14ac:dyDescent="0.25">
      <c r="B16" s="14">
        <v>10018</v>
      </c>
      <c r="C16" s="14"/>
      <c r="D16" s="48">
        <v>42526</v>
      </c>
      <c r="E16" s="49">
        <v>42556</v>
      </c>
      <c r="F16" s="51">
        <v>211.25</v>
      </c>
      <c r="G16" s="51" t="s">
        <v>131</v>
      </c>
      <c r="H16" s="52">
        <f t="shared" si="0"/>
        <v>105</v>
      </c>
    </row>
    <row r="17" spans="2:8" x14ac:dyDescent="0.25">
      <c r="B17" s="14">
        <v>10035</v>
      </c>
      <c r="C17" s="14"/>
      <c r="D17" s="48">
        <v>42891</v>
      </c>
      <c r="E17" s="49">
        <v>42921</v>
      </c>
      <c r="F17" s="51">
        <v>220.13</v>
      </c>
      <c r="G17" s="51" t="s">
        <v>132</v>
      </c>
      <c r="H17" s="52" t="str">
        <f t="shared" si="0"/>
        <v>NO VENCIDA</v>
      </c>
    </row>
    <row r="18" spans="2:8" x14ac:dyDescent="0.25">
      <c r="B18" s="14">
        <v>10010</v>
      </c>
      <c r="C18" s="14"/>
      <c r="D18" s="48">
        <v>42893</v>
      </c>
      <c r="E18" s="49">
        <v>42923</v>
      </c>
      <c r="F18" s="51">
        <v>151.44</v>
      </c>
      <c r="G18" s="51" t="s">
        <v>129</v>
      </c>
      <c r="H18" s="52" t="str">
        <f t="shared" si="0"/>
        <v>NO VENCIDA</v>
      </c>
    </row>
    <row r="19" spans="2:8" x14ac:dyDescent="0.25">
      <c r="B19" s="14">
        <v>10030</v>
      </c>
      <c r="C19" s="14"/>
      <c r="D19" s="48">
        <v>42528</v>
      </c>
      <c r="E19" s="49">
        <v>42558</v>
      </c>
      <c r="F19" s="51">
        <v>198.77</v>
      </c>
      <c r="G19" s="51" t="s">
        <v>130</v>
      </c>
      <c r="H19" s="52">
        <f t="shared" si="0"/>
        <v>103</v>
      </c>
    </row>
    <row r="20" spans="2:8" x14ac:dyDescent="0.25">
      <c r="B20" s="14">
        <v>10012</v>
      </c>
      <c r="C20" s="14"/>
      <c r="D20" s="48">
        <v>42528</v>
      </c>
      <c r="E20" s="49">
        <v>42558</v>
      </c>
      <c r="F20" s="51">
        <v>98.66</v>
      </c>
      <c r="G20" s="51" t="s">
        <v>133</v>
      </c>
      <c r="H20" s="52">
        <f t="shared" si="0"/>
        <v>103</v>
      </c>
    </row>
    <row r="21" spans="2:8" x14ac:dyDescent="0.25">
      <c r="B21" s="14">
        <v>10024</v>
      </c>
      <c r="C21" s="14"/>
      <c r="D21" s="48">
        <v>42528</v>
      </c>
      <c r="E21" s="49">
        <v>42558</v>
      </c>
      <c r="F21" s="51">
        <v>135.63999999999999</v>
      </c>
      <c r="G21" s="51" t="s">
        <v>130</v>
      </c>
      <c r="H21" s="52">
        <f t="shared" si="0"/>
        <v>103</v>
      </c>
    </row>
    <row r="22" spans="2:8" x14ac:dyDescent="0.25">
      <c r="B22" s="14">
        <v>10014</v>
      </c>
      <c r="C22" s="14"/>
      <c r="D22" s="48">
        <v>42528</v>
      </c>
      <c r="E22" s="49">
        <v>42558</v>
      </c>
      <c r="F22" s="51">
        <v>56.5</v>
      </c>
      <c r="G22" s="51" t="s">
        <v>130</v>
      </c>
      <c r="H22" s="52">
        <f t="shared" si="0"/>
        <v>103</v>
      </c>
    </row>
    <row r="23" spans="2:8" x14ac:dyDescent="0.25">
      <c r="B23" s="14">
        <v>10021</v>
      </c>
      <c r="C23" s="14"/>
      <c r="D23" s="48">
        <v>42528</v>
      </c>
      <c r="E23" s="49">
        <v>42558</v>
      </c>
      <c r="F23" s="51">
        <v>414.35</v>
      </c>
      <c r="G23" s="51" t="s">
        <v>130</v>
      </c>
      <c r="H23" s="52">
        <f t="shared" si="0"/>
        <v>103</v>
      </c>
    </row>
    <row r="24" spans="2:8" x14ac:dyDescent="0.25">
      <c r="B24" s="14">
        <v>10022</v>
      </c>
      <c r="C24" s="14"/>
      <c r="D24" s="48">
        <v>42651</v>
      </c>
      <c r="E24" s="49">
        <v>42682</v>
      </c>
      <c r="F24" s="51">
        <v>75.989999999999995</v>
      </c>
      <c r="G24" s="51" t="s">
        <v>130</v>
      </c>
      <c r="H24" s="52" t="str">
        <f t="shared" si="0"/>
        <v>NO VENCIDA</v>
      </c>
    </row>
    <row r="25" spans="2:8" x14ac:dyDescent="0.25">
      <c r="B25" s="14">
        <v>10026</v>
      </c>
      <c r="C25" s="14"/>
      <c r="D25" s="48">
        <v>42529</v>
      </c>
      <c r="E25" s="49">
        <v>42559</v>
      </c>
      <c r="F25" s="51">
        <v>159.88</v>
      </c>
      <c r="G25" s="51" t="s">
        <v>133</v>
      </c>
      <c r="H25" s="52">
        <f t="shared" si="0"/>
        <v>102</v>
      </c>
    </row>
    <row r="26" spans="2:8" x14ac:dyDescent="0.25">
      <c r="B26" s="14">
        <v>10033</v>
      </c>
      <c r="C26" s="14"/>
      <c r="D26" s="48">
        <v>42712</v>
      </c>
      <c r="E26" s="49">
        <v>42743</v>
      </c>
      <c r="F26" s="51">
        <v>190</v>
      </c>
      <c r="G26" s="51" t="s">
        <v>133</v>
      </c>
      <c r="H26" s="52" t="str">
        <f t="shared" si="0"/>
        <v>NO VENCIDA</v>
      </c>
    </row>
    <row r="27" spans="2:8" x14ac:dyDescent="0.25">
      <c r="B27" s="14">
        <v>10029</v>
      </c>
      <c r="C27" s="14"/>
      <c r="D27" s="48">
        <v>42529</v>
      </c>
      <c r="E27" s="49">
        <v>42559</v>
      </c>
      <c r="F27" s="51">
        <v>267.99</v>
      </c>
      <c r="G27" s="51" t="s">
        <v>133</v>
      </c>
      <c r="H27" s="52">
        <f t="shared" si="0"/>
        <v>102</v>
      </c>
    </row>
    <row r="28" spans="2:8" x14ac:dyDescent="0.25">
      <c r="B28" s="14">
        <v>10015</v>
      </c>
      <c r="C28" s="14"/>
      <c r="D28" s="48">
        <v>42712</v>
      </c>
      <c r="E28" s="49">
        <v>42743</v>
      </c>
      <c r="F28" s="51">
        <v>561.11</v>
      </c>
      <c r="G28" s="51" t="s">
        <v>133</v>
      </c>
      <c r="H28" s="52" t="str">
        <f t="shared" si="0"/>
        <v>NO VENCIDA</v>
      </c>
    </row>
    <row r="29" spans="2:8" x14ac:dyDescent="0.25">
      <c r="B29" s="14">
        <v>10036</v>
      </c>
      <c r="C29" s="14"/>
      <c r="D29" s="48">
        <v>42529</v>
      </c>
      <c r="E29" s="49">
        <v>42559</v>
      </c>
      <c r="F29" s="51">
        <v>180.25</v>
      </c>
      <c r="G29" s="51" t="s">
        <v>133</v>
      </c>
      <c r="H29" s="52">
        <f>IF(C$6&gt;E29,C$6-E29,IF(C$6&lt;E29,"NO VENCIDA"))</f>
        <v>102</v>
      </c>
    </row>
    <row r="30" spans="2:8" x14ac:dyDescent="0.25">
      <c r="B30" s="14">
        <v>10032</v>
      </c>
      <c r="C30" s="14"/>
      <c r="D30" s="48">
        <v>42529</v>
      </c>
      <c r="E30" s="49">
        <v>42559</v>
      </c>
      <c r="F30" s="51">
        <v>424.6</v>
      </c>
      <c r="G30" s="51" t="s">
        <v>129</v>
      </c>
      <c r="H30" s="52">
        <f t="shared" si="0"/>
        <v>102</v>
      </c>
    </row>
    <row r="31" spans="2:8" x14ac:dyDescent="0.25">
      <c r="B31" s="14">
        <v>10017</v>
      </c>
      <c r="C31" s="14"/>
      <c r="D31" s="48">
        <v>42530</v>
      </c>
      <c r="E31" s="49">
        <v>42560</v>
      </c>
      <c r="F31" s="51">
        <v>119.85</v>
      </c>
      <c r="G31" s="51" t="s">
        <v>129</v>
      </c>
      <c r="H31" s="52">
        <f t="shared" si="0"/>
        <v>101</v>
      </c>
    </row>
    <row r="32" spans="2:8" x14ac:dyDescent="0.25">
      <c r="B32" s="14">
        <v>10026</v>
      </c>
      <c r="C32" s="14"/>
      <c r="D32" s="48">
        <v>42713</v>
      </c>
      <c r="E32" s="49">
        <v>42744</v>
      </c>
      <c r="F32" s="51">
        <v>114.5</v>
      </c>
      <c r="G32" s="51" t="s">
        <v>131</v>
      </c>
      <c r="H32" s="52" t="str">
        <f t="shared" si="0"/>
        <v>NO VENCIDA</v>
      </c>
    </row>
    <row r="33" spans="1:12" x14ac:dyDescent="0.25">
      <c r="B33" s="14">
        <v>10033</v>
      </c>
      <c r="C33" s="14"/>
      <c r="D33" s="48">
        <v>42530</v>
      </c>
      <c r="E33" s="49">
        <v>42560</v>
      </c>
      <c r="F33" s="51">
        <v>323.68</v>
      </c>
      <c r="G33" s="51" t="s">
        <v>133</v>
      </c>
      <c r="H33" s="52">
        <f t="shared" si="0"/>
        <v>101</v>
      </c>
    </row>
    <row r="34" spans="1:12" x14ac:dyDescent="0.25">
      <c r="B34" s="14">
        <v>10029</v>
      </c>
      <c r="C34" s="14"/>
      <c r="D34" s="48">
        <v>42530</v>
      </c>
      <c r="E34" s="49">
        <v>42560</v>
      </c>
      <c r="F34" s="51">
        <v>244.97</v>
      </c>
      <c r="G34" s="51" t="s">
        <v>130</v>
      </c>
      <c r="H34" s="52">
        <f t="shared" si="0"/>
        <v>101</v>
      </c>
    </row>
    <row r="35" spans="1:12" x14ac:dyDescent="0.25">
      <c r="B35" s="14">
        <v>10023</v>
      </c>
      <c r="C35" s="14"/>
      <c r="D35" s="48">
        <v>42530</v>
      </c>
      <c r="E35" s="49">
        <v>42560</v>
      </c>
      <c r="F35" s="51">
        <v>1751.25</v>
      </c>
      <c r="G35" s="51" t="s">
        <v>129</v>
      </c>
      <c r="H35" s="52">
        <f t="shared" si="0"/>
        <v>101</v>
      </c>
    </row>
    <row r="36" spans="1:12" x14ac:dyDescent="0.25">
      <c r="B36" s="14">
        <v>10016</v>
      </c>
      <c r="C36" s="14"/>
      <c r="D36" s="48">
        <v>42713</v>
      </c>
      <c r="E36" s="49">
        <v>42560</v>
      </c>
      <c r="F36" s="51">
        <v>531.66999999999996</v>
      </c>
      <c r="G36" s="51" t="s">
        <v>132</v>
      </c>
      <c r="H36" s="52">
        <f t="shared" si="0"/>
        <v>101</v>
      </c>
    </row>
    <row r="37" spans="1:12" x14ac:dyDescent="0.25">
      <c r="B37" s="14">
        <v>10028</v>
      </c>
      <c r="C37" s="14"/>
      <c r="D37" s="48">
        <v>42530</v>
      </c>
      <c r="E37" s="49">
        <v>42560</v>
      </c>
      <c r="F37" s="51">
        <v>1150.95</v>
      </c>
      <c r="G37" s="51" t="s">
        <v>132</v>
      </c>
      <c r="H37" s="52">
        <f t="shared" si="0"/>
        <v>101</v>
      </c>
    </row>
    <row r="38" spans="1:12" x14ac:dyDescent="0.25">
      <c r="B38" s="14"/>
      <c r="C38" s="14"/>
      <c r="D38" s="48"/>
      <c r="E38" s="78" t="s">
        <v>204</v>
      </c>
      <c r="F38" s="50">
        <f>MAX(F11:F37)</f>
        <v>1751.25</v>
      </c>
      <c r="G38" s="51"/>
      <c r="H38" s="52"/>
    </row>
    <row r="39" spans="1:12" x14ac:dyDescent="0.25">
      <c r="E39" s="79" t="s">
        <v>205</v>
      </c>
      <c r="F39" s="69">
        <f>AVERAGE(F11:F37)</f>
        <v>345.73814814814818</v>
      </c>
    </row>
    <row r="41" spans="1:12" x14ac:dyDescent="0.25">
      <c r="A41" s="106" t="s">
        <v>134</v>
      </c>
      <c r="B41" s="106"/>
      <c r="C41" s="106"/>
      <c r="D41" s="106"/>
      <c r="E41" s="106"/>
      <c r="F41" s="106"/>
      <c r="G41" s="106"/>
      <c r="H41" s="106"/>
      <c r="I41" s="106"/>
      <c r="K41">
        <v>1</v>
      </c>
    </row>
    <row r="42" spans="1:12" x14ac:dyDescent="0.25">
      <c r="A42" s="106"/>
      <c r="B42" s="106"/>
      <c r="C42" s="106"/>
      <c r="D42" s="106"/>
      <c r="E42" s="106"/>
      <c r="F42" s="106"/>
      <c r="G42" s="106"/>
      <c r="H42" s="106"/>
      <c r="I42" s="106"/>
    </row>
    <row r="43" spans="1:12" x14ac:dyDescent="0.25">
      <c r="K43">
        <v>1</v>
      </c>
    </row>
    <row r="44" spans="1:12" x14ac:dyDescent="0.25">
      <c r="A44" s="106" t="s">
        <v>135</v>
      </c>
      <c r="B44" s="106"/>
      <c r="C44" s="106"/>
      <c r="D44" s="106"/>
      <c r="E44" s="106"/>
      <c r="F44" s="106"/>
      <c r="G44" s="106"/>
      <c r="H44" s="106"/>
      <c r="I44" s="106"/>
    </row>
    <row r="45" spans="1:12" x14ac:dyDescent="0.25">
      <c r="A45" s="106"/>
      <c r="B45" s="106"/>
      <c r="C45" s="106"/>
      <c r="D45" s="106"/>
      <c r="E45" s="106"/>
      <c r="F45" s="106"/>
      <c r="G45" s="106"/>
      <c r="H45" s="106"/>
      <c r="I45" s="106"/>
    </row>
  </sheetData>
  <mergeCells count="4">
    <mergeCell ref="A1:F1"/>
    <mergeCell ref="A2:I3"/>
    <mergeCell ref="A41:I42"/>
    <mergeCell ref="A44:I45"/>
  </mergeCells>
  <conditionalFormatting sqref="H11:H38">
    <cfRule type="cellIs" dxfId="30" priority="5" operator="equal">
      <formula>"NO VENCIDA"</formula>
    </cfRule>
  </conditionalFormatting>
  <conditionalFormatting sqref="K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41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727C0E4-8738-41FB-8B4B-C64AECEAECC6}">
            <x14:iconSet iconSet="3Stars">
              <x14:cfvo type="percent">
                <xm:f>0</xm:f>
              </x14:cfvo>
              <x14:cfvo type="num">
                <xm:f>300</xm:f>
              </x14:cfvo>
              <x14:cfvo type="num" gte="0">
                <xm:f>1000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zoomScale="80" zoomScaleNormal="80" workbookViewId="0">
      <selection activeCell="J3" sqref="J3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0" x14ac:dyDescent="0.25">
      <c r="A1" s="92" t="s">
        <v>0</v>
      </c>
      <c r="B1" s="92"/>
      <c r="C1" s="92"/>
      <c r="D1" s="92"/>
      <c r="E1" s="92"/>
      <c r="F1" s="92"/>
    </row>
    <row r="2" spans="1:10" x14ac:dyDescent="0.25">
      <c r="A2" s="106" t="s">
        <v>170</v>
      </c>
      <c r="B2" s="106"/>
      <c r="C2" s="106"/>
      <c r="D2" s="106"/>
      <c r="E2" s="106"/>
      <c r="F2" s="106"/>
      <c r="G2" s="106"/>
      <c r="H2" s="106"/>
      <c r="I2" s="106"/>
    </row>
    <row r="3" spans="1:10" x14ac:dyDescent="0.25">
      <c r="A3" s="106"/>
      <c r="B3" s="106"/>
      <c r="C3" s="106"/>
      <c r="D3" s="106"/>
      <c r="E3" s="106"/>
      <c r="F3" s="106"/>
      <c r="G3" s="106"/>
      <c r="H3" s="106"/>
      <c r="I3" s="106"/>
      <c r="J3">
        <v>1</v>
      </c>
    </row>
    <row r="5" spans="1:10" x14ac:dyDescent="0.25">
      <c r="B5" s="62" t="s">
        <v>136</v>
      </c>
      <c r="C5" s="63" t="s">
        <v>137</v>
      </c>
      <c r="D5" s="64" t="s">
        <v>138</v>
      </c>
      <c r="E5" s="64" t="s">
        <v>139</v>
      </c>
      <c r="F5" s="64" t="s">
        <v>140</v>
      </c>
      <c r="G5" s="63" t="s">
        <v>141</v>
      </c>
      <c r="H5" s="65" t="s">
        <v>142</v>
      </c>
    </row>
    <row r="6" spans="1:10" ht="30" customHeight="1" x14ac:dyDescent="0.25">
      <c r="B6" s="55" t="s">
        <v>143</v>
      </c>
      <c r="C6" s="55" t="s">
        <v>144</v>
      </c>
      <c r="D6" s="56">
        <v>38456</v>
      </c>
      <c r="E6" s="56">
        <v>51900</v>
      </c>
      <c r="F6" s="56">
        <v>55060</v>
      </c>
      <c r="G6" s="57"/>
      <c r="H6" s="55"/>
    </row>
    <row r="7" spans="1:10" ht="30" customHeight="1" x14ac:dyDescent="0.25">
      <c r="B7" s="55" t="s">
        <v>145</v>
      </c>
      <c r="C7" s="55" t="s">
        <v>146</v>
      </c>
      <c r="D7" s="56">
        <v>19106</v>
      </c>
      <c r="E7" s="56">
        <v>33600</v>
      </c>
      <c r="F7" s="56">
        <v>16502</v>
      </c>
      <c r="G7" s="57"/>
      <c r="H7" s="57"/>
    </row>
    <row r="8" spans="1:10" ht="30" customHeight="1" x14ac:dyDescent="0.25">
      <c r="B8" s="55" t="s">
        <v>147</v>
      </c>
      <c r="C8" s="55" t="s">
        <v>148</v>
      </c>
      <c r="D8" s="56">
        <v>-1784</v>
      </c>
      <c r="E8" s="56">
        <v>15200</v>
      </c>
      <c r="F8" s="56">
        <v>1380</v>
      </c>
      <c r="G8" s="57"/>
      <c r="H8" s="57"/>
    </row>
    <row r="9" spans="1:10" ht="30" customHeight="1" x14ac:dyDescent="0.25">
      <c r="B9" s="55" t="s">
        <v>149</v>
      </c>
      <c r="C9" s="55" t="s">
        <v>150</v>
      </c>
      <c r="D9" s="56">
        <v>2918</v>
      </c>
      <c r="E9" s="56">
        <v>18500</v>
      </c>
      <c r="F9" s="56">
        <v>27815</v>
      </c>
      <c r="G9" s="57"/>
      <c r="H9" s="57"/>
    </row>
    <row r="10" spans="1:10" ht="30" customHeight="1" x14ac:dyDescent="0.25">
      <c r="B10" s="55" t="s">
        <v>151</v>
      </c>
      <c r="C10" s="55" t="s">
        <v>152</v>
      </c>
      <c r="D10" s="56">
        <v>14750</v>
      </c>
      <c r="E10" s="56">
        <v>15600</v>
      </c>
      <c r="F10" s="56">
        <v>-1446</v>
      </c>
      <c r="G10" s="57"/>
      <c r="H10" s="57"/>
    </row>
    <row r="11" spans="1:10" ht="30" customHeight="1" x14ac:dyDescent="0.25">
      <c r="B11" s="55" t="s">
        <v>153</v>
      </c>
      <c r="C11" s="55" t="s">
        <v>154</v>
      </c>
      <c r="D11" s="56">
        <v>11363</v>
      </c>
      <c r="E11" s="56">
        <v>10200</v>
      </c>
      <c r="F11" s="56">
        <v>26906</v>
      </c>
      <c r="G11" s="57"/>
      <c r="H11" s="57"/>
    </row>
    <row r="12" spans="1:10" ht="30" customHeight="1" x14ac:dyDescent="0.25">
      <c r="B12" s="55" t="s">
        <v>155</v>
      </c>
      <c r="C12" s="55" t="s">
        <v>148</v>
      </c>
      <c r="D12" s="56">
        <v>4846</v>
      </c>
      <c r="E12" s="56">
        <v>13300</v>
      </c>
      <c r="F12" s="56">
        <v>19794</v>
      </c>
      <c r="G12" s="57"/>
      <c r="H12" s="57"/>
    </row>
    <row r="13" spans="1:10" ht="30" customHeight="1" x14ac:dyDescent="0.25">
      <c r="B13" s="55" t="s">
        <v>156</v>
      </c>
      <c r="C13" s="55" t="s">
        <v>157</v>
      </c>
      <c r="D13" s="56">
        <v>21047</v>
      </c>
      <c r="E13" s="56">
        <v>13500</v>
      </c>
      <c r="F13" s="56">
        <v>9561</v>
      </c>
      <c r="G13" s="57"/>
      <c r="H13" s="57"/>
    </row>
    <row r="14" spans="1:10" ht="30" customHeight="1" x14ac:dyDescent="0.25">
      <c r="B14" s="55" t="s">
        <v>158</v>
      </c>
      <c r="C14" s="55" t="s">
        <v>159</v>
      </c>
      <c r="D14" s="56">
        <v>22273</v>
      </c>
      <c r="E14" s="56">
        <v>9400</v>
      </c>
      <c r="F14" s="56">
        <v>22628</v>
      </c>
      <c r="G14" s="57"/>
      <c r="H14" s="57"/>
    </row>
    <row r="15" spans="1:10" ht="30" customHeight="1" x14ac:dyDescent="0.25">
      <c r="B15" s="55" t="s">
        <v>160</v>
      </c>
      <c r="C15" s="55" t="s">
        <v>161</v>
      </c>
      <c r="D15" s="56">
        <v>32534</v>
      </c>
      <c r="E15" s="56">
        <v>15900</v>
      </c>
      <c r="F15" s="56">
        <v>9882</v>
      </c>
      <c r="G15" s="57"/>
      <c r="H15" s="57"/>
    </row>
    <row r="16" spans="1:10" ht="30" customHeight="1" x14ac:dyDescent="0.25">
      <c r="B16" s="55" t="s">
        <v>162</v>
      </c>
      <c r="C16" s="55" t="s">
        <v>146</v>
      </c>
      <c r="D16" s="56">
        <v>20416</v>
      </c>
      <c r="E16" s="56">
        <v>11300</v>
      </c>
      <c r="F16" s="56">
        <v>15480</v>
      </c>
      <c r="G16" s="57"/>
      <c r="H16" s="57"/>
    </row>
    <row r="17" spans="2:8" ht="30" customHeight="1" x14ac:dyDescent="0.25">
      <c r="B17" s="55" t="s">
        <v>163</v>
      </c>
      <c r="C17" s="55" t="s">
        <v>159</v>
      </c>
      <c r="D17" s="56">
        <v>6995</v>
      </c>
      <c r="E17" s="56">
        <v>10500</v>
      </c>
      <c r="F17" s="56">
        <v>19732</v>
      </c>
      <c r="G17" s="57"/>
      <c r="H17" s="57"/>
    </row>
    <row r="18" spans="2:8" ht="30" customHeight="1" x14ac:dyDescent="0.25">
      <c r="B18" s="55" t="s">
        <v>164</v>
      </c>
      <c r="C18" s="55" t="s">
        <v>165</v>
      </c>
      <c r="D18" s="56">
        <v>14479</v>
      </c>
      <c r="E18" s="56">
        <v>237</v>
      </c>
      <c r="F18" s="56">
        <v>99</v>
      </c>
      <c r="G18" s="57"/>
      <c r="H18" s="57"/>
    </row>
    <row r="19" spans="2:8" ht="30" customHeight="1" x14ac:dyDescent="0.25">
      <c r="B19" s="55" t="s">
        <v>166</v>
      </c>
      <c r="C19" s="55" t="s">
        <v>167</v>
      </c>
      <c r="D19" s="56">
        <v>-3017</v>
      </c>
      <c r="E19" s="56">
        <v>177</v>
      </c>
      <c r="F19" s="56">
        <v>-2263</v>
      </c>
      <c r="G19" s="57"/>
      <c r="H19" s="57"/>
    </row>
    <row r="20" spans="2:8" ht="30" customHeight="1" x14ac:dyDescent="0.25">
      <c r="B20" s="66" t="s">
        <v>168</v>
      </c>
      <c r="C20" s="66" t="s">
        <v>169</v>
      </c>
      <c r="D20" s="67">
        <v>2650</v>
      </c>
      <c r="E20" s="67">
        <v>7400</v>
      </c>
      <c r="F20" s="67">
        <v>-3257</v>
      </c>
      <c r="G20" s="57"/>
      <c r="H20" s="68"/>
    </row>
  </sheetData>
  <mergeCells count="2">
    <mergeCell ref="A1:F1"/>
    <mergeCell ref="A2:I3"/>
  </mergeCells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tabSelected="1" workbookViewId="0">
      <selection activeCell="O12" sqref="O12"/>
    </sheetView>
  </sheetViews>
  <sheetFormatPr baseColWidth="10" defaultRowHeight="15" x14ac:dyDescent="0.25"/>
  <cols>
    <col min="2" max="2" width="10.5703125" bestFit="1" customWidth="1"/>
    <col min="3" max="3" width="10.7109375" bestFit="1" customWidth="1"/>
    <col min="4" max="4" width="15.7109375" bestFit="1" customWidth="1"/>
    <col min="5" max="5" width="10.140625" bestFit="1" customWidth="1"/>
    <col min="6" max="6" width="8.7109375" bestFit="1" customWidth="1"/>
    <col min="7" max="7" width="10" bestFit="1" customWidth="1"/>
    <col min="8" max="8" width="12.7109375" bestFit="1" customWidth="1"/>
    <col min="9" max="9" width="11.85546875" bestFit="1" customWidth="1"/>
    <col min="10" max="10" width="9.85546875" bestFit="1" customWidth="1"/>
  </cols>
  <sheetData>
    <row r="1" spans="1:13" x14ac:dyDescent="0.25">
      <c r="A1" s="92" t="s">
        <v>0</v>
      </c>
      <c r="B1" s="92"/>
      <c r="C1" s="92"/>
      <c r="D1" s="92"/>
      <c r="E1" s="92"/>
      <c r="F1" s="92"/>
    </row>
    <row r="2" spans="1:13" x14ac:dyDescent="0.25">
      <c r="A2" s="106" t="s">
        <v>206</v>
      </c>
      <c r="B2" s="106"/>
      <c r="C2" s="106"/>
      <c r="D2" s="106"/>
      <c r="E2" s="106"/>
      <c r="F2" s="106"/>
      <c r="G2" s="106"/>
      <c r="H2" s="106"/>
      <c r="I2" s="106"/>
    </row>
    <row r="3" spans="1:13" ht="47.25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  <c r="K3">
        <v>1</v>
      </c>
    </row>
    <row r="5" spans="1:13" x14ac:dyDescent="0.25">
      <c r="B5" s="58" t="s">
        <v>171</v>
      </c>
      <c r="C5" s="58" t="s">
        <v>172</v>
      </c>
      <c r="D5" s="58" t="s">
        <v>173</v>
      </c>
      <c r="E5" s="58" t="s">
        <v>174</v>
      </c>
      <c r="F5" s="58" t="s">
        <v>175</v>
      </c>
      <c r="G5" s="58" t="s">
        <v>176</v>
      </c>
      <c r="H5" s="58" t="s">
        <v>177</v>
      </c>
      <c r="I5" s="58" t="s">
        <v>178</v>
      </c>
      <c r="J5" s="58" t="s">
        <v>127</v>
      </c>
    </row>
    <row r="6" spans="1:13" x14ac:dyDescent="0.25">
      <c r="B6" s="6">
        <v>2</v>
      </c>
      <c r="C6" s="59">
        <v>37987</v>
      </c>
      <c r="D6" s="6" t="s">
        <v>179</v>
      </c>
      <c r="E6" s="6" t="s">
        <v>177</v>
      </c>
      <c r="F6" s="6" t="s">
        <v>180</v>
      </c>
      <c r="G6" s="6">
        <v>199</v>
      </c>
      <c r="H6" s="60">
        <v>1945424</v>
      </c>
      <c r="I6" s="59">
        <v>38096</v>
      </c>
      <c r="J6" s="6" t="s">
        <v>130</v>
      </c>
    </row>
    <row r="7" spans="1:13" x14ac:dyDescent="0.25">
      <c r="B7" s="6">
        <v>3</v>
      </c>
      <c r="C7" s="59">
        <v>37987</v>
      </c>
      <c r="D7" s="6" t="s">
        <v>181</v>
      </c>
      <c r="E7" s="6" t="s">
        <v>182</v>
      </c>
      <c r="F7" s="6" t="s">
        <v>180</v>
      </c>
      <c r="G7" s="6">
        <v>82</v>
      </c>
      <c r="H7" s="60">
        <v>712416</v>
      </c>
      <c r="I7" s="59">
        <v>38299</v>
      </c>
      <c r="J7" s="6" t="s">
        <v>183</v>
      </c>
    </row>
    <row r="8" spans="1:13" x14ac:dyDescent="0.25">
      <c r="B8" s="6">
        <v>4</v>
      </c>
      <c r="C8" s="59">
        <v>37988</v>
      </c>
      <c r="D8" s="6" t="s">
        <v>184</v>
      </c>
      <c r="E8" s="6" t="s">
        <v>182</v>
      </c>
      <c r="F8" s="6" t="s">
        <v>180</v>
      </c>
      <c r="G8" s="6">
        <v>285</v>
      </c>
      <c r="H8" s="60">
        <v>1815450</v>
      </c>
      <c r="I8" s="59">
        <v>38104</v>
      </c>
      <c r="J8" s="6" t="s">
        <v>185</v>
      </c>
    </row>
    <row r="9" spans="1:13" x14ac:dyDescent="0.25">
      <c r="B9" s="6">
        <v>6</v>
      </c>
      <c r="C9" s="59">
        <v>37989</v>
      </c>
      <c r="D9" s="6" t="s">
        <v>186</v>
      </c>
      <c r="E9" s="6" t="s">
        <v>182</v>
      </c>
      <c r="F9" s="6" t="s">
        <v>180</v>
      </c>
      <c r="G9" s="6">
        <v>131</v>
      </c>
      <c r="H9" s="60">
        <v>953156</v>
      </c>
      <c r="I9" s="59">
        <v>38235</v>
      </c>
      <c r="J9" s="6" t="s">
        <v>130</v>
      </c>
    </row>
    <row r="10" spans="1:13" x14ac:dyDescent="0.25">
      <c r="B10" s="6">
        <v>8</v>
      </c>
      <c r="C10" s="59">
        <v>37989</v>
      </c>
      <c r="D10" s="6" t="s">
        <v>181</v>
      </c>
      <c r="E10" s="6" t="s">
        <v>177</v>
      </c>
      <c r="F10" s="6" t="s">
        <v>180</v>
      </c>
      <c r="G10" s="6">
        <v>235</v>
      </c>
      <c r="H10" s="60">
        <v>2158475</v>
      </c>
      <c r="I10" s="59">
        <v>38291</v>
      </c>
      <c r="J10" s="6" t="s">
        <v>185</v>
      </c>
    </row>
    <row r="11" spans="1:13" x14ac:dyDescent="0.25">
      <c r="B11" s="6">
        <v>11</v>
      </c>
      <c r="C11" s="59">
        <v>37990</v>
      </c>
      <c r="D11" s="6" t="s">
        <v>181</v>
      </c>
      <c r="E11" s="6" t="s">
        <v>182</v>
      </c>
      <c r="F11" s="6" t="s">
        <v>180</v>
      </c>
      <c r="G11" s="6">
        <v>124</v>
      </c>
      <c r="H11" s="60">
        <v>627068</v>
      </c>
      <c r="I11" s="59">
        <v>38288</v>
      </c>
      <c r="J11" s="6" t="s">
        <v>130</v>
      </c>
    </row>
    <row r="12" spans="1:13" x14ac:dyDescent="0.25">
      <c r="B12" s="6">
        <v>12</v>
      </c>
      <c r="C12" s="59">
        <v>37990</v>
      </c>
      <c r="D12" s="6" t="s">
        <v>186</v>
      </c>
      <c r="E12" s="6" t="s">
        <v>177</v>
      </c>
      <c r="F12" s="6" t="s">
        <v>180</v>
      </c>
      <c r="G12" s="6">
        <v>187</v>
      </c>
      <c r="H12" s="60">
        <v>999328</v>
      </c>
      <c r="I12" s="59">
        <v>38082</v>
      </c>
      <c r="J12" s="6" t="s">
        <v>129</v>
      </c>
    </row>
    <row r="13" spans="1:13" x14ac:dyDescent="0.25">
      <c r="B13" s="6">
        <v>15</v>
      </c>
      <c r="C13" s="59">
        <v>37990</v>
      </c>
      <c r="D13" s="6" t="s">
        <v>186</v>
      </c>
      <c r="E13" s="6" t="s">
        <v>182</v>
      </c>
      <c r="F13" s="6" t="s">
        <v>180</v>
      </c>
      <c r="G13" s="6">
        <v>176</v>
      </c>
      <c r="H13" s="60">
        <v>820336</v>
      </c>
      <c r="I13" s="59">
        <v>38320</v>
      </c>
      <c r="J13" s="6" t="s">
        <v>130</v>
      </c>
    </row>
    <row r="14" spans="1:13" x14ac:dyDescent="0.25">
      <c r="B14" s="6">
        <v>16</v>
      </c>
      <c r="C14" s="59">
        <v>37991</v>
      </c>
      <c r="D14" s="6" t="s">
        <v>187</v>
      </c>
      <c r="E14" s="6" t="s">
        <v>182</v>
      </c>
      <c r="F14" s="6" t="s">
        <v>180</v>
      </c>
      <c r="G14" s="6">
        <v>179</v>
      </c>
      <c r="H14" s="60">
        <v>937960</v>
      </c>
      <c r="I14" s="59">
        <v>38312</v>
      </c>
      <c r="J14" s="6" t="s">
        <v>129</v>
      </c>
    </row>
    <row r="15" spans="1:13" x14ac:dyDescent="0.25">
      <c r="B15" s="6">
        <v>19</v>
      </c>
      <c r="C15" s="59">
        <v>37993</v>
      </c>
      <c r="D15" s="6" t="s">
        <v>188</v>
      </c>
      <c r="E15" s="6" t="s">
        <v>182</v>
      </c>
      <c r="F15" s="6" t="s">
        <v>180</v>
      </c>
      <c r="G15" s="6">
        <v>55</v>
      </c>
      <c r="H15" s="60">
        <v>472615</v>
      </c>
      <c r="I15" s="59">
        <v>38086</v>
      </c>
      <c r="J15" s="6" t="s">
        <v>131</v>
      </c>
    </row>
    <row r="16" spans="1:13" x14ac:dyDescent="0.25">
      <c r="B16" s="6">
        <v>23</v>
      </c>
      <c r="C16" s="59">
        <v>37996</v>
      </c>
      <c r="D16" s="6" t="s">
        <v>187</v>
      </c>
      <c r="E16" s="6" t="s">
        <v>182</v>
      </c>
      <c r="F16" s="6" t="s">
        <v>180</v>
      </c>
      <c r="G16" s="6">
        <v>183</v>
      </c>
      <c r="H16" s="60">
        <v>1438929</v>
      </c>
      <c r="I16" s="59">
        <v>38098</v>
      </c>
      <c r="J16" s="6" t="s">
        <v>131</v>
      </c>
    </row>
    <row r="17" spans="2:10" x14ac:dyDescent="0.25">
      <c r="B17" s="6">
        <v>1</v>
      </c>
      <c r="C17" s="59">
        <v>37987</v>
      </c>
      <c r="D17" s="6" t="s">
        <v>184</v>
      </c>
      <c r="E17" s="6" t="s">
        <v>182</v>
      </c>
      <c r="F17" s="6" t="s">
        <v>189</v>
      </c>
      <c r="G17" s="6">
        <v>291</v>
      </c>
      <c r="H17" s="60">
        <v>2133903</v>
      </c>
      <c r="I17" s="59">
        <v>38157</v>
      </c>
      <c r="J17" s="6" t="s">
        <v>129</v>
      </c>
    </row>
    <row r="18" spans="2:10" x14ac:dyDescent="0.25">
      <c r="B18" s="6">
        <v>9</v>
      </c>
      <c r="C18" s="59">
        <v>37990</v>
      </c>
      <c r="D18" s="6" t="s">
        <v>188</v>
      </c>
      <c r="E18" s="6" t="s">
        <v>182</v>
      </c>
      <c r="F18" s="6" t="s">
        <v>189</v>
      </c>
      <c r="G18" s="6">
        <v>108</v>
      </c>
      <c r="H18" s="60">
        <v>1024380</v>
      </c>
      <c r="I18" s="59">
        <v>38349</v>
      </c>
      <c r="J18" s="6" t="s">
        <v>185</v>
      </c>
    </row>
    <row r="19" spans="2:10" x14ac:dyDescent="0.25">
      <c r="B19" s="6">
        <v>10</v>
      </c>
      <c r="C19" s="59">
        <v>37990</v>
      </c>
      <c r="D19" s="6" t="s">
        <v>184</v>
      </c>
      <c r="E19" s="6" t="s">
        <v>177</v>
      </c>
      <c r="F19" s="6" t="s">
        <v>189</v>
      </c>
      <c r="G19" s="6">
        <v>299</v>
      </c>
      <c r="H19" s="60">
        <v>2042768</v>
      </c>
      <c r="I19" s="59">
        <v>38266</v>
      </c>
      <c r="J19" s="6" t="s">
        <v>183</v>
      </c>
    </row>
    <row r="20" spans="2:10" x14ac:dyDescent="0.25">
      <c r="B20" s="6">
        <v>22</v>
      </c>
      <c r="C20" s="59">
        <v>37995</v>
      </c>
      <c r="D20" s="6" t="s">
        <v>181</v>
      </c>
      <c r="E20" s="6" t="s">
        <v>182</v>
      </c>
      <c r="F20" s="6" t="s">
        <v>189</v>
      </c>
      <c r="G20" s="6">
        <v>116</v>
      </c>
      <c r="H20" s="60">
        <v>727552</v>
      </c>
      <c r="I20" s="59">
        <v>38091</v>
      </c>
      <c r="J20" s="6" t="s">
        <v>130</v>
      </c>
    </row>
    <row r="21" spans="2:10" x14ac:dyDescent="0.25">
      <c r="B21" s="6">
        <v>13</v>
      </c>
      <c r="C21" s="59">
        <v>37990</v>
      </c>
      <c r="D21" s="6" t="s">
        <v>184</v>
      </c>
      <c r="E21" s="6" t="s">
        <v>177</v>
      </c>
      <c r="F21" s="6" t="s">
        <v>190</v>
      </c>
      <c r="G21" s="6">
        <v>300</v>
      </c>
      <c r="H21" s="60">
        <v>2937300</v>
      </c>
      <c r="I21" s="59">
        <v>38295</v>
      </c>
      <c r="J21" s="6" t="s">
        <v>185</v>
      </c>
    </row>
    <row r="22" spans="2:10" x14ac:dyDescent="0.25">
      <c r="B22" s="6">
        <v>18</v>
      </c>
      <c r="C22" s="59">
        <v>37992</v>
      </c>
      <c r="D22" s="6" t="s">
        <v>191</v>
      </c>
      <c r="E22" s="6" t="s">
        <v>177</v>
      </c>
      <c r="F22" s="6" t="s">
        <v>190</v>
      </c>
      <c r="G22" s="6">
        <v>283</v>
      </c>
      <c r="H22" s="60">
        <v>1679605</v>
      </c>
      <c r="I22" s="59">
        <v>38144</v>
      </c>
      <c r="J22" s="6" t="s">
        <v>129</v>
      </c>
    </row>
    <row r="23" spans="2:10" x14ac:dyDescent="0.25">
      <c r="B23" s="6">
        <v>20</v>
      </c>
      <c r="C23" s="59">
        <v>37994</v>
      </c>
      <c r="D23" s="6" t="s">
        <v>181</v>
      </c>
      <c r="E23" s="6" t="s">
        <v>182</v>
      </c>
      <c r="F23" s="6" t="s">
        <v>190</v>
      </c>
      <c r="G23" s="6">
        <v>148</v>
      </c>
      <c r="H23" s="60">
        <v>1169496</v>
      </c>
      <c r="I23" s="59">
        <v>38218</v>
      </c>
      <c r="J23" s="6" t="s">
        <v>192</v>
      </c>
    </row>
    <row r="24" spans="2:10" x14ac:dyDescent="0.25">
      <c r="B24" s="6">
        <v>21</v>
      </c>
      <c r="C24" s="59">
        <v>37995</v>
      </c>
      <c r="D24" s="6" t="s">
        <v>186</v>
      </c>
      <c r="E24" s="6" t="s">
        <v>177</v>
      </c>
      <c r="F24" s="6" t="s">
        <v>190</v>
      </c>
      <c r="G24" s="6">
        <v>228</v>
      </c>
      <c r="H24" s="60">
        <v>2020992</v>
      </c>
      <c r="I24" s="59">
        <v>38150</v>
      </c>
      <c r="J24" s="6" t="s">
        <v>129</v>
      </c>
    </row>
    <row r="25" spans="2:10" x14ac:dyDescent="0.25">
      <c r="B25" s="6">
        <v>25</v>
      </c>
      <c r="C25" s="59">
        <v>37996</v>
      </c>
      <c r="D25" s="6" t="s">
        <v>181</v>
      </c>
      <c r="E25" s="6" t="s">
        <v>182</v>
      </c>
      <c r="F25" s="6" t="s">
        <v>190</v>
      </c>
      <c r="G25" s="6">
        <v>124</v>
      </c>
      <c r="H25" s="60">
        <v>1170684</v>
      </c>
      <c r="I25" s="59">
        <v>38130</v>
      </c>
      <c r="J25" s="6" t="s">
        <v>185</v>
      </c>
    </row>
    <row r="26" spans="2:10" x14ac:dyDescent="0.25">
      <c r="B26" s="6">
        <v>28</v>
      </c>
      <c r="C26" s="59">
        <v>37998</v>
      </c>
      <c r="D26" s="6" t="s">
        <v>187</v>
      </c>
      <c r="E26" s="6" t="s">
        <v>182</v>
      </c>
      <c r="F26" s="6" t="s">
        <v>190</v>
      </c>
      <c r="G26" s="6">
        <v>187</v>
      </c>
      <c r="H26" s="60">
        <v>1660560</v>
      </c>
      <c r="I26" s="59">
        <v>38154</v>
      </c>
      <c r="J26" s="6" t="s">
        <v>183</v>
      </c>
    </row>
    <row r="27" spans="2:10" x14ac:dyDescent="0.25">
      <c r="B27" s="6">
        <v>5</v>
      </c>
      <c r="C27" s="59">
        <v>37988</v>
      </c>
      <c r="D27" s="6" t="s">
        <v>191</v>
      </c>
      <c r="E27" s="6" t="s">
        <v>177</v>
      </c>
      <c r="F27" s="6" t="s">
        <v>193</v>
      </c>
      <c r="G27" s="6">
        <v>152</v>
      </c>
      <c r="H27" s="60">
        <v>1138024</v>
      </c>
      <c r="I27" s="59">
        <v>38178</v>
      </c>
      <c r="J27" s="6" t="s">
        <v>192</v>
      </c>
    </row>
    <row r="28" spans="2:10" x14ac:dyDescent="0.25">
      <c r="B28" s="6">
        <v>7</v>
      </c>
      <c r="C28" s="59">
        <v>37989</v>
      </c>
      <c r="D28" s="6" t="s">
        <v>184</v>
      </c>
      <c r="E28" s="6" t="s">
        <v>182</v>
      </c>
      <c r="F28" s="6" t="s">
        <v>193</v>
      </c>
      <c r="G28" s="6">
        <v>69</v>
      </c>
      <c r="H28" s="60">
        <v>406686</v>
      </c>
      <c r="I28" s="59">
        <v>38145</v>
      </c>
      <c r="J28" s="6" t="s">
        <v>130</v>
      </c>
    </row>
    <row r="29" spans="2:10" x14ac:dyDescent="0.25">
      <c r="B29" s="6">
        <v>14</v>
      </c>
      <c r="C29" s="59">
        <v>37990</v>
      </c>
      <c r="D29" s="6" t="s">
        <v>179</v>
      </c>
      <c r="E29" s="6" t="s">
        <v>177</v>
      </c>
      <c r="F29" s="6" t="s">
        <v>193</v>
      </c>
      <c r="G29" s="6">
        <v>68</v>
      </c>
      <c r="H29" s="60">
        <v>664700</v>
      </c>
      <c r="I29" s="59">
        <v>38261</v>
      </c>
      <c r="J29" s="6" t="s">
        <v>129</v>
      </c>
    </row>
    <row r="30" spans="2:10" x14ac:dyDescent="0.25">
      <c r="B30" s="6">
        <v>17</v>
      </c>
      <c r="C30" s="59">
        <v>37991</v>
      </c>
      <c r="D30" s="6" t="s">
        <v>187</v>
      </c>
      <c r="E30" s="6" t="s">
        <v>182</v>
      </c>
      <c r="F30" s="6" t="s">
        <v>193</v>
      </c>
      <c r="G30" s="6">
        <v>58</v>
      </c>
      <c r="H30" s="60">
        <v>358846</v>
      </c>
      <c r="I30" s="59">
        <v>38268</v>
      </c>
      <c r="J30" s="6" t="s">
        <v>131</v>
      </c>
    </row>
    <row r="31" spans="2:10" x14ac:dyDescent="0.25">
      <c r="B31" s="6">
        <v>24</v>
      </c>
      <c r="C31" s="59">
        <v>37996</v>
      </c>
      <c r="D31" s="6" t="s">
        <v>181</v>
      </c>
      <c r="E31" s="6" t="s">
        <v>182</v>
      </c>
      <c r="F31" s="6" t="s">
        <v>193</v>
      </c>
      <c r="G31" s="6">
        <v>79</v>
      </c>
      <c r="H31" s="60">
        <v>427390</v>
      </c>
      <c r="I31" s="59">
        <v>38322</v>
      </c>
      <c r="J31" s="6" t="s">
        <v>183</v>
      </c>
    </row>
    <row r="32" spans="2:10" x14ac:dyDescent="0.25">
      <c r="B32" s="6">
        <v>26</v>
      </c>
      <c r="C32" s="59">
        <v>37996</v>
      </c>
      <c r="D32" s="6" t="s">
        <v>179</v>
      </c>
      <c r="E32" s="6" t="s">
        <v>182</v>
      </c>
      <c r="F32" s="6" t="s">
        <v>193</v>
      </c>
      <c r="G32" s="6">
        <v>70</v>
      </c>
      <c r="H32" s="60">
        <v>549780</v>
      </c>
      <c r="I32" s="59">
        <v>38160</v>
      </c>
      <c r="J32" s="6" t="s">
        <v>185</v>
      </c>
    </row>
    <row r="33" spans="2:10" x14ac:dyDescent="0.25">
      <c r="B33" s="6">
        <v>27</v>
      </c>
      <c r="C33" s="59">
        <v>37997</v>
      </c>
      <c r="D33" s="6" t="s">
        <v>179</v>
      </c>
      <c r="E33" s="6" t="s">
        <v>182</v>
      </c>
      <c r="F33" s="6" t="s">
        <v>193</v>
      </c>
      <c r="G33" s="6">
        <v>70</v>
      </c>
      <c r="H33" s="60">
        <v>659330</v>
      </c>
      <c r="I33" s="59">
        <v>38344</v>
      </c>
      <c r="J33" s="6" t="s">
        <v>130</v>
      </c>
    </row>
    <row r="34" spans="2:10" x14ac:dyDescent="0.25">
      <c r="B34" s="6">
        <v>29</v>
      </c>
      <c r="C34" s="59">
        <v>37998</v>
      </c>
      <c r="D34" s="6" t="s">
        <v>187</v>
      </c>
      <c r="E34" s="6" t="s">
        <v>182</v>
      </c>
      <c r="F34" s="6" t="s">
        <v>193</v>
      </c>
      <c r="G34" s="6">
        <v>91</v>
      </c>
      <c r="H34" s="60">
        <v>753571</v>
      </c>
      <c r="I34" s="59">
        <v>38175</v>
      </c>
      <c r="J34" s="6" t="s">
        <v>131</v>
      </c>
    </row>
    <row r="35" spans="2:10" x14ac:dyDescent="0.25">
      <c r="B35" s="6">
        <v>30</v>
      </c>
      <c r="C35" s="59">
        <v>37998</v>
      </c>
      <c r="D35" s="6" t="s">
        <v>179</v>
      </c>
      <c r="E35" s="6" t="s">
        <v>182</v>
      </c>
      <c r="F35" s="6" t="s">
        <v>193</v>
      </c>
      <c r="G35" s="6">
        <v>201</v>
      </c>
      <c r="H35" s="60">
        <v>939072</v>
      </c>
      <c r="I35" s="59">
        <v>38203</v>
      </c>
      <c r="J35" s="6" t="s">
        <v>129</v>
      </c>
    </row>
  </sheetData>
  <mergeCells count="2">
    <mergeCell ref="A1:F1"/>
    <mergeCell ref="A2:I3"/>
  </mergeCells>
  <conditionalFormatting sqref="K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workbookViewId="0">
      <selection activeCell="G32" sqref="G32"/>
    </sheetView>
  </sheetViews>
  <sheetFormatPr baseColWidth="10" defaultRowHeight="15" x14ac:dyDescent="0.25"/>
  <cols>
    <col min="1" max="1" width="12.7109375" customWidth="1"/>
    <col min="2" max="2" width="12.28515625" customWidth="1"/>
    <col min="3" max="3" width="16" customWidth="1"/>
    <col min="4" max="4" width="12.28515625" customWidth="1"/>
    <col min="5" max="5" width="9" customWidth="1"/>
    <col min="6" max="6" width="12.140625" customWidth="1"/>
    <col min="7" max="7" width="13.7109375" bestFit="1" customWidth="1"/>
    <col min="8" max="8" width="14" customWidth="1"/>
    <col min="9" max="9" width="12" customWidth="1"/>
  </cols>
  <sheetData>
    <row r="1" spans="1:9" x14ac:dyDescent="0.25">
      <c r="A1" s="91" t="s">
        <v>171</v>
      </c>
      <c r="B1" s="80" t="s">
        <v>172</v>
      </c>
      <c r="C1" s="80" t="s">
        <v>173</v>
      </c>
      <c r="D1" s="80" t="s">
        <v>174</v>
      </c>
      <c r="E1" s="80" t="s">
        <v>175</v>
      </c>
      <c r="F1" s="80" t="s">
        <v>176</v>
      </c>
      <c r="G1" s="88" t="s">
        <v>177</v>
      </c>
      <c r="H1" s="80" t="s">
        <v>178</v>
      </c>
      <c r="I1" s="81" t="s">
        <v>127</v>
      </c>
    </row>
    <row r="2" spans="1:9" x14ac:dyDescent="0.25">
      <c r="A2" s="10">
        <v>2</v>
      </c>
      <c r="B2" s="59">
        <v>37987</v>
      </c>
      <c r="C2" s="7" t="s">
        <v>179</v>
      </c>
      <c r="D2" s="7" t="s">
        <v>177</v>
      </c>
      <c r="E2" s="7" t="s">
        <v>180</v>
      </c>
      <c r="F2" s="7">
        <v>199</v>
      </c>
      <c r="G2" s="60">
        <v>1945424</v>
      </c>
      <c r="H2" s="59">
        <v>38096</v>
      </c>
      <c r="I2" s="9" t="s">
        <v>130</v>
      </c>
    </row>
    <row r="3" spans="1:9" x14ac:dyDescent="0.25">
      <c r="A3" s="10">
        <v>3</v>
      </c>
      <c r="B3" s="59">
        <v>37987</v>
      </c>
      <c r="C3" s="7" t="s">
        <v>181</v>
      </c>
      <c r="D3" s="7" t="s">
        <v>182</v>
      </c>
      <c r="E3" s="7" t="s">
        <v>180</v>
      </c>
      <c r="F3" s="7">
        <v>82</v>
      </c>
      <c r="G3" s="60">
        <v>712416</v>
      </c>
      <c r="H3" s="59">
        <v>38299</v>
      </c>
      <c r="I3" s="9" t="s">
        <v>183</v>
      </c>
    </row>
    <row r="4" spans="1:9" x14ac:dyDescent="0.25">
      <c r="A4" s="10">
        <v>4</v>
      </c>
      <c r="B4" s="59">
        <v>37988</v>
      </c>
      <c r="C4" s="7" t="s">
        <v>184</v>
      </c>
      <c r="D4" s="7" t="s">
        <v>182</v>
      </c>
      <c r="E4" s="7" t="s">
        <v>180</v>
      </c>
      <c r="F4" s="7">
        <v>285</v>
      </c>
      <c r="G4" s="60">
        <v>1815450</v>
      </c>
      <c r="H4" s="59">
        <v>38104</v>
      </c>
      <c r="I4" s="9" t="s">
        <v>185</v>
      </c>
    </row>
    <row r="5" spans="1:9" x14ac:dyDescent="0.25">
      <c r="A5" s="10">
        <v>6</v>
      </c>
      <c r="B5" s="59">
        <v>37989</v>
      </c>
      <c r="C5" s="7" t="s">
        <v>186</v>
      </c>
      <c r="D5" s="7" t="s">
        <v>182</v>
      </c>
      <c r="E5" s="7" t="s">
        <v>180</v>
      </c>
      <c r="F5" s="7">
        <v>131</v>
      </c>
      <c r="G5" s="60">
        <v>953156</v>
      </c>
      <c r="H5" s="59">
        <v>38235</v>
      </c>
      <c r="I5" s="9" t="s">
        <v>130</v>
      </c>
    </row>
    <row r="6" spans="1:9" x14ac:dyDescent="0.25">
      <c r="A6" s="10">
        <v>8</v>
      </c>
      <c r="B6" s="59">
        <v>37989</v>
      </c>
      <c r="C6" s="7" t="s">
        <v>181</v>
      </c>
      <c r="D6" s="7" t="s">
        <v>177</v>
      </c>
      <c r="E6" s="7" t="s">
        <v>180</v>
      </c>
      <c r="F6" s="7">
        <v>235</v>
      </c>
      <c r="G6" s="60">
        <v>2158475</v>
      </c>
      <c r="H6" s="59">
        <v>38291</v>
      </c>
      <c r="I6" s="9" t="s">
        <v>185</v>
      </c>
    </row>
    <row r="7" spans="1:9" x14ac:dyDescent="0.25">
      <c r="A7" s="10">
        <v>11</v>
      </c>
      <c r="B7" s="59">
        <v>37990</v>
      </c>
      <c r="C7" s="7" t="s">
        <v>181</v>
      </c>
      <c r="D7" s="7" t="s">
        <v>182</v>
      </c>
      <c r="E7" s="7" t="s">
        <v>180</v>
      </c>
      <c r="F7" s="7">
        <v>124</v>
      </c>
      <c r="G7" s="60">
        <v>627068</v>
      </c>
      <c r="H7" s="59">
        <v>38288</v>
      </c>
      <c r="I7" s="9" t="s">
        <v>130</v>
      </c>
    </row>
    <row r="8" spans="1:9" x14ac:dyDescent="0.25">
      <c r="A8" s="10">
        <v>12</v>
      </c>
      <c r="B8" s="59">
        <v>37990</v>
      </c>
      <c r="C8" s="7" t="s">
        <v>186</v>
      </c>
      <c r="D8" s="7" t="s">
        <v>177</v>
      </c>
      <c r="E8" s="7" t="s">
        <v>180</v>
      </c>
      <c r="F8" s="7">
        <v>187</v>
      </c>
      <c r="G8" s="60">
        <v>999328</v>
      </c>
      <c r="H8" s="59">
        <v>38082</v>
      </c>
      <c r="I8" s="9" t="s">
        <v>129</v>
      </c>
    </row>
    <row r="9" spans="1:9" x14ac:dyDescent="0.25">
      <c r="A9" s="10">
        <v>15</v>
      </c>
      <c r="B9" s="59">
        <v>37990</v>
      </c>
      <c r="C9" s="7" t="s">
        <v>186</v>
      </c>
      <c r="D9" s="7" t="s">
        <v>182</v>
      </c>
      <c r="E9" s="7" t="s">
        <v>180</v>
      </c>
      <c r="F9" s="7">
        <v>176</v>
      </c>
      <c r="G9" s="60">
        <v>820336</v>
      </c>
      <c r="H9" s="59">
        <v>38320</v>
      </c>
      <c r="I9" s="9" t="s">
        <v>130</v>
      </c>
    </row>
    <row r="10" spans="1:9" x14ac:dyDescent="0.25">
      <c r="A10" s="10">
        <v>16</v>
      </c>
      <c r="B10" s="59">
        <v>37991</v>
      </c>
      <c r="C10" s="7" t="s">
        <v>187</v>
      </c>
      <c r="D10" s="7" t="s">
        <v>182</v>
      </c>
      <c r="E10" s="7" t="s">
        <v>180</v>
      </c>
      <c r="F10" s="7">
        <v>179</v>
      </c>
      <c r="G10" s="60">
        <v>937960</v>
      </c>
      <c r="H10" s="59">
        <v>38312</v>
      </c>
      <c r="I10" s="9" t="s">
        <v>129</v>
      </c>
    </row>
    <row r="11" spans="1:9" x14ac:dyDescent="0.25">
      <c r="A11" s="10">
        <v>19</v>
      </c>
      <c r="B11" s="59">
        <v>37993</v>
      </c>
      <c r="C11" s="7" t="s">
        <v>188</v>
      </c>
      <c r="D11" s="7" t="s">
        <v>182</v>
      </c>
      <c r="E11" s="7" t="s">
        <v>180</v>
      </c>
      <c r="F11" s="7">
        <v>55</v>
      </c>
      <c r="G11" s="60">
        <v>472615</v>
      </c>
      <c r="H11" s="59">
        <v>38086</v>
      </c>
      <c r="I11" s="9" t="s">
        <v>131</v>
      </c>
    </row>
    <row r="12" spans="1:9" x14ac:dyDescent="0.25">
      <c r="A12" s="10">
        <v>23</v>
      </c>
      <c r="B12" s="59">
        <v>37996</v>
      </c>
      <c r="C12" s="7" t="s">
        <v>187</v>
      </c>
      <c r="D12" s="7" t="s">
        <v>182</v>
      </c>
      <c r="E12" s="7" t="s">
        <v>180</v>
      </c>
      <c r="F12" s="7">
        <v>183</v>
      </c>
      <c r="G12" s="60">
        <v>1438929</v>
      </c>
      <c r="H12" s="59">
        <v>38098</v>
      </c>
      <c r="I12" s="9" t="s">
        <v>131</v>
      </c>
    </row>
    <row r="13" spans="1:9" x14ac:dyDescent="0.25">
      <c r="A13" s="10">
        <v>1</v>
      </c>
      <c r="B13" s="59">
        <v>37987</v>
      </c>
      <c r="C13" s="7" t="s">
        <v>184</v>
      </c>
      <c r="D13" s="7" t="s">
        <v>182</v>
      </c>
      <c r="E13" s="7" t="s">
        <v>189</v>
      </c>
      <c r="F13" s="7">
        <v>291</v>
      </c>
      <c r="G13" s="60">
        <v>2133903</v>
      </c>
      <c r="H13" s="59">
        <v>38157</v>
      </c>
      <c r="I13" s="9" t="s">
        <v>129</v>
      </c>
    </row>
    <row r="14" spans="1:9" x14ac:dyDescent="0.25">
      <c r="A14" s="10">
        <v>9</v>
      </c>
      <c r="B14" s="59">
        <v>37990</v>
      </c>
      <c r="C14" s="7" t="s">
        <v>188</v>
      </c>
      <c r="D14" s="7" t="s">
        <v>182</v>
      </c>
      <c r="E14" s="7" t="s">
        <v>189</v>
      </c>
      <c r="F14" s="7">
        <v>108</v>
      </c>
      <c r="G14" s="60">
        <v>1024380</v>
      </c>
      <c r="H14" s="59">
        <v>38349</v>
      </c>
      <c r="I14" s="9" t="s">
        <v>185</v>
      </c>
    </row>
    <row r="15" spans="1:9" x14ac:dyDescent="0.25">
      <c r="A15" s="10">
        <v>10</v>
      </c>
      <c r="B15" s="59">
        <v>37990</v>
      </c>
      <c r="C15" s="7" t="s">
        <v>184</v>
      </c>
      <c r="D15" s="7" t="s">
        <v>177</v>
      </c>
      <c r="E15" s="7" t="s">
        <v>189</v>
      </c>
      <c r="F15" s="7">
        <v>299</v>
      </c>
      <c r="G15" s="60">
        <v>2042768</v>
      </c>
      <c r="H15" s="59">
        <v>38266</v>
      </c>
      <c r="I15" s="9" t="s">
        <v>183</v>
      </c>
    </row>
    <row r="16" spans="1:9" x14ac:dyDescent="0.25">
      <c r="A16" s="10">
        <v>22</v>
      </c>
      <c r="B16" s="59">
        <v>37995</v>
      </c>
      <c r="C16" s="7" t="s">
        <v>181</v>
      </c>
      <c r="D16" s="7" t="s">
        <v>182</v>
      </c>
      <c r="E16" s="7" t="s">
        <v>189</v>
      </c>
      <c r="F16" s="7">
        <v>116</v>
      </c>
      <c r="G16" s="60">
        <v>727552</v>
      </c>
      <c r="H16" s="59">
        <v>38091</v>
      </c>
      <c r="I16" s="9" t="s">
        <v>130</v>
      </c>
    </row>
    <row r="17" spans="1:9" x14ac:dyDescent="0.25">
      <c r="A17" s="10">
        <v>13</v>
      </c>
      <c r="B17" s="59">
        <v>37990</v>
      </c>
      <c r="C17" s="7" t="s">
        <v>184</v>
      </c>
      <c r="D17" s="7" t="s">
        <v>177</v>
      </c>
      <c r="E17" s="7" t="s">
        <v>190</v>
      </c>
      <c r="F17" s="7">
        <v>300</v>
      </c>
      <c r="G17" s="60">
        <v>2937300</v>
      </c>
      <c r="H17" s="59">
        <v>38295</v>
      </c>
      <c r="I17" s="9" t="s">
        <v>185</v>
      </c>
    </row>
    <row r="18" spans="1:9" x14ac:dyDescent="0.25">
      <c r="A18" s="10">
        <v>18</v>
      </c>
      <c r="B18" s="59">
        <v>37992</v>
      </c>
      <c r="C18" s="7" t="s">
        <v>191</v>
      </c>
      <c r="D18" s="7" t="s">
        <v>177</v>
      </c>
      <c r="E18" s="7" t="s">
        <v>190</v>
      </c>
      <c r="F18" s="7">
        <v>283</v>
      </c>
      <c r="G18" s="60">
        <v>1679605</v>
      </c>
      <c r="H18" s="59">
        <v>38144</v>
      </c>
      <c r="I18" s="9" t="s">
        <v>129</v>
      </c>
    </row>
    <row r="19" spans="1:9" x14ac:dyDescent="0.25">
      <c r="A19" s="10">
        <v>20</v>
      </c>
      <c r="B19" s="59">
        <v>37994</v>
      </c>
      <c r="C19" s="7" t="s">
        <v>181</v>
      </c>
      <c r="D19" s="7" t="s">
        <v>182</v>
      </c>
      <c r="E19" s="7" t="s">
        <v>190</v>
      </c>
      <c r="F19" s="7">
        <v>148</v>
      </c>
      <c r="G19" s="60">
        <v>1169496</v>
      </c>
      <c r="H19" s="59">
        <v>38218</v>
      </c>
      <c r="I19" s="9" t="s">
        <v>192</v>
      </c>
    </row>
    <row r="20" spans="1:9" x14ac:dyDescent="0.25">
      <c r="A20" s="10">
        <v>21</v>
      </c>
      <c r="B20" s="59">
        <v>37995</v>
      </c>
      <c r="C20" s="7" t="s">
        <v>186</v>
      </c>
      <c r="D20" s="7" t="s">
        <v>177</v>
      </c>
      <c r="E20" s="7" t="s">
        <v>190</v>
      </c>
      <c r="F20" s="7">
        <v>228</v>
      </c>
      <c r="G20" s="60">
        <v>2020992</v>
      </c>
      <c r="H20" s="59">
        <v>38150</v>
      </c>
      <c r="I20" s="9" t="s">
        <v>129</v>
      </c>
    </row>
    <row r="21" spans="1:9" x14ac:dyDescent="0.25">
      <c r="A21" s="10">
        <v>25</v>
      </c>
      <c r="B21" s="59">
        <v>37996</v>
      </c>
      <c r="C21" s="7" t="s">
        <v>181</v>
      </c>
      <c r="D21" s="7" t="s">
        <v>182</v>
      </c>
      <c r="E21" s="7" t="s">
        <v>190</v>
      </c>
      <c r="F21" s="7">
        <v>124</v>
      </c>
      <c r="G21" s="60">
        <v>1170684</v>
      </c>
      <c r="H21" s="59">
        <v>38130</v>
      </c>
      <c r="I21" s="9" t="s">
        <v>185</v>
      </c>
    </row>
    <row r="22" spans="1:9" x14ac:dyDescent="0.25">
      <c r="A22" s="10">
        <v>28</v>
      </c>
      <c r="B22" s="59">
        <v>37998</v>
      </c>
      <c r="C22" s="7" t="s">
        <v>187</v>
      </c>
      <c r="D22" s="7" t="s">
        <v>182</v>
      </c>
      <c r="E22" s="7" t="s">
        <v>190</v>
      </c>
      <c r="F22" s="7">
        <v>187</v>
      </c>
      <c r="G22" s="60">
        <v>1660560</v>
      </c>
      <c r="H22" s="59">
        <v>38154</v>
      </c>
      <c r="I22" s="9" t="s">
        <v>183</v>
      </c>
    </row>
    <row r="23" spans="1:9" x14ac:dyDescent="0.25">
      <c r="A23" s="10">
        <v>5</v>
      </c>
      <c r="B23" s="59">
        <v>37988</v>
      </c>
      <c r="C23" s="7" t="s">
        <v>191</v>
      </c>
      <c r="D23" s="7" t="s">
        <v>177</v>
      </c>
      <c r="E23" s="7" t="s">
        <v>193</v>
      </c>
      <c r="F23" s="7">
        <v>152</v>
      </c>
      <c r="G23" s="60">
        <v>1138024</v>
      </c>
      <c r="H23" s="59">
        <v>38178</v>
      </c>
      <c r="I23" s="9" t="s">
        <v>192</v>
      </c>
    </row>
    <row r="24" spans="1:9" x14ac:dyDescent="0.25">
      <c r="A24" s="10">
        <v>7</v>
      </c>
      <c r="B24" s="59">
        <v>37989</v>
      </c>
      <c r="C24" s="7" t="s">
        <v>184</v>
      </c>
      <c r="D24" s="7" t="s">
        <v>182</v>
      </c>
      <c r="E24" s="7" t="s">
        <v>193</v>
      </c>
      <c r="F24" s="7">
        <v>69</v>
      </c>
      <c r="G24" s="60">
        <v>406686</v>
      </c>
      <c r="H24" s="59">
        <v>38145</v>
      </c>
      <c r="I24" s="9" t="s">
        <v>130</v>
      </c>
    </row>
    <row r="25" spans="1:9" x14ac:dyDescent="0.25">
      <c r="A25" s="10">
        <v>14</v>
      </c>
      <c r="B25" s="59">
        <v>37990</v>
      </c>
      <c r="C25" s="7" t="s">
        <v>179</v>
      </c>
      <c r="D25" s="7" t="s">
        <v>177</v>
      </c>
      <c r="E25" s="7" t="s">
        <v>193</v>
      </c>
      <c r="F25" s="7">
        <v>68</v>
      </c>
      <c r="G25" s="60">
        <v>664700</v>
      </c>
      <c r="H25" s="59">
        <v>38261</v>
      </c>
      <c r="I25" s="9" t="s">
        <v>129</v>
      </c>
    </row>
    <row r="26" spans="1:9" x14ac:dyDescent="0.25">
      <c r="A26" s="10">
        <v>17</v>
      </c>
      <c r="B26" s="59">
        <v>37991</v>
      </c>
      <c r="C26" s="7" t="s">
        <v>187</v>
      </c>
      <c r="D26" s="7" t="s">
        <v>182</v>
      </c>
      <c r="E26" s="7" t="s">
        <v>193</v>
      </c>
      <c r="F26" s="7">
        <v>58</v>
      </c>
      <c r="G26" s="60">
        <v>358846</v>
      </c>
      <c r="H26" s="59">
        <v>38268</v>
      </c>
      <c r="I26" s="9" t="s">
        <v>131</v>
      </c>
    </row>
    <row r="27" spans="1:9" x14ac:dyDescent="0.25">
      <c r="A27" s="10">
        <v>24</v>
      </c>
      <c r="B27" s="59">
        <v>37996</v>
      </c>
      <c r="C27" s="7" t="s">
        <v>181</v>
      </c>
      <c r="D27" s="7" t="s">
        <v>182</v>
      </c>
      <c r="E27" s="7" t="s">
        <v>193</v>
      </c>
      <c r="F27" s="7">
        <v>79</v>
      </c>
      <c r="G27" s="60">
        <v>427390</v>
      </c>
      <c r="H27" s="59">
        <v>38322</v>
      </c>
      <c r="I27" s="9" t="s">
        <v>183</v>
      </c>
    </row>
    <row r="28" spans="1:9" x14ac:dyDescent="0.25">
      <c r="A28" s="10">
        <v>26</v>
      </c>
      <c r="B28" s="59">
        <v>37996</v>
      </c>
      <c r="C28" s="7" t="s">
        <v>179</v>
      </c>
      <c r="D28" s="7" t="s">
        <v>182</v>
      </c>
      <c r="E28" s="7" t="s">
        <v>193</v>
      </c>
      <c r="F28" s="7">
        <v>70</v>
      </c>
      <c r="G28" s="60">
        <v>549780</v>
      </c>
      <c r="H28" s="59">
        <v>38160</v>
      </c>
      <c r="I28" s="9" t="s">
        <v>185</v>
      </c>
    </row>
    <row r="29" spans="1:9" x14ac:dyDescent="0.25">
      <c r="A29" s="10">
        <v>27</v>
      </c>
      <c r="B29" s="59">
        <v>37997</v>
      </c>
      <c r="C29" s="7" t="s">
        <v>179</v>
      </c>
      <c r="D29" s="7" t="s">
        <v>182</v>
      </c>
      <c r="E29" s="7" t="s">
        <v>193</v>
      </c>
      <c r="F29" s="7">
        <v>70</v>
      </c>
      <c r="G29" s="60">
        <v>659330</v>
      </c>
      <c r="H29" s="59">
        <v>38344</v>
      </c>
      <c r="I29" s="9" t="s">
        <v>130</v>
      </c>
    </row>
    <row r="30" spans="1:9" x14ac:dyDescent="0.25">
      <c r="A30" s="10">
        <v>29</v>
      </c>
      <c r="B30" s="59">
        <v>37998</v>
      </c>
      <c r="C30" s="7" t="s">
        <v>187</v>
      </c>
      <c r="D30" s="7" t="s">
        <v>182</v>
      </c>
      <c r="E30" s="7" t="s">
        <v>193</v>
      </c>
      <c r="F30" s="7">
        <v>91</v>
      </c>
      <c r="G30" s="60">
        <v>753571</v>
      </c>
      <c r="H30" s="59">
        <v>38175</v>
      </c>
      <c r="I30" s="9" t="s">
        <v>131</v>
      </c>
    </row>
    <row r="31" spans="1:9" x14ac:dyDescent="0.25">
      <c r="A31" s="82">
        <v>30</v>
      </c>
      <c r="B31" s="83">
        <v>37998</v>
      </c>
      <c r="C31" s="84" t="s">
        <v>179</v>
      </c>
      <c r="D31" s="84" t="s">
        <v>182</v>
      </c>
      <c r="E31" s="84" t="s">
        <v>193</v>
      </c>
      <c r="F31" s="84">
        <v>201</v>
      </c>
      <c r="G31" s="85">
        <v>939072</v>
      </c>
      <c r="H31" s="83">
        <v>38203</v>
      </c>
      <c r="I31" s="86" t="s">
        <v>129</v>
      </c>
    </row>
    <row r="32" spans="1:9" x14ac:dyDescent="0.25">
      <c r="A32" s="82" t="s">
        <v>203</v>
      </c>
      <c r="B32" s="83"/>
      <c r="C32" s="84"/>
      <c r="D32" s="84"/>
      <c r="E32" s="84"/>
      <c r="F32" s="84"/>
      <c r="G32" s="85">
        <f>SUM(G2:G31)</f>
        <v>35345796</v>
      </c>
      <c r="H32" s="83"/>
      <c r="I32" s="8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9:P55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11.42578125" style="87"/>
    <col min="2" max="2" width="14.28515625" style="87" customWidth="1"/>
    <col min="3" max="4" width="12.5703125" style="87" bestFit="1" customWidth="1"/>
    <col min="5" max="5" width="14.140625" style="87" bestFit="1" customWidth="1"/>
    <col min="6" max="6" width="14.140625" style="87" customWidth="1"/>
    <col min="7" max="7" width="15.140625" style="87" customWidth="1"/>
    <col min="8" max="11" width="14.140625" style="87" customWidth="1"/>
    <col min="12" max="13" width="15.140625" style="87" customWidth="1"/>
    <col min="14" max="14" width="8" style="87" customWidth="1"/>
    <col min="15" max="15" width="11.140625" style="87" customWidth="1"/>
    <col min="16" max="16" width="12.5703125" style="87" bestFit="1" customWidth="1"/>
    <col min="17" max="16384" width="11.42578125" style="87"/>
  </cols>
  <sheetData>
    <row r="9" spans="2:16" ht="54" customHeight="1" x14ac:dyDescent="0.25">
      <c r="B9" s="89" t="s">
        <v>175</v>
      </c>
      <c r="C9" t="s">
        <v>180</v>
      </c>
    </row>
    <row r="11" spans="2:16" x14ac:dyDescent="0.25">
      <c r="B11" s="89" t="s">
        <v>208</v>
      </c>
      <c r="C11" s="89" t="s">
        <v>174</v>
      </c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2:16" x14ac:dyDescent="0.25">
      <c r="B12" s="89" t="s">
        <v>127</v>
      </c>
      <c r="C12" t="s">
        <v>182</v>
      </c>
      <c r="D12" t="s">
        <v>207</v>
      </c>
      <c r="E12"/>
      <c r="F12"/>
      <c r="G12"/>
      <c r="H12"/>
      <c r="I12"/>
      <c r="J12"/>
      <c r="K12"/>
      <c r="L12"/>
      <c r="M12"/>
      <c r="N12"/>
      <c r="O12"/>
      <c r="P12"/>
    </row>
    <row r="13" spans="2:16" x14ac:dyDescent="0.25">
      <c r="B13" s="61" t="s">
        <v>183</v>
      </c>
      <c r="C13" s="90">
        <v>712416</v>
      </c>
      <c r="D13" s="90">
        <v>712416</v>
      </c>
      <c r="E13"/>
      <c r="F13"/>
      <c r="G13"/>
      <c r="H13"/>
      <c r="I13"/>
      <c r="J13"/>
      <c r="K13"/>
      <c r="L13"/>
      <c r="M13"/>
      <c r="N13"/>
      <c r="O13"/>
      <c r="P13"/>
    </row>
    <row r="14" spans="2:16" x14ac:dyDescent="0.25">
      <c r="B14" s="61" t="s">
        <v>207</v>
      </c>
      <c r="C14" s="90">
        <v>712416</v>
      </c>
      <c r="D14" s="90">
        <v>712416</v>
      </c>
      <c r="E14"/>
      <c r="F14"/>
      <c r="G14"/>
      <c r="H14"/>
      <c r="I14"/>
      <c r="J14"/>
      <c r="K14"/>
      <c r="L14"/>
      <c r="M14"/>
      <c r="N14"/>
      <c r="O14"/>
      <c r="P14"/>
    </row>
    <row r="15" spans="2:16" x14ac:dyDescent="0.25">
      <c r="B15"/>
      <c r="C15"/>
      <c r="D15"/>
      <c r="E15"/>
      <c r="F15"/>
      <c r="G15"/>
      <c r="H15"/>
      <c r="I15"/>
      <c r="J15"/>
      <c r="K15"/>
      <c r="L15"/>
      <c r="M15"/>
    </row>
    <row r="16" spans="2:16" x14ac:dyDescent="0.25">
      <c r="B16"/>
      <c r="C16"/>
      <c r="D16"/>
      <c r="E16"/>
      <c r="F16"/>
      <c r="G16"/>
      <c r="H16"/>
      <c r="I16"/>
      <c r="J16"/>
      <c r="K16"/>
      <c r="L16"/>
      <c r="M16"/>
    </row>
    <row r="17" spans="2:13" x14ac:dyDescent="0.25">
      <c r="B17"/>
      <c r="C17"/>
      <c r="D17"/>
      <c r="E17"/>
      <c r="F17"/>
      <c r="G17"/>
      <c r="H17"/>
      <c r="I17"/>
      <c r="J17"/>
      <c r="K17"/>
      <c r="L17"/>
      <c r="M17"/>
    </row>
    <row r="18" spans="2:13" x14ac:dyDescent="0.25">
      <c r="B18"/>
      <c r="C18"/>
      <c r="D18"/>
      <c r="E18"/>
      <c r="F18"/>
      <c r="G18"/>
      <c r="H18"/>
      <c r="I18"/>
      <c r="J18"/>
      <c r="K18"/>
      <c r="L18"/>
      <c r="M18"/>
    </row>
    <row r="19" spans="2:13" x14ac:dyDescent="0.25">
      <c r="B19"/>
      <c r="C19"/>
      <c r="D19"/>
      <c r="E19"/>
      <c r="F19"/>
      <c r="G19"/>
      <c r="H19"/>
      <c r="I19"/>
      <c r="J19"/>
      <c r="K19"/>
      <c r="L19"/>
      <c r="M19"/>
    </row>
    <row r="20" spans="2:13" x14ac:dyDescent="0.25">
      <c r="B20"/>
      <c r="C20"/>
      <c r="D20"/>
      <c r="E20"/>
      <c r="F20"/>
      <c r="G20"/>
      <c r="H20"/>
      <c r="I20"/>
      <c r="J20"/>
      <c r="K20"/>
      <c r="L20"/>
      <c r="M20"/>
    </row>
    <row r="21" spans="2:13" x14ac:dyDescent="0.25">
      <c r="B21"/>
      <c r="C21"/>
      <c r="D21"/>
      <c r="E21"/>
    </row>
    <row r="22" spans="2:13" x14ac:dyDescent="0.25">
      <c r="B22"/>
      <c r="C22"/>
      <c r="D22"/>
      <c r="E22"/>
    </row>
    <row r="23" spans="2:13" x14ac:dyDescent="0.25">
      <c r="B23"/>
      <c r="C23"/>
      <c r="D23"/>
      <c r="E23"/>
    </row>
    <row r="24" spans="2:13" x14ac:dyDescent="0.25">
      <c r="B24"/>
      <c r="C24"/>
      <c r="D24"/>
      <c r="E24"/>
    </row>
    <row r="25" spans="2:13" x14ac:dyDescent="0.25">
      <c r="B25"/>
      <c r="C25"/>
      <c r="D25"/>
      <c r="E25"/>
    </row>
    <row r="26" spans="2:13" x14ac:dyDescent="0.25">
      <c r="B26"/>
      <c r="C26"/>
      <c r="D26"/>
      <c r="E26"/>
    </row>
    <row r="27" spans="2:13" x14ac:dyDescent="0.25">
      <c r="B27"/>
      <c r="C27"/>
      <c r="D27"/>
      <c r="E27"/>
    </row>
    <row r="28" spans="2:13" x14ac:dyDescent="0.25">
      <c r="B28"/>
      <c r="C28"/>
      <c r="D28"/>
      <c r="E28"/>
    </row>
    <row r="29" spans="2:13" x14ac:dyDescent="0.25">
      <c r="B29"/>
      <c r="C29"/>
      <c r="D29"/>
      <c r="E29"/>
    </row>
    <row r="30" spans="2:13" x14ac:dyDescent="0.25">
      <c r="B30"/>
      <c r="C30"/>
      <c r="D30"/>
      <c r="E30"/>
    </row>
    <row r="31" spans="2:13" x14ac:dyDescent="0.25">
      <c r="B31"/>
      <c r="C31"/>
      <c r="D31"/>
      <c r="E31"/>
    </row>
    <row r="32" spans="2:13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Ejericicio 1</vt:lpstr>
      <vt:lpstr>Ejercicio 2</vt:lpstr>
      <vt:lpstr>Ejercicio 3</vt:lpstr>
      <vt:lpstr>Ejercicio 4</vt:lpstr>
      <vt:lpstr>Ejercicio 5</vt:lpstr>
      <vt:lpstr>base de 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2021-05-21T01:03:50Z</dcterms:modified>
</cp:coreProperties>
</file>