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\examenes\"/>
    </mc:Choice>
  </mc:AlternateContent>
  <xr:revisionPtr revIDLastSave="0" documentId="8_{4CD29890-76FA-4A7E-AB0D-864BF6E5A44B}" xr6:coauthVersionLast="46" xr6:coauthVersionMax="46" xr10:uidLastSave="{00000000-0000-0000-0000-000000000000}"/>
  <bookViews>
    <workbookView xWindow="-25320" yWindow="-2400" windowWidth="25440" windowHeight="15390" activeTab="4" xr2:uid="{00000000-000D-0000-FFFF-FFFF00000000}"/>
  </bookViews>
  <sheets>
    <sheet name="Ejericicio 1" sheetId="1" r:id="rId1"/>
    <sheet name="Ejercicio 2" sheetId="2" r:id="rId2"/>
    <sheet name="Ejercicio 3" sheetId="3" r:id="rId3"/>
    <sheet name="Ejercicio 4" sheetId="4" r:id="rId4"/>
    <sheet name="BaseDatos" sheetId="5" r:id="rId5"/>
    <sheet name="Dashboard" sheetId="6" r:id="rId6"/>
  </sheets>
  <definedNames>
    <definedName name="_xlnm._FilterDatabase" localSheetId="5" hidden="1">Dashboard!$B$10:$E$17</definedName>
    <definedName name="_xlnm.Print_Area" localSheetId="5">Dashboard!$A$1:$M$53</definedName>
    <definedName name="SegmentaciónDeDatos_Vendedor">#N/A</definedName>
  </definedNames>
  <calcPr calcId="181029"/>
  <pivotCaches>
    <pivotCache cacheId="5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3" l="1"/>
  <c r="H11" i="3"/>
  <c r="H12" i="3"/>
  <c r="H13" i="3"/>
  <c r="E64" i="1"/>
  <c r="E66" i="1"/>
  <c r="E65" i="1"/>
  <c r="E63" i="1"/>
  <c r="E62" i="1"/>
  <c r="E61" i="1"/>
  <c r="H36" i="5"/>
  <c r="B12" i="6"/>
  <c r="H14" i="3" l="1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A2" authorId="0" shapeId="0" xr:uid="{F8516091-E7C5-47C8-8317-AD4BD7495732}">
      <text>
        <r>
          <rPr>
            <b/>
            <sz val="9"/>
            <color indexed="81"/>
            <rFont val="Tahoma"/>
            <family val="2"/>
          </rPr>
          <t>JABL:
Excelente!!!!!</t>
        </r>
      </text>
    </comment>
    <comment ref="K68" authorId="0" shapeId="0" xr:uid="{052790F5-5D49-4FB2-B083-380833795880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Perfecto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A2" authorId="0" shapeId="0" xr:uid="{79FB790F-A5B5-4739-B065-3A8F0294E4A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Perfecto</t>
        </r>
      </text>
    </comment>
    <comment ref="G37" authorId="0" shapeId="0" xr:uid="{A0A3515B-7139-438B-8837-5C84A2F78645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Perfecto</t>
        </r>
      </text>
    </comment>
    <comment ref="H39" authorId="0" shapeId="0" xr:uid="{D06F3766-8AE8-4351-BCEF-C639454513E4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Perfecto entendiste perfectamente que el nombre se pinta mediante formato condicional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42" authorId="0" shapeId="0" xr:uid="{26B4920C-686B-4990-87AE-12E4DD24060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Estupendo manejo del formato condicional se noto en este y el ejercicio anterior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A2" authorId="0" shapeId="0" xr:uid="{3067648E-3F5D-40EE-8C3E-3B631B8A0B8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Muy Bien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A2" authorId="0" shapeId="0" xr:uid="{8F8F9657-7467-4C37-907C-8E295D9F6CD1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Me encanto el Dashboard</t>
        </r>
      </text>
    </comment>
  </commentList>
</comments>
</file>

<file path=xl/sharedStrings.xml><?xml version="1.0" encoding="utf-8"?>
<sst xmlns="http://schemas.openxmlformats.org/spreadsheetml/2006/main" count="494" uniqueCount="216">
  <si>
    <t>Examen final Curso MS Excel Intermedio</t>
  </si>
  <si>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</si>
  <si>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</si>
  <si>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</si>
  <si>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</si>
  <si>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</si>
  <si>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</si>
  <si>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</si>
  <si>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</si>
  <si>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</si>
  <si>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</si>
  <si>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</si>
  <si>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</si>
  <si>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</si>
  <si>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</si>
  <si>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</si>
  <si>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</si>
  <si>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</si>
  <si>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</si>
  <si>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</si>
  <si>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</si>
  <si>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</si>
  <si>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</si>
  <si>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</si>
  <si>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</si>
  <si>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</si>
  <si>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</si>
  <si>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</si>
  <si>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</si>
  <si>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</si>
  <si>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</si>
  <si>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</si>
  <si>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</si>
  <si>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</si>
  <si>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</si>
  <si>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</si>
  <si>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Lista de Pedidos</t>
  </si>
  <si>
    <t>Ejericicio 1</t>
  </si>
  <si>
    <t>Cuenta No.</t>
  </si>
  <si>
    <t>Factura No.</t>
  </si>
  <si>
    <t>Fecha Factura</t>
  </si>
  <si>
    <t>NOMBRE</t>
  </si>
  <si>
    <t>Monto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</si>
  <si>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</si>
  <si>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</si>
  <si>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</si>
  <si>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</si>
  <si>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</si>
  <si>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</si>
  <si>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</si>
  <si>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</si>
  <si>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</si>
  <si>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</si>
  <si>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</si>
  <si>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</si>
  <si>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</si>
  <si>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</si>
  <si>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</si>
  <si>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</si>
  <si>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NEW YORK, NY 10026</t>
  </si>
  <si>
    <t>PEDRO CHECO</t>
  </si>
  <si>
    <t>427 W 17TH ST 4C</t>
  </si>
  <si>
    <t>NEW YORK, NY 10011</t>
  </si>
  <si>
    <t>JAMIE RODRIGUEZ</t>
  </si>
  <si>
    <t>110 W 14TH</t>
  </si>
  <si>
    <t>SONYA TAYLOR</t>
  </si>
  <si>
    <t>621 WATER ST APT 108</t>
  </si>
  <si>
    <t>NEW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</si>
  <si>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</si>
  <si>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</si>
  <si>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</si>
  <si>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</si>
  <si>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</si>
  <si>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</si>
  <si>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</si>
  <si>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</si>
  <si>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</si>
  <si>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</si>
  <si>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</si>
  <si>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</si>
  <si>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</si>
  <si>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</si>
  <si>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</si>
  <si>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</si>
  <si>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NEW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</si>
  <si>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</si>
  <si>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</si>
  <si>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</si>
  <si>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</si>
  <si>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</si>
  <si>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NEW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</si>
  <si>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</si>
  <si>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</si>
  <si>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</si>
  <si>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</si>
  <si>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</si>
  <si>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</si>
  <si>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</si>
  <si>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</si>
  <si>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</si>
  <si>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</si>
  <si>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</si>
  <si>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</si>
  <si>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</si>
  <si>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</si>
  <si>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</si>
  <si>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NEW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</si>
  <si>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</si>
  <si>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</si>
  <si>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</si>
  <si>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</si>
  <si>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</si>
  <si>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</si>
  <si>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</si>
  <si>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</si>
  <si>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NEW YORK, NY 10014</t>
  </si>
  <si>
    <t>JOHNSON ROGER</t>
  </si>
  <si>
    <t>2031 BEDFORD AVE 3L</t>
  </si>
  <si>
    <t>200 BRADHURST AVE 30</t>
  </si>
  <si>
    <t>NEW YORK, NY 10039</t>
  </si>
  <si>
    <t>JEFFREY FIELDS</t>
  </si>
  <si>
    <t>RAMIREZ HERBERT</t>
  </si>
  <si>
    <t>49 RUTGERS ST APT 10G</t>
  </si>
  <si>
    <t>Ejercicio 2.- Convierte en una tabla Azul, Estilo tabla medio 13 la lista de pedidos y agrega la fila de subtotales debajo del precio</t>
  </si>
  <si>
    <t>Ejercicio 2 - Elimina todos los registros duplicados en la columna Nombre</t>
  </si>
  <si>
    <t>Ejercicio 3 - Has que todos los registros que pertenecen a RAMIREZ HERBERT se pinten en amarillo</t>
  </si>
  <si>
    <t>Fecha Actual</t>
  </si>
  <si>
    <t>Fecha Vencim.</t>
  </si>
  <si>
    <t>Vendedor</t>
  </si>
  <si>
    <t># de Días</t>
  </si>
  <si>
    <t>Carmen</t>
  </si>
  <si>
    <t>Pedro</t>
  </si>
  <si>
    <t>Luisa</t>
  </si>
  <si>
    <t>Maria</t>
  </si>
  <si>
    <t>Juan</t>
  </si>
  <si>
    <t>Ejercicio 2 - Pinta de forma automatica todas la celdas que tengan la palabra no vencidas con un relleno en color verde</t>
  </si>
  <si>
    <t>Ejercicio 3 - Utilizando un conjunto de iconos coloca valoraciones de estrellas a los registros de la columna monto para destacar los montos bajos, medios y altos.</t>
  </si>
  <si>
    <t>Nombre</t>
  </si>
  <si>
    <t>Industria</t>
  </si>
  <si>
    <t>Valor de mercado 2014 (mdd)</t>
  </si>
  <si>
    <t>Valor de mercado 2015 (mdd)2</t>
  </si>
  <si>
    <t>Valor de mercado 2016 (mdd)</t>
  </si>
  <si>
    <t>Minigráficos</t>
  </si>
  <si>
    <t>Logo</t>
  </si>
  <si>
    <t>América Móvil</t>
  </si>
  <si>
    <t>Telecomunicaciones</t>
  </si>
  <si>
    <t>Femsa</t>
  </si>
  <si>
    <t>Bebidas</t>
  </si>
  <si>
    <t>Grupo Financiero Banorte</t>
  </si>
  <si>
    <t>Banca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</si>
  <si>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</si>
  <si>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</si>
  <si>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</si>
  <si>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</si>
  <si>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</si>
  <si>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</si>
  <si>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</si>
  <si>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</si>
  <si>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</si>
  <si>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</si>
  <si>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</si>
  <si>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</si>
  <si>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</si>
  <si>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</si>
  <si>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</si>
  <si>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</si>
  <si>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Bienes raices</t>
  </si>
  <si>
    <t>Grupo Homex</t>
  </si>
  <si>
    <t>Construcción</t>
  </si>
  <si>
    <t>Fibra Uno</t>
  </si>
  <si>
    <t>Inversiones</t>
  </si>
  <si>
    <t>Ejercicio 1 - Completa las celdas de la columna minigrafico usando estilo de Columnas</t>
  </si>
  <si>
    <t>Referencia</t>
  </si>
  <si>
    <t>Fecha Alta</t>
  </si>
  <si>
    <t>Giro comercial</t>
  </si>
  <si>
    <t>Operación</t>
  </si>
  <si>
    <t>Estado</t>
  </si>
  <si>
    <t>Superficie</t>
  </si>
  <si>
    <t>Venta</t>
  </si>
  <si>
    <t>Fecha Venta</t>
  </si>
  <si>
    <t>Local</t>
  </si>
  <si>
    <t>Hidalgo</t>
  </si>
  <si>
    <t>Oficina</t>
  </si>
  <si>
    <t>Alquiler</t>
  </si>
  <si>
    <t>Joaquín</t>
  </si>
  <si>
    <t>Estacionamiento</t>
  </si>
  <si>
    <t>Jesús</t>
  </si>
  <si>
    <t>Industrial</t>
  </si>
  <si>
    <t>Casa</t>
  </si>
  <si>
    <t>Piso</t>
  </si>
  <si>
    <t>Puebla</t>
  </si>
  <si>
    <t>Tlaxcala</t>
  </si>
  <si>
    <t>Suelo</t>
  </si>
  <si>
    <t>María</t>
  </si>
  <si>
    <t>Veracruz</t>
  </si>
  <si>
    <t>Ejercicio 1 -A partir de los datos presentados en la colección crea una propuesta de Dashboard donde se pueda consultar información sobre: Los importes de venta de cada operación, las ventas de cada vendedor y las ventas por estado. Se agradeceria que en el tablero de control se acompañara de graficos pero no es indispensable hacerlo.</t>
  </si>
  <si>
    <t>Ejercicio 1 - Completa mediante una función la columna # de Días, Si la fecha actual es mayor a la fecha de Vencimiento mostrara el número de días atrasados, si la fecha actual es menor mostrara un texto NO VENCIDA</t>
  </si>
  <si>
    <t>Ejercicio 1 - Convierte en tabla los datos de la colección Récord Clientes, Después mediante una formula calcula las fechas de vencimiento para 60, 90 y 120 días en todas las columnas</t>
  </si>
  <si>
    <t>Ejercicio 1 - Tomando los datos de la tabla Lista pedidos responde los incisos solicitados Nota: Usar Funciones</t>
  </si>
  <si>
    <t>a) ¿Cuánto cuesta el envío mas costoso?</t>
  </si>
  <si>
    <t>b) ¿Cuál es el precio mas bajo?</t>
  </si>
  <si>
    <t>c) ¿Cuantas ordenes de pedido tienen Status Nuevo?</t>
  </si>
  <si>
    <t>d) ¿Cuánto pago de Gastos de Envió la Compañía AA?</t>
  </si>
  <si>
    <t>e) ¿Cuántos Status Cerrados hay en la tabla?</t>
  </si>
  <si>
    <t>f) ¿Cuál es el promedio de Costo de envío?</t>
  </si>
  <si>
    <t>Total</t>
  </si>
  <si>
    <t>Total general</t>
  </si>
  <si>
    <t>Total de Venta</t>
  </si>
  <si>
    <t>Se trabajó sobre la misma tabla</t>
  </si>
  <si>
    <t>Operaciones</t>
  </si>
  <si>
    <t>Vendedores</t>
  </si>
  <si>
    <t>Estados</t>
  </si>
  <si>
    <t>Total General de Ventas</t>
  </si>
  <si>
    <t>Total de Ventas por Operaciones</t>
  </si>
  <si>
    <t>Desglose de Ventas por Vendedor</t>
  </si>
  <si>
    <t>Desglose de Ventas por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</si>
</sst>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540A]#,##0.00"/>
    <numFmt numFmtId="166" formatCode="[$$-80A]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56"/>
      <name val="Calibri"/>
      <family val="2"/>
    </font>
    <font>
      <b/>
      <sz val="10"/>
      <color indexed="8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indexed="63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u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theme="5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0"/>
    <xf numFmtId="0" fontId="13" fillId="0" borderId="0" applyNumberFormat="0" applyFill="0" applyBorder="0" applyAlignment="0" applyProtection="0">
      <alignment vertical="center"/>
    </xf>
  </cellStyleXfs>
  <cellXfs count="109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3" borderId="0" xfId="0" applyFont="1" applyFill="1" applyBorder="1"/>
    <xf numFmtId="0" fontId="0" fillId="0" borderId="2" xfId="0" applyBorder="1"/>
    <xf numFmtId="0" fontId="4" fillId="0" borderId="0" xfId="0" applyFont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0" borderId="0" xfId="0" applyBorder="1" applyAlignment="1">
      <alignment horizontal="left"/>
    </xf>
    <xf numFmtId="0" fontId="0" fillId="0" borderId="0" xfId="0" applyBorder="1"/>
    <xf numFmtId="14" fontId="0" fillId="0" borderId="0" xfId="0" applyNumberFormat="1" applyBorder="1"/>
    <xf numFmtId="164" fontId="0" fillId="0" borderId="0" xfId="1" applyNumberFormat="1" applyFont="1" applyBorder="1"/>
    <xf numFmtId="0" fontId="5" fillId="0" borderId="0" xfId="4"/>
    <xf numFmtId="0" fontId="5" fillId="0" borderId="0" xfId="4" applyAlignment="1">
      <alignment horizontal="center"/>
    </xf>
    <xf numFmtId="14" fontId="5" fillId="0" borderId="0" xfId="4" applyNumberFormat="1" applyAlignment="1">
      <alignment horizontal="center"/>
    </xf>
    <xf numFmtId="44" fontId="0" fillId="0" borderId="0" xfId="1" applyFont="1"/>
    <xf numFmtId="0" fontId="5" fillId="0" borderId="0" xfId="4" applyAlignment="1">
      <alignment horizontal="left"/>
    </xf>
    <xf numFmtId="14" fontId="8" fillId="6" borderId="13" xfId="4" applyNumberFormat="1" applyFont="1" applyFill="1" applyBorder="1" applyAlignment="1">
      <alignment horizontal="center"/>
    </xf>
    <xf numFmtId="164" fontId="7" fillId="6" borderId="13" xfId="1" applyNumberFormat="1" applyFont="1" applyFill="1" applyBorder="1"/>
    <xf numFmtId="14" fontId="9" fillId="6" borderId="13" xfId="4" applyNumberFormat="1" applyFont="1" applyFill="1" applyBorder="1" applyAlignment="1">
      <alignment horizontal="center" wrapText="1"/>
    </xf>
    <xf numFmtId="14" fontId="8" fillId="7" borderId="14" xfId="4" applyNumberFormat="1" applyFont="1" applyFill="1" applyBorder="1" applyAlignment="1">
      <alignment horizontal="center"/>
    </xf>
    <xf numFmtId="164" fontId="7" fillId="7" borderId="14" xfId="1" applyNumberFormat="1" applyFont="1" applyFill="1" applyBorder="1"/>
    <xf numFmtId="14" fontId="9" fillId="7" borderId="14" xfId="4" applyNumberFormat="1" applyFont="1" applyFill="1" applyBorder="1" applyAlignment="1">
      <alignment horizontal="center" wrapText="1"/>
    </xf>
    <xf numFmtId="14" fontId="8" fillId="6" borderId="14" xfId="4" applyNumberFormat="1" applyFont="1" applyFill="1" applyBorder="1" applyAlignment="1">
      <alignment horizontal="center"/>
    </xf>
    <xf numFmtId="164" fontId="7" fillId="6" borderId="14" xfId="1" applyNumberFormat="1" applyFont="1" applyFill="1" applyBorder="1"/>
    <xf numFmtId="14" fontId="9" fillId="6" borderId="14" xfId="4" applyNumberFormat="1" applyFont="1" applyFill="1" applyBorder="1" applyAlignment="1">
      <alignment horizontal="center" wrapText="1"/>
    </xf>
    <xf numFmtId="14" fontId="7" fillId="7" borderId="14" xfId="4" applyNumberFormat="1" applyFont="1" applyFill="1" applyBorder="1" applyAlignment="1">
      <alignment horizontal="center"/>
    </xf>
    <xf numFmtId="14" fontId="7" fillId="6" borderId="14" xfId="4" applyNumberFormat="1" applyFont="1" applyFill="1" applyBorder="1" applyAlignment="1">
      <alignment horizontal="center"/>
    </xf>
    <xf numFmtId="0" fontId="7" fillId="6" borderId="15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left"/>
    </xf>
    <xf numFmtId="14" fontId="9" fillId="6" borderId="16" xfId="4" applyNumberFormat="1" applyFont="1" applyFill="1" applyBorder="1" applyAlignment="1">
      <alignment horizontal="center" wrapText="1"/>
    </xf>
    <xf numFmtId="0" fontId="7" fillId="7" borderId="17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left"/>
    </xf>
    <xf numFmtId="14" fontId="9" fillId="7" borderId="18" xfId="4" applyNumberFormat="1" applyFont="1" applyFill="1" applyBorder="1" applyAlignment="1">
      <alignment horizontal="center" wrapText="1"/>
    </xf>
    <xf numFmtId="0" fontId="7" fillId="6" borderId="17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left"/>
    </xf>
    <xf numFmtId="14" fontId="9" fillId="6" borderId="18" xfId="4" applyNumberFormat="1" applyFont="1" applyFill="1" applyBorder="1" applyAlignment="1">
      <alignment horizontal="center" wrapText="1"/>
    </xf>
    <xf numFmtId="0" fontId="10" fillId="0" borderId="0" xfId="4" applyFont="1" applyAlignment="1">
      <alignment horizontal="center" wrapText="1"/>
    </xf>
    <xf numFmtId="14" fontId="5" fillId="0" borderId="0" xfId="4" applyNumberFormat="1" applyAlignment="1">
      <alignment horizontal="right"/>
    </xf>
    <xf numFmtId="0" fontId="5" fillId="0" borderId="0" xfId="4" applyAlignment="1">
      <alignment horizontal="right"/>
    </xf>
    <xf numFmtId="0" fontId="11" fillId="8" borderId="0" xfId="2" applyFont="1" applyFill="1" applyBorder="1" applyAlignment="1" applyProtection="1">
      <alignment horizontal="center" vertical="center" wrapText="1"/>
    </xf>
    <xf numFmtId="14" fontId="11" fillId="8" borderId="0" xfId="2" applyNumberFormat="1" applyFont="1" applyFill="1" applyBorder="1" applyAlignment="1" applyProtection="1">
      <alignment horizontal="center" vertical="center" wrapText="1"/>
    </xf>
    <xf numFmtId="0" fontId="11" fillId="8" borderId="0" xfId="2" applyNumberFormat="1" applyFont="1" applyFill="1" applyBorder="1" applyAlignment="1" applyProtection="1">
      <alignment horizontal="center" vertical="center" wrapText="1"/>
    </xf>
    <xf numFmtId="164" fontId="11" fillId="8" borderId="0" xfId="2" applyNumberFormat="1" applyFont="1" applyFill="1" applyBorder="1" applyAlignment="1" applyProtection="1">
      <alignment horizontal="center" vertical="center"/>
    </xf>
    <xf numFmtId="164" fontId="11" fillId="8" borderId="0" xfId="2" applyNumberFormat="1" applyFont="1" applyFill="1" applyBorder="1" applyAlignment="1" applyProtection="1">
      <alignment horizontal="center" vertical="center" wrapText="1"/>
    </xf>
    <xf numFmtId="14" fontId="8" fillId="0" borderId="0" xfId="4" applyNumberFormat="1" applyFont="1" applyAlignment="1">
      <alignment horizontal="right"/>
    </xf>
    <xf numFmtId="14" fontId="12" fillId="0" borderId="0" xfId="4" applyNumberFormat="1" applyFont="1" applyAlignment="1">
      <alignment horizontal="right" wrapText="1"/>
    </xf>
    <xf numFmtId="164" fontId="8" fillId="0" borderId="0" xfId="1" applyNumberFormat="1" applyFont="1" applyFill="1" applyBorder="1" applyProtection="1"/>
    <xf numFmtId="164" fontId="8" fillId="0" borderId="0" xfId="1" applyNumberFormat="1" applyFont="1" applyFill="1" applyBorder="1" applyAlignment="1" applyProtection="1">
      <alignment horizontal="center"/>
    </xf>
    <xf numFmtId="0" fontId="12" fillId="0" borderId="0" xfId="4" applyFont="1" applyAlignment="1">
      <alignment horizontal="center" wrapText="1"/>
    </xf>
    <xf numFmtId="0" fontId="10" fillId="0" borderId="2" xfId="4" applyFont="1" applyBorder="1" applyAlignment="1">
      <alignment horizontal="center" wrapText="1"/>
    </xf>
    <xf numFmtId="14" fontId="10" fillId="0" borderId="2" xfId="4" applyNumberFormat="1" applyFont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 wrapText="1"/>
    </xf>
    <xf numFmtId="0" fontId="15" fillId="9" borderId="2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14" fontId="0" fillId="0" borderId="2" xfId="0" applyNumberFormat="1" applyBorder="1"/>
    <xf numFmtId="166" fontId="0" fillId="0" borderId="2" xfId="0" applyNumberFormat="1" applyBorder="1"/>
    <xf numFmtId="44" fontId="0" fillId="0" borderId="0" xfId="0" applyNumberFormat="1"/>
    <xf numFmtId="44" fontId="0" fillId="0" borderId="2" xfId="0" applyNumberFormat="1" applyBorder="1"/>
    <xf numFmtId="164" fontId="0" fillId="0" borderId="0" xfId="0" applyNumberFormat="1" applyFont="1" applyBorder="1"/>
    <xf numFmtId="14" fontId="6" fillId="5" borderId="22" xfId="1" applyNumberFormat="1" applyFont="1" applyFill="1" applyBorder="1" applyAlignment="1">
      <alignment horizontal="center" vertical="center" wrapText="1"/>
    </xf>
    <xf numFmtId="0" fontId="6" fillId="5" borderId="22" xfId="4" applyNumberFormat="1" applyFont="1" applyFill="1" applyBorder="1" applyAlignment="1">
      <alignment horizontal="center" vertical="center"/>
    </xf>
    <xf numFmtId="164" fontId="6" fillId="5" borderId="22" xfId="1" applyNumberFormat="1" applyFont="1" applyFill="1" applyBorder="1" applyAlignment="1">
      <alignment horizontal="center" vertical="center"/>
    </xf>
    <xf numFmtId="0" fontId="6" fillId="5" borderId="22" xfId="1" applyNumberFormat="1" applyFont="1" applyFill="1" applyBorder="1" applyAlignment="1">
      <alignment horizontal="center" vertical="center" wrapText="1"/>
    </xf>
    <xf numFmtId="0" fontId="6" fillId="5" borderId="23" xfId="1" applyNumberFormat="1" applyFont="1" applyFill="1" applyBorder="1" applyAlignment="1">
      <alignment horizontal="center" vertical="center" wrapText="1"/>
    </xf>
    <xf numFmtId="0" fontId="1" fillId="2" borderId="8" xfId="3" applyBorder="1"/>
    <xf numFmtId="0" fontId="1" fillId="2" borderId="24" xfId="3" applyBorder="1"/>
    <xf numFmtId="0" fontId="1" fillId="2" borderId="7" xfId="3" applyBorder="1"/>
    <xf numFmtId="0" fontId="0" fillId="0" borderId="6" xfId="0" applyBorder="1"/>
    <xf numFmtId="14" fontId="0" fillId="0" borderId="12" xfId="0" applyNumberFormat="1" applyBorder="1"/>
    <xf numFmtId="0" fontId="0" fillId="0" borderId="12" xfId="0" applyBorder="1"/>
    <xf numFmtId="166" fontId="0" fillId="0" borderId="12" xfId="0" applyNumberFormat="1" applyBorder="1"/>
    <xf numFmtId="0" fontId="0" fillId="0" borderId="5" xfId="0" applyBorder="1"/>
    <xf numFmtId="0" fontId="0" fillId="0" borderId="0" xfId="0" pivotButton="1"/>
    <xf numFmtId="0" fontId="5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center" wrapText="1"/>
    </xf>
    <xf numFmtId="14" fontId="12" fillId="0" borderId="0" xfId="0" applyNumberFormat="1" applyFont="1" applyFill="1" applyBorder="1" applyAlignment="1" applyProtection="1">
      <alignment horizontal="right" wrapText="1"/>
    </xf>
    <xf numFmtId="164" fontId="18" fillId="0" borderId="0" xfId="0" applyNumberFormat="1" applyFont="1" applyFill="1" applyProtection="1"/>
    <xf numFmtId="0" fontId="17" fillId="0" borderId="0" xfId="0" applyFont="1"/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</cellXfs>
  <cellStyles count="6">
    <cellStyle name="40% - Énfasis6" xfId="3" builtinId="51"/>
    <cellStyle name="Encabezado 4" xfId="2" builtinId="19"/>
    <cellStyle name="Hyperlink 2" xfId="5" xr:uid="{00000000-0005-0000-0000-000002000000}"/>
    <cellStyle name="Moneda" xfId="1" builtinId="4"/>
    <cellStyle name="Normal" xfId="0" builtinId="0"/>
    <cellStyle name="Normal 2" xfId="4" xr:uid="{00000000-0005-0000-0000-000005000000}"/>
  </cellStyles>
  <dxfs count="70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6" formatCode="[$$-8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4" tint="0.39997558519241921"/>
        </right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0"/>
        </top>
        <bottom/>
        <vertical/>
        <horizontal/>
      </border>
    </dxf>
    <dxf>
      <border outline="0">
        <top style="thin">
          <color indexed="64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center" vertical="center" textRotation="0" wrapText="1" indent="0" justifyLastLine="0" shrinkToFit="0" readingOrder="0"/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Veronica Sandoval Atlahua(5342).xlsx]Dashboard!TablaDinámica5</c:name>
    <c:fmtId val="16"/>
  </c:pivotSource>
  <c:chart>
    <c:autoTitleDeleted val="1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357667855453746"/>
          <c:y val="0.22560300946780015"/>
          <c:w val="0.70763276403276865"/>
          <c:h val="0.5659076212267326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Dashboard!$C$15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2DA6-4BED-8CF6-9C95AC02D38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2DA6-4BED-8CF6-9C95AC02D38F}"/>
              </c:ext>
            </c:extLst>
          </c:dPt>
          <c:cat>
            <c:strRef>
              <c:f>Dashboard!$B$16:$B$18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Dashboard!$C$16:$C$18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6-4BED-8CF6-9C95AC02D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6889520"/>
        <c:axId val="1766871632"/>
        <c:axId val="0"/>
      </c:bar3DChart>
      <c:catAx>
        <c:axId val="17668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6871632"/>
        <c:crosses val="autoZero"/>
        <c:auto val="1"/>
        <c:lblAlgn val="ctr"/>
        <c:lblOffset val="100"/>
        <c:noMultiLvlLbl val="0"/>
      </c:catAx>
      <c:valAx>
        <c:axId val="17668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68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Veronica Sandoval Atlahua(5342).xlsx]Dashboard!TablaDinámica6</c:name>
    <c:fmtId val="5"/>
  </c:pivotSource>
  <c:chart>
    <c:autoTitleDeleted val="1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4973124014153114"/>
          <c:y val="4.630815098664183E-2"/>
          <c:w val="0.42101735370758997"/>
          <c:h val="0.8967454398405138"/>
        </c:manualLayout>
      </c:layout>
      <c:doughnutChart>
        <c:varyColors val="1"/>
        <c:ser>
          <c:idx val="0"/>
          <c:order val="0"/>
          <c:tx>
            <c:strRef>
              <c:f>Dashboard!$C$26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2C-4095-88A1-D4E0F73C0C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2C-4095-88A1-D4E0F73C0C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2C-4095-88A1-D4E0F73C0C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2C-4095-88A1-D4E0F73C0C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E2C-4095-88A1-D4E0F73C0C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E2C-4095-88A1-D4E0F73C0CCA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Dashboard!$B$27:$B$30</c:f>
              <c:strCache>
                <c:ptCount val="3"/>
                <c:pt idx="0">
                  <c:v>Jesús</c:v>
                </c:pt>
                <c:pt idx="1">
                  <c:v>Joaquín</c:v>
                </c:pt>
                <c:pt idx="2">
                  <c:v>Luisa</c:v>
                </c:pt>
              </c:strCache>
            </c:strRef>
          </c:cat>
          <c:val>
            <c:numRef>
              <c:f>Dashboard!$C$27:$C$30</c:f>
              <c:numCache>
                <c:formatCode>_("$"* #,##0.00_);_("$"* \(#,##0.00\);_("$"* "-"??_);_(@_)</c:formatCode>
                <c:ptCount val="3"/>
                <c:pt idx="0">
                  <c:v>9656069</c:v>
                </c:pt>
                <c:pt idx="1">
                  <c:v>4843134</c:v>
                </c:pt>
                <c:pt idx="2">
                  <c:v>3023961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4-4745-A062-A76772319B2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6.png"/><Relationship Id="rId6" Type="http://schemas.openxmlformats.org/officeDocument/2006/relationships/image" Target="../media/image17.png"/><Relationship Id="rId5" Type="http://schemas.microsoft.com/office/2011/relationships/webextension" Target="../webextensions/webextension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</xdr:row>
      <xdr:rowOff>10064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AC5F02-7992-4678-A954-E888E491B6D3}"/>
            </a:ext>
          </a:extLst>
        </xdr:cNvPr>
        <xdr:cNvSpPr/>
      </xdr:nvSpPr>
      <xdr:spPr>
        <a:xfrm>
          <a:off x="9525" y="5815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  <xdr:oneCellAnchor>
    <xdr:from>
      <xdr:col>7</xdr:col>
      <xdr:colOff>52863</xdr:colOff>
      <xdr:row>3</xdr:row>
      <xdr:rowOff>10064</xdr:rowOff>
    </xdr:from>
    <xdr:ext cx="2693686" cy="468013"/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F8E22D5-E28F-4CE4-8CD5-5DA978C2EA84}"/>
            </a:ext>
          </a:extLst>
        </xdr:cNvPr>
        <xdr:cNvSpPr/>
      </xdr:nvSpPr>
      <xdr:spPr>
        <a:xfrm>
          <a:off x="8015763" y="581564"/>
          <a:ext cx="269368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Fecha</a:t>
          </a:r>
          <a:r>
            <a:rPr 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vencimiento</a:t>
          </a:r>
          <a:endParaRPr lang="en-US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514350</xdr:colOff>
      <xdr:row>4</xdr:row>
      <xdr:rowOff>76200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CE78C55-4997-4262-9B18-5604E513B7D1}"/>
            </a:ext>
          </a:extLst>
        </xdr:cNvPr>
        <xdr:cNvSpPr/>
      </xdr:nvSpPr>
      <xdr:spPr>
        <a:xfrm>
          <a:off x="3562350" y="838200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5</xdr:row>
      <xdr:rowOff>57150</xdr:rowOff>
    </xdr:from>
    <xdr:to>
      <xdr:col>7</xdr:col>
      <xdr:colOff>1123950</xdr:colOff>
      <xdr:row>5</xdr:row>
      <xdr:rowOff>304800</xdr:rowOff>
    </xdr:to>
    <xdr:pic>
      <xdr:nvPicPr>
        <xdr:cNvPr id="17" name="Imagen 2">
          <a:extLst>
            <a:ext uri="{FF2B5EF4-FFF2-40B4-BE49-F238E27FC236}">
              <a16:creationId xmlns:a16="http://schemas.microsoft.com/office/drawing/2014/main" id="{C2BC3D36-D1D6-47B4-ABF5-FC732F405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1304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19</xdr:row>
      <xdr:rowOff>76200</xdr:rowOff>
    </xdr:from>
    <xdr:to>
      <xdr:col>7</xdr:col>
      <xdr:colOff>1114425</xdr:colOff>
      <xdr:row>19</xdr:row>
      <xdr:rowOff>323850</xdr:rowOff>
    </xdr:to>
    <xdr:pic>
      <xdr:nvPicPr>
        <xdr:cNvPr id="18" name="Imagen 4">
          <a:extLst>
            <a:ext uri="{FF2B5EF4-FFF2-40B4-BE49-F238E27FC236}">
              <a16:creationId xmlns:a16="http://schemas.microsoft.com/office/drawing/2014/main" id="{8DB58B81-4AC9-45D1-ADE8-9008C56A0D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6657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18</xdr:row>
      <xdr:rowOff>85725</xdr:rowOff>
    </xdr:from>
    <xdr:to>
      <xdr:col>7</xdr:col>
      <xdr:colOff>1085850</xdr:colOff>
      <xdr:row>18</xdr:row>
      <xdr:rowOff>333375</xdr:rowOff>
    </xdr:to>
    <xdr:pic>
      <xdr:nvPicPr>
        <xdr:cNvPr id="19" name="Imagen 5">
          <a:extLst>
            <a:ext uri="{FF2B5EF4-FFF2-40B4-BE49-F238E27FC236}">
              <a16:creationId xmlns:a16="http://schemas.microsoft.com/office/drawing/2014/main" id="{2644A355-EAEC-4B8B-B5C6-894614ACE5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62865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17</xdr:row>
      <xdr:rowOff>66675</xdr:rowOff>
    </xdr:from>
    <xdr:to>
      <xdr:col>7</xdr:col>
      <xdr:colOff>1104900</xdr:colOff>
      <xdr:row>17</xdr:row>
      <xdr:rowOff>314325</xdr:rowOff>
    </xdr:to>
    <xdr:pic>
      <xdr:nvPicPr>
        <xdr:cNvPr id="20" name="Imagen 6">
          <a:extLst>
            <a:ext uri="{FF2B5EF4-FFF2-40B4-BE49-F238E27FC236}">
              <a16:creationId xmlns:a16="http://schemas.microsoft.com/office/drawing/2014/main" id="{07671423-23B8-4E7D-85FC-65C6C45DF2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88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16</xdr:row>
      <xdr:rowOff>57150</xdr:rowOff>
    </xdr:from>
    <xdr:to>
      <xdr:col>7</xdr:col>
      <xdr:colOff>1133475</xdr:colOff>
      <xdr:row>16</xdr:row>
      <xdr:rowOff>304800</xdr:rowOff>
    </xdr:to>
    <xdr:pic>
      <xdr:nvPicPr>
        <xdr:cNvPr id="21" name="Imagen 7">
          <a:extLst>
            <a:ext uri="{FF2B5EF4-FFF2-40B4-BE49-F238E27FC236}">
              <a16:creationId xmlns:a16="http://schemas.microsoft.com/office/drawing/2014/main" id="{F7B1A6CB-E1F5-4286-90E6-74EDCE67AB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5495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15</xdr:row>
      <xdr:rowOff>76200</xdr:rowOff>
    </xdr:from>
    <xdr:to>
      <xdr:col>7</xdr:col>
      <xdr:colOff>1085850</xdr:colOff>
      <xdr:row>15</xdr:row>
      <xdr:rowOff>323850</xdr:rowOff>
    </xdr:to>
    <xdr:pic>
      <xdr:nvPicPr>
        <xdr:cNvPr id="22" name="Imagen 8">
          <a:extLst>
            <a:ext uri="{FF2B5EF4-FFF2-40B4-BE49-F238E27FC236}">
              <a16:creationId xmlns:a16="http://schemas.microsoft.com/office/drawing/2014/main" id="{7C87FCB0-3F99-4F90-AE94-DDB31DD77D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5133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14</xdr:row>
      <xdr:rowOff>76200</xdr:rowOff>
    </xdr:from>
    <xdr:to>
      <xdr:col>7</xdr:col>
      <xdr:colOff>1143000</xdr:colOff>
      <xdr:row>14</xdr:row>
      <xdr:rowOff>323850</xdr:rowOff>
    </xdr:to>
    <xdr:pic>
      <xdr:nvPicPr>
        <xdr:cNvPr id="23" name="Imagen 9">
          <a:extLst>
            <a:ext uri="{FF2B5EF4-FFF2-40B4-BE49-F238E27FC236}">
              <a16:creationId xmlns:a16="http://schemas.microsoft.com/office/drawing/2014/main" id="{3C0A1358-0FD6-4CAA-8971-E8CF1C6EC0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4752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219075</xdr:colOff>
      <xdr:row>13</xdr:row>
      <xdr:rowOff>66675</xdr:rowOff>
    </xdr:from>
    <xdr:to>
      <xdr:col>7</xdr:col>
      <xdr:colOff>1152525</xdr:colOff>
      <xdr:row>13</xdr:row>
      <xdr:rowOff>314325</xdr:rowOff>
    </xdr:to>
    <xdr:pic>
      <xdr:nvPicPr>
        <xdr:cNvPr id="24" name="Imagen 10">
          <a:extLst>
            <a:ext uri="{FF2B5EF4-FFF2-40B4-BE49-F238E27FC236}">
              <a16:creationId xmlns:a16="http://schemas.microsoft.com/office/drawing/2014/main" id="{432E8105-83B0-45F0-B9C5-F8D7AE0B02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362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12</xdr:row>
      <xdr:rowOff>66675</xdr:rowOff>
    </xdr:from>
    <xdr:to>
      <xdr:col>7</xdr:col>
      <xdr:colOff>1133475</xdr:colOff>
      <xdr:row>12</xdr:row>
      <xdr:rowOff>314325</xdr:rowOff>
    </xdr:to>
    <xdr:pic>
      <xdr:nvPicPr>
        <xdr:cNvPr id="25" name="Imagen 11">
          <a:extLst>
            <a:ext uri="{FF2B5EF4-FFF2-40B4-BE49-F238E27FC236}">
              <a16:creationId xmlns:a16="http://schemas.microsoft.com/office/drawing/2014/main" id="{E0A3712F-F739-4803-B0FB-2633DC5C8B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11</xdr:row>
      <xdr:rowOff>76200</xdr:rowOff>
    </xdr:from>
    <xdr:to>
      <xdr:col>7</xdr:col>
      <xdr:colOff>1133475</xdr:colOff>
      <xdr:row>11</xdr:row>
      <xdr:rowOff>323850</xdr:rowOff>
    </xdr:to>
    <xdr:pic>
      <xdr:nvPicPr>
        <xdr:cNvPr id="26" name="Imagen 12">
          <a:extLst>
            <a:ext uri="{FF2B5EF4-FFF2-40B4-BE49-F238E27FC236}">
              <a16:creationId xmlns:a16="http://schemas.microsoft.com/office/drawing/2014/main" id="{21FC661D-CCBD-416E-822B-6961C54535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609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10</xdr:row>
      <xdr:rowOff>57150</xdr:rowOff>
    </xdr:from>
    <xdr:to>
      <xdr:col>7</xdr:col>
      <xdr:colOff>1123950</xdr:colOff>
      <xdr:row>10</xdr:row>
      <xdr:rowOff>304800</xdr:rowOff>
    </xdr:to>
    <xdr:pic>
      <xdr:nvPicPr>
        <xdr:cNvPr id="27" name="Imagen 13">
          <a:extLst>
            <a:ext uri="{FF2B5EF4-FFF2-40B4-BE49-F238E27FC236}">
              <a16:creationId xmlns:a16="http://schemas.microsoft.com/office/drawing/2014/main" id="{9C73FB0B-F5F3-4DC0-8AC5-0EC09311B0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3209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9</xdr:row>
      <xdr:rowOff>66675</xdr:rowOff>
    </xdr:from>
    <xdr:to>
      <xdr:col>7</xdr:col>
      <xdr:colOff>1123950</xdr:colOff>
      <xdr:row>9</xdr:row>
      <xdr:rowOff>314325</xdr:rowOff>
    </xdr:to>
    <xdr:pic>
      <xdr:nvPicPr>
        <xdr:cNvPr id="28" name="Imagen 14">
          <a:extLst>
            <a:ext uri="{FF2B5EF4-FFF2-40B4-BE49-F238E27FC236}">
              <a16:creationId xmlns:a16="http://schemas.microsoft.com/office/drawing/2014/main" id="{C650A4E6-1257-44FD-968A-57179C5D08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838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8</xdr:row>
      <xdr:rowOff>57150</xdr:rowOff>
    </xdr:from>
    <xdr:to>
      <xdr:col>7</xdr:col>
      <xdr:colOff>1104900</xdr:colOff>
      <xdr:row>8</xdr:row>
      <xdr:rowOff>304800</xdr:rowOff>
    </xdr:to>
    <xdr:pic>
      <xdr:nvPicPr>
        <xdr:cNvPr id="29" name="Imagen 15">
          <a:extLst>
            <a:ext uri="{FF2B5EF4-FFF2-40B4-BE49-F238E27FC236}">
              <a16:creationId xmlns:a16="http://schemas.microsoft.com/office/drawing/2014/main" id="{0356270C-00FF-4BAC-A6E4-EC0EDB73F7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47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7</xdr:row>
      <xdr:rowOff>66675</xdr:rowOff>
    </xdr:from>
    <xdr:to>
      <xdr:col>7</xdr:col>
      <xdr:colOff>1133475</xdr:colOff>
      <xdr:row>7</xdr:row>
      <xdr:rowOff>314325</xdr:rowOff>
    </xdr:to>
    <xdr:pic>
      <xdr:nvPicPr>
        <xdr:cNvPr id="30" name="Imagen 16">
          <a:extLst>
            <a:ext uri="{FF2B5EF4-FFF2-40B4-BE49-F238E27FC236}">
              <a16:creationId xmlns:a16="http://schemas.microsoft.com/office/drawing/2014/main" id="{0214DCC2-0C03-46F7-B5B4-A4B75FF336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207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6</xdr:row>
      <xdr:rowOff>76200</xdr:rowOff>
    </xdr:from>
    <xdr:to>
      <xdr:col>7</xdr:col>
      <xdr:colOff>1114425</xdr:colOff>
      <xdr:row>6</xdr:row>
      <xdr:rowOff>323850</xdr:rowOff>
    </xdr:to>
    <xdr:pic>
      <xdr:nvPicPr>
        <xdr:cNvPr id="31" name="Imagen 17">
          <a:extLst>
            <a:ext uri="{FF2B5EF4-FFF2-40B4-BE49-F238E27FC236}">
              <a16:creationId xmlns:a16="http://schemas.microsoft.com/office/drawing/2014/main" id="{A3E8B1ED-66C6-4C64-A302-1D0E4E1B11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704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733426</xdr:colOff>
      <xdr:row>1</xdr:row>
      <xdr:rowOff>85725</xdr:rowOff>
    </xdr:from>
    <xdr:to>
      <xdr:col>12</xdr:col>
      <xdr:colOff>340178</xdr:colOff>
      <xdr:row>8</xdr:row>
      <xdr:rowOff>1</xdr:rowOff>
    </xdr:to>
    <xdr:sp macro="" textlink="">
      <xdr:nvSpPr>
        <xdr:cNvPr id="2" name="Redondear rectángulo de esquina diagonal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33426" y="276225"/>
          <a:ext cx="12057288" cy="1247776"/>
        </a:xfrm>
        <a:prstGeom prst="round2DiagRect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2400" b="1">
              <a:latin typeface="Arial Black" panose="020B0A04020102020204" pitchFamily="34" charset="0"/>
            </a:rPr>
            <a:t>TABLERO DE CONTROL </a:t>
          </a:r>
        </a:p>
      </xdr:txBody>
    </xdr:sp>
    <xdr:clientData/>
  </xdr:twoCellAnchor>
  <xdr:twoCellAnchor>
    <xdr:from>
      <xdr:col>10</xdr:col>
      <xdr:colOff>165553</xdr:colOff>
      <xdr:row>5</xdr:row>
      <xdr:rowOff>77562</xdr:rowOff>
    </xdr:from>
    <xdr:to>
      <xdr:col>12</xdr:col>
      <xdr:colOff>337003</xdr:colOff>
      <xdr:row>6</xdr:row>
      <xdr:rowOff>153762</xdr:rowOff>
    </xdr:to>
    <xdr:sp macro="" textlink="$B$12">
      <xdr:nvSpPr>
        <xdr:cNvPr id="3" name="Cuadro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0438946" y="1030062"/>
          <a:ext cx="1804307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63A9E47-5BD6-4BAD-BBB7-0F8817F50EC7}" type="TxLink">
            <a:rPr lang="en-US" sz="1800" b="1" i="0" u="none" strike="noStrike">
              <a:solidFill>
                <a:srgbClr val="FFC000"/>
              </a:solidFill>
              <a:latin typeface="Bahnschrift SemiLight SemiConde" panose="020B0502040204020203" pitchFamily="34" charset="0"/>
              <a:cs typeface="Calibri"/>
            </a:rPr>
            <a:pPr/>
            <a:t> $35,345,796.00 </a:t>
          </a:fld>
          <a:endParaRPr lang="es-MX" sz="1800" b="1">
            <a:solidFill>
              <a:srgbClr val="FFC000"/>
            </a:solidFill>
            <a:latin typeface="Bahnschrift SemiLight SemiConde" panose="020B0502040204020203" pitchFamily="34" charset="0"/>
          </a:endParaRP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145" name="AutoShape 1" descr="Vv logo: vectores, gráficos, imágenes vectoriales | Depositphotos®">
          <a:extLst>
            <a:ext uri="{FF2B5EF4-FFF2-40B4-BE49-F238E27FC236}">
              <a16:creationId xmlns:a16="http://schemas.microsoft.com/office/drawing/2014/main" id="{00000000-0008-0000-05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68199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80282</xdr:colOff>
      <xdr:row>2</xdr:row>
      <xdr:rowOff>81643</xdr:rowOff>
    </xdr:from>
    <xdr:to>
      <xdr:col>2</xdr:col>
      <xdr:colOff>559796</xdr:colOff>
      <xdr:row>6</xdr:row>
      <xdr:rowOff>156482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2428" b="59791" l="27894" r="71202"/>
                  </a14:imgEffect>
                </a14:imgLayer>
              </a14:imgProps>
            </a:ext>
          </a:extLst>
        </a:blip>
        <a:srcRect l="22480" t="29008" r="23384" b="36789"/>
        <a:stretch/>
      </xdr:blipFill>
      <xdr:spPr>
        <a:xfrm>
          <a:off x="896711" y="462643"/>
          <a:ext cx="1799406" cy="836839"/>
        </a:xfrm>
        <a:prstGeom prst="rect">
          <a:avLst/>
        </a:prstGeom>
      </xdr:spPr>
    </xdr:pic>
    <xdr:clientData/>
  </xdr:twoCellAnchor>
  <xdr:twoCellAnchor>
    <xdr:from>
      <xdr:col>9</xdr:col>
      <xdr:colOff>462643</xdr:colOff>
      <xdr:row>3</xdr:row>
      <xdr:rowOff>149679</xdr:rowOff>
    </xdr:from>
    <xdr:to>
      <xdr:col>12</xdr:col>
      <xdr:colOff>178706</xdr:colOff>
      <xdr:row>5</xdr:row>
      <xdr:rowOff>46264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0463893" y="721179"/>
          <a:ext cx="2165349" cy="277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u="none">
              <a:solidFill>
                <a:schemeClr val="bg1"/>
              </a:solidFill>
            </a:rPr>
            <a:t>     </a:t>
          </a:r>
          <a:r>
            <a:rPr lang="es-MX" sz="1400" b="1" u="none">
              <a:solidFill>
                <a:schemeClr val="bg1"/>
              </a:solidFill>
            </a:rPr>
            <a:t>Total General de Ventas</a:t>
          </a:r>
        </a:p>
      </xdr:txBody>
    </xdr:sp>
    <xdr:clientData/>
  </xdr:twoCellAnchor>
  <xdr:twoCellAnchor>
    <xdr:from>
      <xdr:col>4</xdr:col>
      <xdr:colOff>1047750</xdr:colOff>
      <xdr:row>9</xdr:row>
      <xdr:rowOff>1360</xdr:rowOff>
    </xdr:from>
    <xdr:to>
      <xdr:col>12</xdr:col>
      <xdr:colOff>13607</xdr:colOff>
      <xdr:row>21</xdr:row>
      <xdr:rowOff>136071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1080406</xdr:colOff>
      <xdr:row>22</xdr:row>
      <xdr:rowOff>163285</xdr:rowOff>
    </xdr:from>
    <xdr:to>
      <xdr:col>11</xdr:col>
      <xdr:colOff>802821</xdr:colOff>
      <xdr:row>34</xdr:row>
      <xdr:rowOff>40822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13605</xdr:colOff>
      <xdr:row>21</xdr:row>
      <xdr:rowOff>12248</xdr:rowOff>
    </xdr:from>
    <xdr:to>
      <xdr:col>3</xdr:col>
      <xdr:colOff>870856</xdr:colOff>
      <xdr:row>24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Vendedor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034" y="4094391"/>
              <a:ext cx="3741965" cy="8994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34</xdr:row>
      <xdr:rowOff>95248</xdr:rowOff>
    </xdr:from>
    <xdr:to>
      <xdr:col>12</xdr:col>
      <xdr:colOff>13607</xdr:colOff>
      <xdr:row>50</xdr:row>
      <xdr:rowOff>136069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13" name="Complemento 12" title="Geographic Heat Map">
              <a:extLs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5"/>
            </a:graphicData>
          </a:graphic>
        </xdr:graphicFrame>
      </mc:Choice>
      <mc:Fallback>
        <xdr:pic>
          <xdr:nvPicPr>
            <xdr:cNvPr id="13" name="Complemento 12" title="Geographic Heat Map">
              <a:extLs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onica Sandoval Atlahua" refreshedDate="44333.775541319446" createdVersion="6" refreshedVersion="6" minRefreshableVersion="3" recordCount="30" xr:uid="{00000000-000A-0000-FFFF-FFFF00000000}">
  <cacheSource type="worksheet">
    <worksheetSource name="Ventas"/>
  </cacheSource>
  <cacheFields count="9">
    <cacheField name="Referencia" numFmtId="0">
      <sharedItems containsSemiMixedTypes="0" containsString="0" containsNumber="1" containsInteger="1" minValue="1" maxValue="30"/>
    </cacheField>
    <cacheField name="Fecha Alta" numFmtId="14">
      <sharedItems containsSemiMixedTypes="0" containsNonDate="0" containsDate="1" containsString="0" minDate="2004-01-01T00:00:00" maxDate="2004-01-13T00:00:00"/>
    </cacheField>
    <cacheField name="Giro comercial" numFmtId="0">
      <sharedItems/>
    </cacheField>
    <cacheField name="Operación" numFmtId="0">
      <sharedItems count="2">
        <s v="Venta"/>
        <s v="Alquiler"/>
      </sharedItems>
    </cacheField>
    <cacheField name="Estado" numFmtId="0">
      <sharedItems count="4">
        <s v="Hidalgo"/>
        <s v="Puebla"/>
        <s v="Tlaxcala"/>
        <s v="Veracruz"/>
      </sharedItems>
    </cacheField>
    <cacheField name="Superficie" numFmtId="0">
      <sharedItems containsSemiMixedTypes="0" containsString="0" containsNumber="1" containsInteger="1" minValue="55" maxValue="300"/>
    </cacheField>
    <cacheField name="Venta" numFmtId="166">
      <sharedItems containsSemiMixedTypes="0" containsString="0" containsNumber="1" containsInteger="1" minValue="358846" maxValue="2937300"/>
    </cacheField>
    <cacheField name="Fecha Venta" numFmtId="14">
      <sharedItems containsSemiMixedTypes="0" containsNonDate="0" containsDate="1" containsString="0" minDate="2004-04-05T00:00:00" maxDate="2004-12-29T00:00:00"/>
    </cacheField>
    <cacheField name="Vendedor" numFmtId="0">
      <sharedItems count="6">
        <s v="Pedro"/>
        <s v="Joaquín"/>
        <s v="Jesús"/>
        <s v="Carmen"/>
        <s v="Luisa"/>
        <s v="Marí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2"/>
    <d v="2004-01-01T00:00:00"/>
    <s v="Local"/>
    <x v="0"/>
    <x v="0"/>
    <n v="199"/>
    <n v="1945424"/>
    <d v="2004-04-19T00:00:00"/>
    <x v="0"/>
  </r>
  <r>
    <n v="3"/>
    <d v="2004-01-01T00:00:00"/>
    <s v="Oficina"/>
    <x v="1"/>
    <x v="0"/>
    <n v="82"/>
    <n v="712416"/>
    <d v="2004-11-08T00:00:00"/>
    <x v="1"/>
  </r>
  <r>
    <n v="4"/>
    <d v="2004-01-02T00:00:00"/>
    <s v="Estacionamiento"/>
    <x v="1"/>
    <x v="0"/>
    <n v="285"/>
    <n v="1815450"/>
    <d v="2004-04-27T00:00:00"/>
    <x v="2"/>
  </r>
  <r>
    <n v="6"/>
    <d v="2004-01-03T00:00:00"/>
    <s v="Industrial"/>
    <x v="1"/>
    <x v="0"/>
    <n v="131"/>
    <n v="953156"/>
    <d v="2004-09-05T00:00:00"/>
    <x v="0"/>
  </r>
  <r>
    <n v="8"/>
    <d v="2004-01-03T00:00:00"/>
    <s v="Oficina"/>
    <x v="0"/>
    <x v="0"/>
    <n v="235"/>
    <n v="2158475"/>
    <d v="2004-10-31T00:00:00"/>
    <x v="2"/>
  </r>
  <r>
    <n v="11"/>
    <d v="2004-01-04T00:00:00"/>
    <s v="Oficina"/>
    <x v="1"/>
    <x v="0"/>
    <n v="124"/>
    <n v="627068"/>
    <d v="2004-10-28T00:00:00"/>
    <x v="0"/>
  </r>
  <r>
    <n v="12"/>
    <d v="2004-01-04T00:00:00"/>
    <s v="Industrial"/>
    <x v="0"/>
    <x v="0"/>
    <n v="187"/>
    <n v="999328"/>
    <d v="2004-04-05T00:00:00"/>
    <x v="3"/>
  </r>
  <r>
    <n v="15"/>
    <d v="2004-01-04T00:00:00"/>
    <s v="Industrial"/>
    <x v="1"/>
    <x v="0"/>
    <n v="176"/>
    <n v="820336"/>
    <d v="2004-11-29T00:00:00"/>
    <x v="0"/>
  </r>
  <r>
    <n v="16"/>
    <d v="2004-01-05T00:00:00"/>
    <s v="Casa"/>
    <x v="1"/>
    <x v="0"/>
    <n v="179"/>
    <n v="937960"/>
    <d v="2004-11-21T00:00:00"/>
    <x v="3"/>
  </r>
  <r>
    <n v="19"/>
    <d v="2004-01-07T00:00:00"/>
    <s v="Piso"/>
    <x v="1"/>
    <x v="0"/>
    <n v="55"/>
    <n v="472615"/>
    <d v="2004-04-09T00:00:00"/>
    <x v="4"/>
  </r>
  <r>
    <n v="23"/>
    <d v="2004-01-10T00:00:00"/>
    <s v="Casa"/>
    <x v="1"/>
    <x v="0"/>
    <n v="183"/>
    <n v="1438929"/>
    <d v="2004-04-21T00:00:00"/>
    <x v="4"/>
  </r>
  <r>
    <n v="1"/>
    <d v="2004-01-01T00:00:00"/>
    <s v="Estacionamiento"/>
    <x v="1"/>
    <x v="1"/>
    <n v="291"/>
    <n v="2133903"/>
    <d v="2004-06-19T00:00:00"/>
    <x v="3"/>
  </r>
  <r>
    <n v="9"/>
    <d v="2004-01-04T00:00:00"/>
    <s v="Piso"/>
    <x v="1"/>
    <x v="1"/>
    <n v="108"/>
    <n v="1024380"/>
    <d v="2004-12-28T00:00:00"/>
    <x v="2"/>
  </r>
  <r>
    <n v="10"/>
    <d v="2004-01-04T00:00:00"/>
    <s v="Estacionamiento"/>
    <x v="0"/>
    <x v="1"/>
    <n v="299"/>
    <n v="2042768"/>
    <d v="2004-10-06T00:00:00"/>
    <x v="1"/>
  </r>
  <r>
    <n v="22"/>
    <d v="2004-01-09T00:00:00"/>
    <s v="Oficina"/>
    <x v="1"/>
    <x v="1"/>
    <n v="116"/>
    <n v="727552"/>
    <d v="2004-04-14T00:00:00"/>
    <x v="0"/>
  </r>
  <r>
    <n v="13"/>
    <d v="2004-01-04T00:00:00"/>
    <s v="Estacionamiento"/>
    <x v="0"/>
    <x v="2"/>
    <n v="300"/>
    <n v="2937300"/>
    <d v="2004-11-04T00:00:00"/>
    <x v="2"/>
  </r>
  <r>
    <n v="18"/>
    <d v="2004-01-06T00:00:00"/>
    <s v="Suelo"/>
    <x v="0"/>
    <x v="2"/>
    <n v="283"/>
    <n v="1679605"/>
    <d v="2004-06-06T00:00:00"/>
    <x v="3"/>
  </r>
  <r>
    <n v="20"/>
    <d v="2004-01-08T00:00:00"/>
    <s v="Oficina"/>
    <x v="1"/>
    <x v="2"/>
    <n v="148"/>
    <n v="1169496"/>
    <d v="2004-08-19T00:00:00"/>
    <x v="5"/>
  </r>
  <r>
    <n v="21"/>
    <d v="2004-01-09T00:00:00"/>
    <s v="Industrial"/>
    <x v="0"/>
    <x v="2"/>
    <n v="228"/>
    <n v="2020992"/>
    <d v="2004-06-12T00:00:00"/>
    <x v="3"/>
  </r>
  <r>
    <n v="25"/>
    <d v="2004-01-10T00:00:00"/>
    <s v="Oficina"/>
    <x v="1"/>
    <x v="2"/>
    <n v="124"/>
    <n v="1170684"/>
    <d v="2004-05-23T00:00:00"/>
    <x v="2"/>
  </r>
  <r>
    <n v="28"/>
    <d v="2004-01-12T00:00:00"/>
    <s v="Casa"/>
    <x v="1"/>
    <x v="2"/>
    <n v="187"/>
    <n v="1660560"/>
    <d v="2004-06-16T00:00:00"/>
    <x v="1"/>
  </r>
  <r>
    <n v="5"/>
    <d v="2004-01-02T00:00:00"/>
    <s v="Suelo"/>
    <x v="0"/>
    <x v="3"/>
    <n v="152"/>
    <n v="1138024"/>
    <d v="2004-07-10T00:00:00"/>
    <x v="5"/>
  </r>
  <r>
    <n v="7"/>
    <d v="2004-01-03T00:00:00"/>
    <s v="Estacionamiento"/>
    <x v="1"/>
    <x v="3"/>
    <n v="69"/>
    <n v="406686"/>
    <d v="2004-06-07T00:00:00"/>
    <x v="0"/>
  </r>
  <r>
    <n v="14"/>
    <d v="2004-01-04T00:00:00"/>
    <s v="Local"/>
    <x v="0"/>
    <x v="3"/>
    <n v="68"/>
    <n v="664700"/>
    <d v="2004-10-01T00:00:00"/>
    <x v="3"/>
  </r>
  <r>
    <n v="17"/>
    <d v="2004-01-05T00:00:00"/>
    <s v="Casa"/>
    <x v="1"/>
    <x v="3"/>
    <n v="58"/>
    <n v="358846"/>
    <d v="2004-10-08T00:00:00"/>
    <x v="4"/>
  </r>
  <r>
    <n v="24"/>
    <d v="2004-01-10T00:00:00"/>
    <s v="Oficina"/>
    <x v="1"/>
    <x v="3"/>
    <n v="79"/>
    <n v="427390"/>
    <d v="2004-12-01T00:00:00"/>
    <x v="1"/>
  </r>
  <r>
    <n v="26"/>
    <d v="2004-01-10T00:00:00"/>
    <s v="Local"/>
    <x v="1"/>
    <x v="3"/>
    <n v="70"/>
    <n v="549780"/>
    <d v="2004-06-22T00:00:00"/>
    <x v="2"/>
  </r>
  <r>
    <n v="27"/>
    <d v="2004-01-11T00:00:00"/>
    <s v="Local"/>
    <x v="1"/>
    <x v="3"/>
    <n v="70"/>
    <n v="659330"/>
    <d v="2004-12-23T00:00:00"/>
    <x v="0"/>
  </r>
  <r>
    <n v="29"/>
    <d v="2004-01-12T00:00:00"/>
    <s v="Casa"/>
    <x v="1"/>
    <x v="3"/>
    <n v="91"/>
    <n v="753571"/>
    <d v="2004-07-07T00:00:00"/>
    <x v="4"/>
  </r>
  <r>
    <n v="30"/>
    <d v="2004-01-12T00:00:00"/>
    <s v="Local"/>
    <x v="1"/>
    <x v="3"/>
    <n v="201"/>
    <n v="939072"/>
    <d v="2004-08-04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TablaDinámica7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Estados">
  <location ref="B40:C45" firstHeaderRow="1" firstDataRow="1" firstDataCol="1"/>
  <pivotFields count="9">
    <pivotField showAll="0"/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66" showAll="0"/>
    <pivotField numFmtId="1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de Venta" fld="6" baseField="4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TablaDinámica6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6" rowHeaderCaption="Vendedores">
  <location ref="B26:C30" firstHeaderRow="1" firstDataRow="1" firstDataCol="1"/>
  <pivotFields count="9">
    <pivotField showAll="0"/>
    <pivotField numFmtId="14" showAll="0"/>
    <pivotField showAll="0"/>
    <pivotField showAll="0"/>
    <pivotField showAll="0"/>
    <pivotField showAll="0"/>
    <pivotField dataField="1" numFmtId="166" showAll="0"/>
    <pivotField numFmtId="14" showAll="0"/>
    <pivotField axis="axisRow" showAll="0">
      <items count="7">
        <item h="1" x="3"/>
        <item x="2"/>
        <item x="1"/>
        <item x="4"/>
        <item h="1" x="5"/>
        <item h="1" x="0"/>
        <item t="default"/>
      </items>
    </pivotField>
  </pivotFields>
  <rowFields count="1">
    <field x="8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Total de Venta" fld="6" baseField="8" baseItem="0" numFmtId="44"/>
  </dataFields>
  <chartFormats count="7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TablaDinámica5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7" rowHeaderCaption="Operaciones">
  <location ref="B15:C18" firstHeaderRow="1" firstDataRow="1" firstDataCol="1"/>
  <pivotFields count="9">
    <pivotField showAll="0"/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numFmtId="166" showAll="0"/>
    <pivotField numFmtId="14" showAll="0"/>
    <pivotField showAll="0">
      <items count="7">
        <item x="3"/>
        <item x="2"/>
        <item x="1"/>
        <item x="4"/>
        <item x="5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Total de Venta" fld="6" baseField="3" baseItem="0" numFmtId="44"/>
  </dataFields>
  <chartFormats count="3">
    <chartFormat chart="1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10:B11" firstHeaderRow="1" firstDataRow="1" firstDataCol="0"/>
  <pivotFields count="9">
    <pivotField showAll="0"/>
    <pivotField numFmtId="14" showAll="0"/>
    <pivotField showAll="0"/>
    <pivotField showAll="0"/>
    <pivotField showAll="0"/>
    <pivotField showAll="0"/>
    <pivotField dataField="1" numFmtId="166" showAll="0"/>
    <pivotField numFmtId="14" showAll="0"/>
    <pivotField showAll="0"/>
  </pivotFields>
  <rowItems count="1">
    <i/>
  </rowItems>
  <colItems count="1">
    <i/>
  </colItems>
  <dataFields count="1">
    <dataField name="Total General de Ventas" fld="6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00000000-0013-0000-FFFF-FFFF01000000}" sourceName="Vendedor">
  <pivotTables>
    <pivotTable tabId="6" name="TablaDinámica6"/>
  </pivotTables>
  <data>
    <tabular pivotCacheId="1">
      <items count="6">
        <i x="3"/>
        <i x="2" s="1"/>
        <i x="1" s="1"/>
        <i x="4" s="1"/>
        <i x="5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00000000-0014-0000-FFFF-FFFF01000000}" cache="SegmentaciónDeDatos_Vendedor" caption="Vendedor" columnCount="3" style="SlicerStyleLight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depedidos" displayName="Listadepedidos" ref="A8:I57" totalsRowCount="1" headerRowDxfId="69" tableBorderDxfId="68">
  <tableColumns count="9">
    <tableColumn id="1" xr3:uid="{00000000-0010-0000-0000-000001000000}" name="ID" totalsRowLabel="Total" dataDxfId="67" totalsRowDxfId="66"/>
    <tableColumn id="2" xr3:uid="{00000000-0010-0000-0000-000002000000}" name="FechaDeOrden" dataDxfId="65" totalsRowDxfId="64"/>
    <tableColumn id="3" xr3:uid="{00000000-0010-0000-0000-000003000000}" name="Empleado" dataDxfId="63" totalsRowDxfId="62"/>
    <tableColumn id="4" xr3:uid="{00000000-0010-0000-0000-000004000000}" name="Status" dataDxfId="61" totalsRowDxfId="60"/>
    <tableColumn id="5" xr3:uid="{00000000-0010-0000-0000-000005000000}" name="Compañía" dataDxfId="59" totalsRowDxfId="58"/>
    <tableColumn id="6" xr3:uid="{00000000-0010-0000-0000-000006000000}" name="Fecha de envío" dataDxfId="57" totalsRowDxfId="56"/>
    <tableColumn id="7" xr3:uid="{00000000-0010-0000-0000-000007000000}" name="Cantidad" dataDxfId="55" totalsRowDxfId="54"/>
    <tableColumn id="8" xr3:uid="{00000000-0010-0000-0000-000008000000}" name="Precio" totalsRowFunction="sum" dataDxfId="53" totalsRowDxfId="52" dataCellStyle="Moneda"/>
    <tableColumn id="9" xr3:uid="{00000000-0010-0000-0000-000009000000}" name="Costo de envío" dataDxfId="51" totalsRowDxfId="50" dataCellStyle="Moneda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écordClientes" displayName="RécordClientes" ref="A7:J34" totalsRowShown="0" headerRowDxfId="48" tableBorderDxfId="47" headerRowCellStyle="Moneda">
  <autoFilter ref="A7:J34" xr:uid="{00000000-0009-0000-0100-000002000000}"/>
  <tableColumns count="10">
    <tableColumn id="1" xr3:uid="{00000000-0010-0000-0100-000001000000}" name="Cuenta No." dataDxfId="46" dataCellStyle="Normal 2"/>
    <tableColumn id="2" xr3:uid="{00000000-0010-0000-0100-000002000000}" name="Factura No." dataDxfId="45" dataCellStyle="Normal 2"/>
    <tableColumn id="3" xr3:uid="{00000000-0010-0000-0100-000003000000}" name="Fecha Factura" dataDxfId="44" dataCellStyle="Normal 2"/>
    <tableColumn id="4" xr3:uid="{00000000-0010-0000-0100-000004000000}" name="NOMBRE" dataDxfId="43" dataCellStyle="Normal 2"/>
    <tableColumn id="5" xr3:uid="{00000000-0010-0000-0100-000005000000}" name="Monto" dataDxfId="42" dataCellStyle="Moneda"/>
    <tableColumn id="6" xr3:uid="{00000000-0010-0000-0100-000006000000}" name="DIRECCIÓN" dataDxfId="41" dataCellStyle="Normal 2"/>
    <tableColumn id="7" xr3:uid="{00000000-0010-0000-0100-000007000000}" name="CIUDAD, ESTADO, CP" dataDxfId="40" dataCellStyle="Normal 2"/>
    <tableColumn id="8" xr3:uid="{00000000-0010-0000-0100-000008000000}" name="60 días" dataDxfId="39" dataCellStyle="Normal 2">
      <calculatedColumnFormula>RécordClientes[[#This Row],[Fecha Factura]]+60</calculatedColumnFormula>
    </tableColumn>
    <tableColumn id="9" xr3:uid="{00000000-0010-0000-0100-000009000000}" name="90 días" dataDxfId="38" dataCellStyle="Normal 2">
      <calculatedColumnFormula>RécordClientes[[#This Row],[Fecha Factura]]+90</calculatedColumnFormula>
    </tableColumn>
    <tableColumn id="10" xr3:uid="{00000000-0010-0000-0100-00000A000000}" name="120 días" dataDxfId="37" dataCellStyle="Normal 2">
      <calculatedColumnFormula>RécordClientes[[#This Row],[Fecha Factura]]+120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RecordFacturas" displayName="RecordFacturas" ref="B10:H38" totalsRowCount="1">
  <autoFilter ref="B10:H37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200-000001000000}" name="Cuenta No." totalsRowLabel="Total" dataDxfId="35" totalsRowDxfId="34" dataCellStyle="Normal 2"/>
    <tableColumn id="2" xr3:uid="{00000000-0010-0000-0200-000002000000}" name="Factura No." dataDxfId="33" totalsRowDxfId="32" dataCellStyle="Normal 2"/>
    <tableColumn id="3" xr3:uid="{00000000-0010-0000-0200-000003000000}" name="Fecha Factura" dataDxfId="31" totalsRowDxfId="30" dataCellStyle="Normal 2"/>
    <tableColumn id="4" xr3:uid="{00000000-0010-0000-0200-000004000000}" name="Fecha Vencim." dataDxfId="29" totalsRowDxfId="28" dataCellStyle="Normal 2"/>
    <tableColumn id="5" xr3:uid="{00000000-0010-0000-0200-000005000000}" name="Monto" totalsRowFunction="average" dataDxfId="27" totalsRowDxfId="26" dataCellStyle="Moneda"/>
    <tableColumn id="6" xr3:uid="{00000000-0010-0000-0200-000006000000}" name="Vendedor" dataDxfId="25" totalsRowDxfId="24" dataCellStyle="Moneda"/>
    <tableColumn id="7" xr3:uid="{00000000-0010-0000-0200-000007000000}" name="# de Días" dataDxfId="23" totalsRowDxfId="22" dataCellStyle="Normal 2">
      <calculatedColumnFormula>IF(C$6&gt;E11,C$6-E11,IF(C$6&lt;E11,"NO VENCIDA"))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Ventas" displayName="Ventas" ref="B5:J36" totalsRowCount="1" headerRowDxfId="21" headerRowBorderDxfId="20" tableBorderDxfId="19" totalsRowBorderDxfId="18" headerRowCellStyle="40% - Énfasis6">
  <autoFilter ref="B5:J35" xr:uid="{00000000-0009-0000-0100-000006000000}"/>
  <tableColumns count="9">
    <tableColumn id="1" xr3:uid="{00000000-0010-0000-0300-000001000000}" name="Referencia" totalsRowLabel="Total" dataDxfId="17" totalsRowDxfId="16"/>
    <tableColumn id="2" xr3:uid="{00000000-0010-0000-0300-000002000000}" name="Fecha Alta" dataDxfId="15" totalsRowDxfId="14"/>
    <tableColumn id="3" xr3:uid="{00000000-0010-0000-0300-000003000000}" name="Giro comercial" dataDxfId="13" totalsRowDxfId="12"/>
    <tableColumn id="4" xr3:uid="{00000000-0010-0000-0300-000004000000}" name="Operación" dataDxfId="11" totalsRowDxfId="10"/>
    <tableColumn id="5" xr3:uid="{00000000-0010-0000-0300-000005000000}" name="Estado" dataDxfId="9" totalsRowDxfId="8"/>
    <tableColumn id="6" xr3:uid="{00000000-0010-0000-0300-000006000000}" name="Superficie" dataDxfId="7" totalsRowDxfId="6"/>
    <tableColumn id="7" xr3:uid="{00000000-0010-0000-0300-000007000000}" name="Venta" totalsRowFunction="sum" dataDxfId="5" totalsRowDxfId="4"/>
    <tableColumn id="8" xr3:uid="{00000000-0010-0000-0300-000008000000}" name="Fecha Venta" dataDxfId="3" totalsRowDxfId="2"/>
    <tableColumn id="9" xr3:uid="{00000000-0010-0000-0300-000009000000}" name="Vendedor" dataDxfId="1" totalsRow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webextensions/webextension1.xml><?xml version="1.0" encoding="utf-8"?>
<we:webextension xmlns:we="http://schemas.microsoft.com/office/webextensions/webextension/2010/11" id="{00000000-0008-0000-0500-00000D000000}">
  <we:reference id="wa103304320" version="1.1.0.0" store="es-ES" storeType="OMEX"/>
  <we:alternateReferences>
    <we:reference id="WA103304320" version="1.1.0.0" store="WA103304320" storeType="OMEX"/>
  </we:alternateReferences>
  <we:properties>
    <we:property name="colorMin" value="&quot;#ff0000&quot;"/>
    <we:property name="colorMid" value="&quot;#FFFF00&quot;"/>
    <we:property name="colorMax" value="&quot;#078709&quot;"/>
    <we:property name="backgroundColor" value="&quot;#0c343d&quot;"/>
    <we:property name="transX" value="null"/>
    <we:property name="transY" value="null"/>
    <we:property name="scale" value="null"/>
    <we:property name="dataLabels" value="false"/>
    <we:property name="legend" value="&quot;0&quot;"/>
    <we:property name="theme" value="&quot;custom&quot;"/>
    <we:property name="title" value="&quot;Mapa de Ventas&quot;"/>
    <we:property name="iState" value="&quot;0&quot;"/>
    <we:property name="iValue" value="&quot;1&quot;"/>
    <we:property name="mapType" value="&quot;mexico&quot;"/>
  </we:properties>
  <we:bindings>
    <we:binding id="binding1" type="matrix" appref="{E03BDBF1-D133-49AF-8600-96C34490C7B3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opLeftCell="A49" workbookViewId="0">
      <selection activeCell="J68" sqref="J68"/>
    </sheetView>
  </sheetViews>
  <sheetFormatPr baseColWidth="10" defaultRowHeight="15" x14ac:dyDescent="0.25"/>
  <cols>
    <col min="1" max="1" width="5" customWidth="1"/>
    <col min="2" max="2" width="16.28515625" customWidth="1"/>
    <col min="3" max="3" width="18.28515625" bestFit="1" customWidth="1"/>
    <col min="4" max="4" width="12" customWidth="1"/>
    <col min="5" max="5" width="12.7109375" bestFit="1" customWidth="1"/>
    <col min="6" max="6" width="16.42578125" customWidth="1"/>
    <col min="7" max="7" width="11" customWidth="1"/>
    <col min="8" max="8" width="12.5703125" bestFit="1" customWidth="1"/>
    <col min="9" max="9" width="16.28515625" customWidth="1"/>
  </cols>
  <sheetData>
    <row r="1" spans="1:9" x14ac:dyDescent="0.25">
      <c r="A1" s="98" t="s">
        <v>0</v>
      </c>
      <c r="B1" s="98"/>
      <c r="C1" s="98"/>
      <c r="D1" s="98"/>
      <c r="E1" s="98"/>
      <c r="F1" s="98"/>
    </row>
    <row r="2" spans="1:9" x14ac:dyDescent="0.25">
      <c r="A2" s="99" t="s">
        <v>198</v>
      </c>
      <c r="B2" s="99"/>
      <c r="C2" s="99"/>
      <c r="D2" s="99"/>
      <c r="E2" s="99"/>
      <c r="F2" s="99"/>
      <c r="G2" s="99"/>
      <c r="H2" s="99"/>
      <c r="I2" s="99"/>
    </row>
    <row r="3" spans="1:9" x14ac:dyDescent="0.25">
      <c r="A3" s="99"/>
      <c r="B3" s="99"/>
      <c r="C3" s="99"/>
      <c r="D3" s="99"/>
      <c r="E3" s="99"/>
      <c r="F3" s="99"/>
      <c r="G3" s="99"/>
      <c r="H3" s="99"/>
      <c r="I3" s="99"/>
    </row>
    <row r="4" spans="1:9" x14ac:dyDescent="0.25">
      <c r="A4" s="5"/>
      <c r="B4" s="5"/>
      <c r="C4" s="5"/>
      <c r="D4" s="5"/>
      <c r="E4" s="5"/>
      <c r="F4" s="5"/>
      <c r="G4" s="5"/>
      <c r="H4" s="5"/>
      <c r="I4" s="5"/>
    </row>
    <row r="5" spans="1:9" x14ac:dyDescent="0.25">
      <c r="A5" s="100" t="s">
        <v>36</v>
      </c>
      <c r="B5" s="101"/>
      <c r="C5" s="101"/>
      <c r="D5" s="101"/>
      <c r="E5" s="101"/>
      <c r="F5" s="101"/>
      <c r="G5" s="101"/>
      <c r="H5" s="101"/>
      <c r="I5" s="102"/>
    </row>
    <row r="6" spans="1:9" x14ac:dyDescent="0.25">
      <c r="A6" s="103"/>
      <c r="B6" s="104"/>
      <c r="C6" s="104"/>
      <c r="D6" s="104"/>
      <c r="E6" s="104"/>
      <c r="F6" s="104"/>
      <c r="G6" s="104"/>
      <c r="H6" s="104"/>
      <c r="I6" s="105"/>
    </row>
    <row r="7" spans="1:9" ht="15" customHeight="1" x14ac:dyDescent="0.25">
      <c r="A7" s="8"/>
      <c r="B7" s="8"/>
      <c r="C7" s="8"/>
      <c r="D7" s="8"/>
      <c r="E7" s="8"/>
      <c r="F7" s="8"/>
      <c r="G7" s="8"/>
      <c r="H7" s="8"/>
      <c r="I7" s="8"/>
    </row>
    <row r="8" spans="1:9" x14ac:dyDescent="0.25">
      <c r="A8" s="6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6" t="s">
        <v>7</v>
      </c>
      <c r="H8" s="6" t="s">
        <v>8</v>
      </c>
      <c r="I8" s="6" t="s">
        <v>9</v>
      </c>
    </row>
    <row r="9" spans="1:9" x14ac:dyDescent="0.25">
      <c r="A9" s="2">
        <v>81</v>
      </c>
      <c r="B9" s="1">
        <v>42361</v>
      </c>
      <c r="C9" s="2" t="s">
        <v>10</v>
      </c>
      <c r="D9" s="2" t="s">
        <v>11</v>
      </c>
      <c r="E9" s="2" t="s">
        <v>12</v>
      </c>
      <c r="F9" s="1">
        <v>42363</v>
      </c>
      <c r="G9" s="2">
        <v>20</v>
      </c>
      <c r="H9" s="3">
        <v>4799</v>
      </c>
      <c r="I9" s="3">
        <v>300</v>
      </c>
    </row>
    <row r="10" spans="1:9" x14ac:dyDescent="0.25">
      <c r="A10" s="2">
        <v>80</v>
      </c>
      <c r="B10" s="1">
        <v>42582</v>
      </c>
      <c r="C10" s="2" t="s">
        <v>10</v>
      </c>
      <c r="D10" s="2" t="s">
        <v>11</v>
      </c>
      <c r="E10" s="2" t="s">
        <v>13</v>
      </c>
      <c r="F10" s="1">
        <v>42584</v>
      </c>
      <c r="G10" s="2">
        <v>7</v>
      </c>
      <c r="H10" s="3">
        <v>3839</v>
      </c>
      <c r="I10" s="3">
        <v>23</v>
      </c>
    </row>
    <row r="11" spans="1:9" x14ac:dyDescent="0.25">
      <c r="A11" s="2">
        <v>79</v>
      </c>
      <c r="B11" s="1">
        <v>42558</v>
      </c>
      <c r="C11" s="2" t="s">
        <v>10</v>
      </c>
      <c r="D11" s="2" t="s">
        <v>14</v>
      </c>
      <c r="E11" s="2" t="s">
        <v>15</v>
      </c>
      <c r="F11" s="1">
        <v>42560</v>
      </c>
      <c r="G11" s="2">
        <v>5</v>
      </c>
      <c r="H11" s="3">
        <v>2157</v>
      </c>
      <c r="I11" s="3">
        <v>122</v>
      </c>
    </row>
    <row r="12" spans="1:9" x14ac:dyDescent="0.25">
      <c r="A12" s="2">
        <v>78</v>
      </c>
      <c r="B12" s="1">
        <v>42495</v>
      </c>
      <c r="C12" s="2" t="s">
        <v>16</v>
      </c>
      <c r="D12" s="2" t="s">
        <v>14</v>
      </c>
      <c r="E12" s="2" t="s">
        <v>17</v>
      </c>
      <c r="F12" s="1">
        <v>42497</v>
      </c>
      <c r="G12" s="2">
        <v>13</v>
      </c>
      <c r="H12" s="3">
        <v>756</v>
      </c>
      <c r="I12" s="3">
        <v>200</v>
      </c>
    </row>
    <row r="13" spans="1:9" x14ac:dyDescent="0.25">
      <c r="A13" s="2">
        <v>77</v>
      </c>
      <c r="B13" s="1">
        <v>42256</v>
      </c>
      <c r="C13" s="2" t="s">
        <v>18</v>
      </c>
      <c r="D13" s="2" t="s">
        <v>14</v>
      </c>
      <c r="E13" s="2" t="s">
        <v>19</v>
      </c>
      <c r="F13" s="1">
        <v>42258</v>
      </c>
      <c r="G13" s="2">
        <v>10</v>
      </c>
      <c r="H13" s="3">
        <v>3098</v>
      </c>
      <c r="I13" s="3">
        <v>60</v>
      </c>
    </row>
    <row r="14" spans="1:9" x14ac:dyDescent="0.25">
      <c r="A14" s="2">
        <v>76</v>
      </c>
      <c r="B14" s="1">
        <v>42291</v>
      </c>
      <c r="C14" s="2" t="s">
        <v>18</v>
      </c>
      <c r="D14" s="2" t="s">
        <v>14</v>
      </c>
      <c r="E14" s="2" t="s">
        <v>20</v>
      </c>
      <c r="F14" s="1">
        <v>42293</v>
      </c>
      <c r="G14" s="2">
        <v>7</v>
      </c>
      <c r="H14" s="3">
        <v>828</v>
      </c>
      <c r="I14" s="3">
        <v>5</v>
      </c>
    </row>
    <row r="15" spans="1:9" x14ac:dyDescent="0.25">
      <c r="A15" s="2">
        <v>75</v>
      </c>
      <c r="B15" s="1">
        <v>42215</v>
      </c>
      <c r="C15" s="2" t="s">
        <v>21</v>
      </c>
      <c r="D15" s="2" t="s">
        <v>14</v>
      </c>
      <c r="E15" s="2" t="s">
        <v>22</v>
      </c>
      <c r="F15" s="1">
        <v>42217</v>
      </c>
      <c r="G15" s="2">
        <v>6</v>
      </c>
      <c r="H15" s="3">
        <v>863</v>
      </c>
      <c r="I15" s="3">
        <v>50</v>
      </c>
    </row>
    <row r="16" spans="1:9" x14ac:dyDescent="0.25">
      <c r="A16" s="2">
        <v>74</v>
      </c>
      <c r="B16" s="1">
        <v>42170</v>
      </c>
      <c r="C16" s="2" t="s">
        <v>23</v>
      </c>
      <c r="D16" s="2" t="s">
        <v>14</v>
      </c>
      <c r="E16" s="2" t="s">
        <v>15</v>
      </c>
      <c r="F16" s="1">
        <v>42172</v>
      </c>
      <c r="G16" s="2">
        <v>10</v>
      </c>
      <c r="H16" s="3">
        <v>1679</v>
      </c>
      <c r="I16" s="3">
        <v>300</v>
      </c>
    </row>
    <row r="17" spans="1:9" x14ac:dyDescent="0.25">
      <c r="A17" s="2">
        <v>73</v>
      </c>
      <c r="B17" s="1">
        <v>42495</v>
      </c>
      <c r="C17" s="2" t="s">
        <v>24</v>
      </c>
      <c r="D17" s="2" t="s">
        <v>14</v>
      </c>
      <c r="E17" s="2" t="s">
        <v>25</v>
      </c>
      <c r="F17" s="1">
        <v>42497</v>
      </c>
      <c r="G17" s="2">
        <v>12</v>
      </c>
      <c r="H17" s="3">
        <v>4607</v>
      </c>
      <c r="I17" s="3">
        <v>100</v>
      </c>
    </row>
    <row r="18" spans="1:9" x14ac:dyDescent="0.25">
      <c r="A18" s="2">
        <v>72</v>
      </c>
      <c r="B18" s="1">
        <v>42183</v>
      </c>
      <c r="C18" s="2" t="s">
        <v>16</v>
      </c>
      <c r="D18" s="2" t="s">
        <v>14</v>
      </c>
      <c r="E18" s="2" t="s">
        <v>26</v>
      </c>
      <c r="F18" s="1">
        <v>42185</v>
      </c>
      <c r="G18" s="2">
        <v>18</v>
      </c>
      <c r="H18" s="3">
        <v>1249</v>
      </c>
      <c r="I18" s="3">
        <v>40</v>
      </c>
    </row>
    <row r="19" spans="1:9" x14ac:dyDescent="0.25">
      <c r="A19" s="2">
        <v>71</v>
      </c>
      <c r="B19" s="1">
        <v>42174</v>
      </c>
      <c r="C19" s="2" t="s">
        <v>16</v>
      </c>
      <c r="D19" s="2" t="s">
        <v>11</v>
      </c>
      <c r="E19" s="2" t="s">
        <v>27</v>
      </c>
      <c r="F19" s="1">
        <v>42176</v>
      </c>
      <c r="G19" s="2">
        <v>8</v>
      </c>
      <c r="H19" s="3">
        <v>3476</v>
      </c>
      <c r="I19" s="3">
        <v>23</v>
      </c>
    </row>
    <row r="20" spans="1:9" x14ac:dyDescent="0.25">
      <c r="A20" s="2">
        <v>70</v>
      </c>
      <c r="B20" s="1">
        <v>42308</v>
      </c>
      <c r="C20" s="2" t="s">
        <v>16</v>
      </c>
      <c r="D20" s="2" t="s">
        <v>11</v>
      </c>
      <c r="E20" s="2" t="s">
        <v>28</v>
      </c>
      <c r="F20" s="1">
        <v>42310</v>
      </c>
      <c r="G20" s="2">
        <v>12</v>
      </c>
      <c r="H20" s="3">
        <v>2043</v>
      </c>
      <c r="I20" s="3">
        <v>322</v>
      </c>
    </row>
    <row r="21" spans="1:9" x14ac:dyDescent="0.25">
      <c r="A21" s="2">
        <v>69</v>
      </c>
      <c r="B21" s="1">
        <v>42417</v>
      </c>
      <c r="C21" s="2" t="s">
        <v>16</v>
      </c>
      <c r="D21" s="2" t="s">
        <v>11</v>
      </c>
      <c r="E21" s="2" t="s">
        <v>29</v>
      </c>
      <c r="F21" s="1">
        <v>42419</v>
      </c>
      <c r="G21" s="2">
        <v>14</v>
      </c>
      <c r="H21" s="3">
        <v>2150</v>
      </c>
      <c r="I21" s="3">
        <v>12</v>
      </c>
    </row>
    <row r="22" spans="1:9" x14ac:dyDescent="0.25">
      <c r="A22" s="2">
        <v>68</v>
      </c>
      <c r="B22" s="1">
        <v>42360</v>
      </c>
      <c r="C22" s="2" t="s">
        <v>16</v>
      </c>
      <c r="D22" s="2" t="s">
        <v>11</v>
      </c>
      <c r="E22" s="2" t="s">
        <v>30</v>
      </c>
      <c r="F22" s="1">
        <v>42362</v>
      </c>
      <c r="G22" s="2">
        <v>6</v>
      </c>
      <c r="H22" s="3">
        <v>4441</v>
      </c>
      <c r="I22" s="3">
        <v>144</v>
      </c>
    </row>
    <row r="23" spans="1:9" x14ac:dyDescent="0.25">
      <c r="A23" s="2">
        <v>67</v>
      </c>
      <c r="B23" s="1">
        <v>42308</v>
      </c>
      <c r="C23" s="2" t="s">
        <v>21</v>
      </c>
      <c r="D23" s="2" t="s">
        <v>14</v>
      </c>
      <c r="E23" s="2" t="s">
        <v>29</v>
      </c>
      <c r="F23" s="1">
        <v>42310</v>
      </c>
      <c r="G23" s="2">
        <v>9</v>
      </c>
      <c r="H23" s="3">
        <v>3928</v>
      </c>
      <c r="I23" s="3">
        <v>9</v>
      </c>
    </row>
    <row r="24" spans="1:9" x14ac:dyDescent="0.25">
      <c r="A24" s="2">
        <v>66</v>
      </c>
      <c r="B24" s="1">
        <v>42619</v>
      </c>
      <c r="C24" s="2" t="s">
        <v>31</v>
      </c>
      <c r="D24" s="2" t="s">
        <v>11</v>
      </c>
      <c r="E24" s="2" t="s">
        <v>22</v>
      </c>
      <c r="F24" s="1">
        <v>42621</v>
      </c>
      <c r="G24" s="2">
        <v>20</v>
      </c>
      <c r="H24" s="3">
        <v>1169</v>
      </c>
      <c r="I24" s="3">
        <v>5</v>
      </c>
    </row>
    <row r="25" spans="1:9" x14ac:dyDescent="0.25">
      <c r="A25" s="2">
        <v>65</v>
      </c>
      <c r="B25" s="1">
        <v>42615</v>
      </c>
      <c r="C25" s="2" t="s">
        <v>18</v>
      </c>
      <c r="D25" s="2" t="s">
        <v>11</v>
      </c>
      <c r="E25" s="2" t="s">
        <v>26</v>
      </c>
      <c r="F25" s="1">
        <v>42617</v>
      </c>
      <c r="G25" s="2">
        <v>18</v>
      </c>
      <c r="H25" s="3">
        <v>1920</v>
      </c>
      <c r="I25" s="3">
        <v>10</v>
      </c>
    </row>
    <row r="26" spans="1:9" x14ac:dyDescent="0.25">
      <c r="A26" s="2">
        <v>64</v>
      </c>
      <c r="B26" s="1">
        <v>42653</v>
      </c>
      <c r="C26" s="2" t="s">
        <v>32</v>
      </c>
      <c r="D26" s="2" t="s">
        <v>11</v>
      </c>
      <c r="E26" s="2" t="s">
        <v>15</v>
      </c>
      <c r="F26" s="1">
        <v>42655</v>
      </c>
      <c r="G26" s="2">
        <v>8</v>
      </c>
      <c r="H26" s="3">
        <v>4629</v>
      </c>
      <c r="I26" s="3">
        <v>12</v>
      </c>
    </row>
    <row r="27" spans="1:9" x14ac:dyDescent="0.25">
      <c r="A27" s="2">
        <v>63</v>
      </c>
      <c r="B27" s="1">
        <v>42239</v>
      </c>
      <c r="C27" s="2" t="s">
        <v>21</v>
      </c>
      <c r="D27" s="2" t="s">
        <v>14</v>
      </c>
      <c r="E27" s="2" t="s">
        <v>12</v>
      </c>
      <c r="F27" s="1">
        <v>42241</v>
      </c>
      <c r="G27" s="2">
        <v>17</v>
      </c>
      <c r="H27" s="3">
        <v>1242</v>
      </c>
      <c r="I27" s="3">
        <v>7</v>
      </c>
    </row>
    <row r="28" spans="1:9" x14ac:dyDescent="0.25">
      <c r="A28" s="2">
        <v>62</v>
      </c>
      <c r="B28" s="1">
        <v>42482</v>
      </c>
      <c r="C28" s="2" t="s">
        <v>31</v>
      </c>
      <c r="D28" s="2" t="s">
        <v>11</v>
      </c>
      <c r="E28" s="2" t="s">
        <v>17</v>
      </c>
      <c r="F28" s="1">
        <v>42484</v>
      </c>
      <c r="G28" s="2">
        <v>9</v>
      </c>
      <c r="H28" s="3">
        <v>4202</v>
      </c>
      <c r="I28" s="3">
        <v>7</v>
      </c>
    </row>
    <row r="29" spans="1:9" x14ac:dyDescent="0.25">
      <c r="A29" s="2">
        <v>61</v>
      </c>
      <c r="B29" s="1">
        <v>42504</v>
      </c>
      <c r="C29" s="2" t="s">
        <v>18</v>
      </c>
      <c r="D29" s="2" t="s">
        <v>11</v>
      </c>
      <c r="E29" s="2" t="s">
        <v>13</v>
      </c>
      <c r="F29" s="1">
        <v>42506</v>
      </c>
      <c r="G29" s="2">
        <v>17</v>
      </c>
      <c r="H29" s="3">
        <v>3295</v>
      </c>
      <c r="I29" s="3">
        <v>4</v>
      </c>
    </row>
    <row r="30" spans="1:9" x14ac:dyDescent="0.25">
      <c r="A30" s="2">
        <v>60</v>
      </c>
      <c r="B30" s="1">
        <v>42431</v>
      </c>
      <c r="C30" s="2" t="s">
        <v>23</v>
      </c>
      <c r="D30" s="2" t="s">
        <v>14</v>
      </c>
      <c r="E30" s="2" t="s">
        <v>22</v>
      </c>
      <c r="F30" s="1">
        <v>42433</v>
      </c>
      <c r="G30" s="2">
        <v>11</v>
      </c>
      <c r="H30" s="3">
        <v>998</v>
      </c>
      <c r="I30" s="3">
        <v>50</v>
      </c>
    </row>
    <row r="31" spans="1:9" x14ac:dyDescent="0.25">
      <c r="A31" s="2">
        <v>59</v>
      </c>
      <c r="B31" s="1">
        <v>42515</v>
      </c>
      <c r="C31" s="2" t="s">
        <v>21</v>
      </c>
      <c r="D31" s="2" t="s">
        <v>11</v>
      </c>
      <c r="E31" s="2" t="s">
        <v>33</v>
      </c>
      <c r="F31" s="1">
        <v>42517</v>
      </c>
      <c r="G31" s="2">
        <v>9</v>
      </c>
      <c r="H31" s="3">
        <v>3816</v>
      </c>
      <c r="I31" s="3">
        <v>5</v>
      </c>
    </row>
    <row r="32" spans="1:9" x14ac:dyDescent="0.25">
      <c r="A32" s="2">
        <v>58</v>
      </c>
      <c r="B32" s="1">
        <v>42324</v>
      </c>
      <c r="C32" s="2" t="s">
        <v>31</v>
      </c>
      <c r="D32" s="2" t="s">
        <v>14</v>
      </c>
      <c r="E32" s="2" t="s">
        <v>13</v>
      </c>
      <c r="F32" s="1">
        <v>42326</v>
      </c>
      <c r="G32" s="2">
        <v>14</v>
      </c>
      <c r="H32" s="3">
        <v>4317</v>
      </c>
      <c r="I32" s="3">
        <v>5</v>
      </c>
    </row>
    <row r="33" spans="1:9" x14ac:dyDescent="0.25">
      <c r="A33" s="2">
        <v>57</v>
      </c>
      <c r="B33" s="1">
        <v>42598</v>
      </c>
      <c r="C33" s="2" t="s">
        <v>18</v>
      </c>
      <c r="D33" s="2" t="s">
        <v>11</v>
      </c>
      <c r="E33" s="2" t="s">
        <v>34</v>
      </c>
      <c r="F33" s="1">
        <v>42600</v>
      </c>
      <c r="G33" s="2">
        <v>11</v>
      </c>
      <c r="H33" s="3">
        <v>4451</v>
      </c>
      <c r="I33" s="3">
        <v>200</v>
      </c>
    </row>
    <row r="34" spans="1:9" x14ac:dyDescent="0.25">
      <c r="A34" s="2">
        <v>56</v>
      </c>
      <c r="B34" s="1">
        <v>42237</v>
      </c>
      <c r="C34" s="2" t="s">
        <v>10</v>
      </c>
      <c r="D34" s="2" t="s">
        <v>14</v>
      </c>
      <c r="E34" s="2" t="s">
        <v>15</v>
      </c>
      <c r="F34" s="1">
        <v>42239</v>
      </c>
      <c r="G34" s="2">
        <v>12</v>
      </c>
      <c r="H34" s="3">
        <v>2978</v>
      </c>
      <c r="I34" s="3">
        <v>145</v>
      </c>
    </row>
    <row r="35" spans="1:9" x14ac:dyDescent="0.25">
      <c r="A35" s="2">
        <v>55</v>
      </c>
      <c r="B35" s="1">
        <v>42596</v>
      </c>
      <c r="C35" s="2" t="s">
        <v>16</v>
      </c>
      <c r="D35" s="2" t="s">
        <v>14</v>
      </c>
      <c r="E35" s="2" t="s">
        <v>17</v>
      </c>
      <c r="F35" s="1">
        <v>42598</v>
      </c>
      <c r="G35" s="2">
        <v>13</v>
      </c>
      <c r="H35" s="3">
        <v>2636</v>
      </c>
      <c r="I35" s="3">
        <v>200</v>
      </c>
    </row>
    <row r="36" spans="1:9" x14ac:dyDescent="0.25">
      <c r="A36" s="2">
        <v>51</v>
      </c>
      <c r="B36" s="1">
        <v>42269</v>
      </c>
      <c r="C36" s="2" t="s">
        <v>18</v>
      </c>
      <c r="D36" s="2" t="s">
        <v>14</v>
      </c>
      <c r="E36" s="2" t="s">
        <v>19</v>
      </c>
      <c r="F36" s="1">
        <v>42271</v>
      </c>
      <c r="G36" s="2">
        <v>7</v>
      </c>
      <c r="H36" s="3">
        <v>3471</v>
      </c>
      <c r="I36" s="3">
        <v>60</v>
      </c>
    </row>
    <row r="37" spans="1:9" x14ac:dyDescent="0.25">
      <c r="A37" s="2">
        <v>50</v>
      </c>
      <c r="B37" s="1">
        <v>42305</v>
      </c>
      <c r="C37" s="2" t="s">
        <v>18</v>
      </c>
      <c r="D37" s="2" t="s">
        <v>14</v>
      </c>
      <c r="E37" s="2" t="s">
        <v>20</v>
      </c>
      <c r="F37" s="1">
        <v>42307</v>
      </c>
      <c r="G37" s="2">
        <v>5</v>
      </c>
      <c r="H37" s="3">
        <v>3897</v>
      </c>
      <c r="I37" s="3">
        <v>5</v>
      </c>
    </row>
    <row r="38" spans="1:9" x14ac:dyDescent="0.25">
      <c r="A38" s="2">
        <v>48</v>
      </c>
      <c r="B38" s="1">
        <v>42316</v>
      </c>
      <c r="C38" s="2" t="s">
        <v>21</v>
      </c>
      <c r="D38" s="2" t="s">
        <v>14</v>
      </c>
      <c r="E38" s="2" t="s">
        <v>22</v>
      </c>
      <c r="F38" s="1">
        <v>42318</v>
      </c>
      <c r="G38" s="2">
        <v>13</v>
      </c>
      <c r="H38" s="3">
        <v>897</v>
      </c>
      <c r="I38" s="3">
        <v>50</v>
      </c>
    </row>
    <row r="39" spans="1:9" x14ac:dyDescent="0.25">
      <c r="A39" s="2">
        <v>47</v>
      </c>
      <c r="B39" s="1">
        <v>42566</v>
      </c>
      <c r="C39" s="2" t="s">
        <v>23</v>
      </c>
      <c r="D39" s="2" t="s">
        <v>14</v>
      </c>
      <c r="E39" s="2" t="s">
        <v>15</v>
      </c>
      <c r="F39" s="1">
        <v>42568</v>
      </c>
      <c r="G39" s="2">
        <v>14</v>
      </c>
      <c r="H39" s="3">
        <v>4330</v>
      </c>
      <c r="I39" s="3">
        <v>300</v>
      </c>
    </row>
    <row r="40" spans="1:9" x14ac:dyDescent="0.25">
      <c r="A40" s="2">
        <v>46</v>
      </c>
      <c r="B40" s="1">
        <v>42183</v>
      </c>
      <c r="C40" s="2" t="s">
        <v>24</v>
      </c>
      <c r="D40" s="2" t="s">
        <v>14</v>
      </c>
      <c r="E40" s="2" t="s">
        <v>25</v>
      </c>
      <c r="F40" s="1">
        <v>42185</v>
      </c>
      <c r="G40" s="2">
        <v>10</v>
      </c>
      <c r="H40" s="3">
        <v>1014</v>
      </c>
      <c r="I40" s="3">
        <v>100</v>
      </c>
    </row>
    <row r="41" spans="1:9" x14ac:dyDescent="0.25">
      <c r="A41" s="2">
        <v>45</v>
      </c>
      <c r="B41" s="1">
        <v>42494</v>
      </c>
      <c r="C41" s="2" t="s">
        <v>16</v>
      </c>
      <c r="D41" s="2" t="s">
        <v>14</v>
      </c>
      <c r="E41" s="2" t="s">
        <v>26</v>
      </c>
      <c r="F41" s="1">
        <v>42496</v>
      </c>
      <c r="G41" s="2">
        <v>10</v>
      </c>
      <c r="H41" s="3">
        <v>778</v>
      </c>
      <c r="I41" s="3">
        <v>40</v>
      </c>
    </row>
    <row r="42" spans="1:9" x14ac:dyDescent="0.25">
      <c r="A42" s="2">
        <v>44</v>
      </c>
      <c r="B42" s="1">
        <v>42648</v>
      </c>
      <c r="C42" s="2" t="s">
        <v>16</v>
      </c>
      <c r="D42" s="2" t="s">
        <v>11</v>
      </c>
      <c r="E42" s="2" t="s">
        <v>27</v>
      </c>
      <c r="F42" s="1">
        <v>42650</v>
      </c>
      <c r="G42" s="2">
        <v>5</v>
      </c>
      <c r="H42" s="3">
        <v>4174</v>
      </c>
      <c r="I42" s="3">
        <v>29</v>
      </c>
    </row>
    <row r="43" spans="1:9" x14ac:dyDescent="0.25">
      <c r="A43" s="2">
        <v>43</v>
      </c>
      <c r="B43" s="1">
        <v>42342</v>
      </c>
      <c r="C43" s="2" t="s">
        <v>16</v>
      </c>
      <c r="D43" s="2" t="s">
        <v>11</v>
      </c>
      <c r="E43" s="2" t="s">
        <v>28</v>
      </c>
      <c r="F43" s="1">
        <v>42344</v>
      </c>
      <c r="G43" s="2">
        <v>17</v>
      </c>
      <c r="H43" s="3">
        <v>577</v>
      </c>
      <c r="I43" s="3">
        <v>90</v>
      </c>
    </row>
    <row r="44" spans="1:9" x14ac:dyDescent="0.25">
      <c r="A44" s="2">
        <v>42</v>
      </c>
      <c r="B44" s="1">
        <v>42366</v>
      </c>
      <c r="C44" s="2" t="s">
        <v>16</v>
      </c>
      <c r="D44" s="2" t="s">
        <v>35</v>
      </c>
      <c r="E44" s="2" t="s">
        <v>29</v>
      </c>
      <c r="F44" s="1">
        <v>42368</v>
      </c>
      <c r="G44" s="2">
        <v>13</v>
      </c>
      <c r="H44" s="3">
        <v>551</v>
      </c>
      <c r="I44" s="3">
        <v>99</v>
      </c>
    </row>
    <row r="45" spans="1:9" x14ac:dyDescent="0.25">
      <c r="A45" s="2">
        <v>41</v>
      </c>
      <c r="B45" s="1">
        <v>42638</v>
      </c>
      <c r="C45" s="2" t="s">
        <v>16</v>
      </c>
      <c r="D45" s="2" t="s">
        <v>11</v>
      </c>
      <c r="E45" s="2" t="s">
        <v>30</v>
      </c>
      <c r="F45" s="1">
        <v>42640</v>
      </c>
      <c r="G45" s="2">
        <v>17</v>
      </c>
      <c r="H45" s="3">
        <v>1493</v>
      </c>
      <c r="I45" s="3">
        <v>22</v>
      </c>
    </row>
    <row r="46" spans="1:9" x14ac:dyDescent="0.25">
      <c r="A46" s="2">
        <v>40</v>
      </c>
      <c r="B46" s="1">
        <v>42307</v>
      </c>
      <c r="C46" s="2" t="s">
        <v>21</v>
      </c>
      <c r="D46" s="2" t="s">
        <v>14</v>
      </c>
      <c r="E46" s="2" t="s">
        <v>29</v>
      </c>
      <c r="F46" s="1">
        <v>42309</v>
      </c>
      <c r="G46" s="2">
        <v>9</v>
      </c>
      <c r="H46" s="3">
        <v>4605</v>
      </c>
      <c r="I46" s="3">
        <v>9</v>
      </c>
    </row>
    <row r="47" spans="1:9" x14ac:dyDescent="0.25">
      <c r="A47" s="2">
        <v>39</v>
      </c>
      <c r="B47" s="1">
        <v>42605</v>
      </c>
      <c r="C47" s="2" t="s">
        <v>31</v>
      </c>
      <c r="D47" s="2" t="s">
        <v>14</v>
      </c>
      <c r="E47" s="2" t="s">
        <v>22</v>
      </c>
      <c r="F47" s="1">
        <v>42607</v>
      </c>
      <c r="G47" s="2">
        <v>5</v>
      </c>
      <c r="H47" s="3">
        <v>1100</v>
      </c>
      <c r="I47" s="3">
        <v>5</v>
      </c>
    </row>
    <row r="48" spans="1:9" x14ac:dyDescent="0.25">
      <c r="A48" s="2">
        <v>38</v>
      </c>
      <c r="B48" s="1">
        <v>42352</v>
      </c>
      <c r="C48" s="2" t="s">
        <v>18</v>
      </c>
      <c r="D48" s="2" t="s">
        <v>14</v>
      </c>
      <c r="E48" s="2" t="s">
        <v>26</v>
      </c>
      <c r="F48" s="1">
        <v>42354</v>
      </c>
      <c r="G48" s="2">
        <v>14</v>
      </c>
      <c r="H48" s="3">
        <v>2772</v>
      </c>
      <c r="I48" s="3">
        <v>10</v>
      </c>
    </row>
    <row r="49" spans="1:9" x14ac:dyDescent="0.25">
      <c r="A49" s="2">
        <v>37</v>
      </c>
      <c r="B49" s="1">
        <v>42652</v>
      </c>
      <c r="C49" s="2" t="s">
        <v>32</v>
      </c>
      <c r="D49" s="2" t="s">
        <v>14</v>
      </c>
      <c r="E49" s="2" t="s">
        <v>15</v>
      </c>
      <c r="F49" s="1">
        <v>42654</v>
      </c>
      <c r="G49" s="2">
        <v>10</v>
      </c>
      <c r="H49" s="3">
        <v>870</v>
      </c>
      <c r="I49" s="3">
        <v>12</v>
      </c>
    </row>
    <row r="50" spans="1:9" x14ac:dyDescent="0.25">
      <c r="A50" s="2">
        <v>36</v>
      </c>
      <c r="B50" s="1">
        <v>42420</v>
      </c>
      <c r="C50" s="2" t="s">
        <v>21</v>
      </c>
      <c r="D50" s="2" t="s">
        <v>14</v>
      </c>
      <c r="E50" s="2" t="s">
        <v>12</v>
      </c>
      <c r="F50" s="1">
        <v>42422</v>
      </c>
      <c r="G50" s="2">
        <v>11</v>
      </c>
      <c r="H50" s="3">
        <v>1914</v>
      </c>
      <c r="I50" s="3">
        <v>7</v>
      </c>
    </row>
    <row r="51" spans="1:9" x14ac:dyDescent="0.25">
      <c r="A51" s="2">
        <v>35</v>
      </c>
      <c r="B51" s="1">
        <v>42237</v>
      </c>
      <c r="C51" s="2" t="s">
        <v>31</v>
      </c>
      <c r="D51" s="2" t="s">
        <v>14</v>
      </c>
      <c r="E51" s="2" t="s">
        <v>17</v>
      </c>
      <c r="F51" s="1">
        <v>42239</v>
      </c>
      <c r="G51" s="2">
        <v>12</v>
      </c>
      <c r="H51" s="3">
        <v>1805</v>
      </c>
      <c r="I51" s="3">
        <v>7</v>
      </c>
    </row>
    <row r="52" spans="1:9" x14ac:dyDescent="0.25">
      <c r="A52" s="2">
        <v>34</v>
      </c>
      <c r="B52" s="1">
        <v>42391</v>
      </c>
      <c r="C52" s="2" t="s">
        <v>18</v>
      </c>
      <c r="D52" s="2" t="s">
        <v>14</v>
      </c>
      <c r="E52" s="2" t="s">
        <v>13</v>
      </c>
      <c r="F52" s="1">
        <v>42393</v>
      </c>
      <c r="G52" s="2">
        <v>6</v>
      </c>
      <c r="H52" s="3">
        <v>4394</v>
      </c>
      <c r="I52" s="3">
        <v>4</v>
      </c>
    </row>
    <row r="53" spans="1:9" x14ac:dyDescent="0.25">
      <c r="A53" s="2">
        <v>33</v>
      </c>
      <c r="B53" s="1">
        <v>42329</v>
      </c>
      <c r="C53" s="2" t="s">
        <v>23</v>
      </c>
      <c r="D53" s="2" t="s">
        <v>14</v>
      </c>
      <c r="E53" s="2" t="s">
        <v>22</v>
      </c>
      <c r="F53" s="1">
        <v>42331</v>
      </c>
      <c r="G53" s="2">
        <v>20</v>
      </c>
      <c r="H53" s="3">
        <v>529</v>
      </c>
      <c r="I53" s="3">
        <v>50</v>
      </c>
    </row>
    <row r="54" spans="1:9" x14ac:dyDescent="0.25">
      <c r="A54" s="2">
        <v>32</v>
      </c>
      <c r="B54" s="1">
        <v>42381</v>
      </c>
      <c r="C54" s="2" t="s">
        <v>21</v>
      </c>
      <c r="D54" s="2" t="s">
        <v>14</v>
      </c>
      <c r="E54" s="2" t="s">
        <v>33</v>
      </c>
      <c r="F54" s="1">
        <v>42383</v>
      </c>
      <c r="G54" s="2">
        <v>10</v>
      </c>
      <c r="H54" s="3">
        <v>3924</v>
      </c>
      <c r="I54" s="3">
        <v>5</v>
      </c>
    </row>
    <row r="55" spans="1:9" x14ac:dyDescent="0.25">
      <c r="A55" s="2">
        <v>31</v>
      </c>
      <c r="B55" s="1">
        <v>42517</v>
      </c>
      <c r="C55" s="2" t="s">
        <v>31</v>
      </c>
      <c r="D55" s="2" t="s">
        <v>14</v>
      </c>
      <c r="E55" s="2" t="s">
        <v>13</v>
      </c>
      <c r="F55" s="1">
        <v>42519</v>
      </c>
      <c r="G55" s="2">
        <v>15</v>
      </c>
      <c r="H55" s="3">
        <v>2531</v>
      </c>
      <c r="I55" s="3">
        <v>5</v>
      </c>
    </row>
    <row r="56" spans="1:9" x14ac:dyDescent="0.25">
      <c r="A56" s="2">
        <v>30</v>
      </c>
      <c r="B56" s="1">
        <v>42181</v>
      </c>
      <c r="C56" s="2" t="s">
        <v>18</v>
      </c>
      <c r="D56" s="2" t="s">
        <v>14</v>
      </c>
      <c r="E56" s="2" t="s">
        <v>34</v>
      </c>
      <c r="F56" s="1">
        <v>42183</v>
      </c>
      <c r="G56" s="2">
        <v>7</v>
      </c>
      <c r="H56" s="3">
        <v>2523</v>
      </c>
      <c r="I56" s="3">
        <v>200</v>
      </c>
    </row>
    <row r="57" spans="1:9" x14ac:dyDescent="0.25">
      <c r="A57" s="12" t="s">
        <v>205</v>
      </c>
      <c r="B57" s="12"/>
      <c r="C57" s="12"/>
      <c r="D57" s="12"/>
      <c r="E57" s="12"/>
      <c r="F57" s="12"/>
      <c r="G57" s="12"/>
      <c r="H57" s="69">
        <f>SUBTOTAL(109,Listadepedidos[Precio])</f>
        <v>123715</v>
      </c>
      <c r="I57" s="69"/>
    </row>
    <row r="58" spans="1:9" x14ac:dyDescent="0.25">
      <c r="A58" s="12"/>
      <c r="B58" s="13"/>
      <c r="C58" s="12"/>
      <c r="D58" s="12"/>
      <c r="E58" s="12"/>
      <c r="F58" s="13"/>
      <c r="G58" s="12"/>
      <c r="H58" s="14"/>
      <c r="I58" s="14"/>
    </row>
    <row r="60" spans="1:9" x14ac:dyDescent="0.25">
      <c r="A60" s="97" t="s">
        <v>37</v>
      </c>
      <c r="B60" s="97"/>
      <c r="C60" s="97"/>
      <c r="D60" s="97"/>
      <c r="E60" s="97"/>
      <c r="F60" s="5"/>
      <c r="G60" s="5"/>
      <c r="H60" s="5"/>
      <c r="I60" s="5"/>
    </row>
    <row r="61" spans="1:9" x14ac:dyDescent="0.25">
      <c r="A61" s="95" t="s">
        <v>199</v>
      </c>
      <c r="B61" s="95"/>
      <c r="C61" s="95"/>
      <c r="D61" s="95"/>
      <c r="E61" s="68">
        <f>MAX(Listadepedidos[Costo de envío])</f>
        <v>322</v>
      </c>
      <c r="F61">
        <v>1</v>
      </c>
    </row>
    <row r="62" spans="1:9" x14ac:dyDescent="0.25">
      <c r="A62" s="95" t="s">
        <v>200</v>
      </c>
      <c r="B62" s="95"/>
      <c r="C62" s="95"/>
      <c r="D62" s="95"/>
      <c r="E62" s="68">
        <f>MIN(Listadepedidos[Precio])</f>
        <v>529</v>
      </c>
      <c r="F62">
        <v>1</v>
      </c>
    </row>
    <row r="63" spans="1:9" x14ac:dyDescent="0.25">
      <c r="A63" s="92" t="s">
        <v>201</v>
      </c>
      <c r="B63" s="93"/>
      <c r="C63" s="93"/>
      <c r="D63" s="94"/>
      <c r="E63" s="7">
        <f>COUNTIF(Listadepedidos[Status],D29)</f>
        <v>16</v>
      </c>
      <c r="F63">
        <v>1</v>
      </c>
    </row>
    <row r="64" spans="1:9" x14ac:dyDescent="0.25">
      <c r="A64" s="95" t="s">
        <v>202</v>
      </c>
      <c r="B64" s="95"/>
      <c r="C64" s="95"/>
      <c r="D64" s="95"/>
      <c r="E64" s="68">
        <f>SUMIF(Listadepedidos[Compañía],E33,Listadepedidos[Costo de envío])</f>
        <v>400</v>
      </c>
      <c r="F64">
        <v>1</v>
      </c>
    </row>
    <row r="65" spans="1:11" x14ac:dyDescent="0.25">
      <c r="A65" s="95" t="s">
        <v>203</v>
      </c>
      <c r="B65" s="95"/>
      <c r="C65" s="95"/>
      <c r="D65" s="95"/>
      <c r="E65" s="7">
        <f>COUNTIF(Listadepedidos[Status],D12)</f>
        <v>31</v>
      </c>
      <c r="F65">
        <v>1</v>
      </c>
    </row>
    <row r="66" spans="1:11" x14ac:dyDescent="0.25">
      <c r="A66" s="96" t="s">
        <v>204</v>
      </c>
      <c r="B66" s="96"/>
      <c r="C66" s="96"/>
      <c r="D66" s="96"/>
      <c r="E66" s="68">
        <f>AVERAGE(Listadepedidos[Costo de envío])</f>
        <v>72.270833333333329</v>
      </c>
      <c r="F66">
        <v>1</v>
      </c>
    </row>
    <row r="67" spans="1:11" x14ac:dyDescent="0.25">
      <c r="A67" s="11"/>
      <c r="B67" s="11"/>
      <c r="C67" s="11"/>
      <c r="D67" s="11"/>
      <c r="E67" s="12"/>
    </row>
    <row r="68" spans="1:11" x14ac:dyDescent="0.25">
      <c r="A68" s="5" t="s">
        <v>123</v>
      </c>
      <c r="B68" s="5"/>
      <c r="C68" s="5"/>
      <c r="D68" s="5"/>
      <c r="E68" s="5"/>
      <c r="J68">
        <v>1</v>
      </c>
    </row>
    <row r="69" spans="1:11" x14ac:dyDescent="0.25">
      <c r="C69" t="s">
        <v>208</v>
      </c>
    </row>
  </sheetData>
  <mergeCells count="10">
    <mergeCell ref="A1:F1"/>
    <mergeCell ref="A2:I3"/>
    <mergeCell ref="A5:I6"/>
    <mergeCell ref="A61:D61"/>
    <mergeCell ref="A62:D62"/>
    <mergeCell ref="A63:D63"/>
    <mergeCell ref="A64:D64"/>
    <mergeCell ref="A65:D65"/>
    <mergeCell ref="A66:D66"/>
    <mergeCell ref="A60:E60"/>
  </mergeCells>
  <conditionalFormatting sqref="F61:F66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68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"/>
  <sheetViews>
    <sheetView topLeftCell="A22" workbookViewId="0">
      <selection activeCell="G39" sqref="G39"/>
    </sheetView>
  </sheetViews>
  <sheetFormatPr baseColWidth="10" defaultRowHeight="15" x14ac:dyDescent="0.25"/>
  <cols>
    <col min="1" max="1" width="11.85546875" customWidth="1"/>
    <col min="2" max="2" width="12.28515625" customWidth="1"/>
    <col min="3" max="3" width="14.5703125" customWidth="1"/>
    <col min="4" max="4" width="21" bestFit="1" customWidth="1"/>
    <col min="5" max="5" width="10.28515625" bestFit="1" customWidth="1"/>
    <col min="6" max="6" width="24.5703125" bestFit="1" customWidth="1"/>
    <col min="7" max="7" width="24.85546875" bestFit="1" customWidth="1"/>
    <col min="8" max="8" width="14.5703125" customWidth="1"/>
    <col min="9" max="9" width="12.85546875" customWidth="1"/>
    <col min="10" max="10" width="14.28515625" customWidth="1"/>
  </cols>
  <sheetData>
    <row r="1" spans="1:10" x14ac:dyDescent="0.25">
      <c r="A1" s="98" t="s">
        <v>0</v>
      </c>
      <c r="B1" s="98"/>
      <c r="C1" s="98"/>
      <c r="D1" s="98"/>
      <c r="E1" s="98"/>
      <c r="F1" s="98"/>
    </row>
    <row r="2" spans="1:10" x14ac:dyDescent="0.25">
      <c r="A2" s="106" t="s">
        <v>197</v>
      </c>
      <c r="B2" s="106"/>
      <c r="C2" s="106"/>
      <c r="D2" s="106"/>
      <c r="E2" s="106"/>
      <c r="F2" s="106"/>
      <c r="G2" s="106"/>
      <c r="H2" s="106"/>
      <c r="I2" s="106"/>
      <c r="J2">
        <v>1</v>
      </c>
    </row>
    <row r="3" spans="1:10" x14ac:dyDescent="0.25">
      <c r="A3" s="106"/>
      <c r="B3" s="106"/>
      <c r="C3" s="106"/>
      <c r="D3" s="106"/>
      <c r="E3" s="106"/>
      <c r="F3" s="106"/>
      <c r="G3" s="106"/>
      <c r="H3" s="106"/>
      <c r="I3" s="106"/>
    </row>
    <row r="5" spans="1:10" x14ac:dyDescent="0.25">
      <c r="A5" s="15"/>
      <c r="B5" s="16"/>
      <c r="C5" s="17"/>
      <c r="D5" s="18"/>
      <c r="E5" s="19"/>
      <c r="F5" s="19"/>
      <c r="G5" s="19"/>
    </row>
    <row r="6" spans="1:10" x14ac:dyDescent="0.25">
      <c r="A6" s="15"/>
      <c r="B6" s="16"/>
      <c r="C6" s="17"/>
      <c r="D6" s="18"/>
      <c r="E6" s="19"/>
      <c r="F6" s="19"/>
      <c r="G6" s="19"/>
      <c r="I6" s="19"/>
      <c r="J6" s="19"/>
    </row>
    <row r="7" spans="1:10" x14ac:dyDescent="0.25">
      <c r="A7" s="70" t="s">
        <v>38</v>
      </c>
      <c r="B7" s="71" t="s">
        <v>39</v>
      </c>
      <c r="C7" s="70" t="s">
        <v>40</v>
      </c>
      <c r="D7" s="71" t="s">
        <v>41</v>
      </c>
      <c r="E7" s="72" t="s">
        <v>42</v>
      </c>
      <c r="F7" s="71" t="s">
        <v>43</v>
      </c>
      <c r="G7" s="71" t="s">
        <v>44</v>
      </c>
      <c r="H7" s="73" t="s">
        <v>45</v>
      </c>
      <c r="I7" s="73" t="s">
        <v>46</v>
      </c>
      <c r="J7" s="74" t="s">
        <v>47</v>
      </c>
    </row>
    <row r="8" spans="1:10" x14ac:dyDescent="0.25">
      <c r="A8" s="31">
        <v>10024</v>
      </c>
      <c r="B8" s="32">
        <v>11772</v>
      </c>
      <c r="C8" s="20">
        <v>42465</v>
      </c>
      <c r="D8" s="33" t="s">
        <v>48</v>
      </c>
      <c r="E8" s="21">
        <v>150</v>
      </c>
      <c r="F8" s="33" t="s">
        <v>49</v>
      </c>
      <c r="G8" s="33" t="s">
        <v>50</v>
      </c>
      <c r="H8" s="22">
        <f>RécordClientes[[#This Row],[Fecha Factura]]+60</f>
        <v>42525</v>
      </c>
      <c r="I8" s="22">
        <f>RécordClientes[[#This Row],[Fecha Factura]]+90</f>
        <v>42555</v>
      </c>
      <c r="J8" s="34">
        <f>RécordClientes[[#This Row],[Fecha Factura]]+120</f>
        <v>42585</v>
      </c>
    </row>
    <row r="9" spans="1:10" x14ac:dyDescent="0.25">
      <c r="A9" s="35">
        <v>10014</v>
      </c>
      <c r="B9" s="36">
        <v>11773</v>
      </c>
      <c r="C9" s="23">
        <v>42465</v>
      </c>
      <c r="D9" s="37" t="s">
        <v>51</v>
      </c>
      <c r="E9" s="24">
        <v>550</v>
      </c>
      <c r="F9" s="37" t="s">
        <v>52</v>
      </c>
      <c r="G9" s="37" t="s">
        <v>53</v>
      </c>
      <c r="H9" s="25">
        <f>RécordClientes[[#This Row],[Fecha Factura]]+60</f>
        <v>42525</v>
      </c>
      <c r="I9" s="25">
        <f>RécordClientes[[#This Row],[Fecha Factura]]+90</f>
        <v>42555</v>
      </c>
      <c r="J9" s="38">
        <f>RécordClientes[[#This Row],[Fecha Factura]]+120</f>
        <v>42585</v>
      </c>
    </row>
    <row r="10" spans="1:10" x14ac:dyDescent="0.25">
      <c r="A10" s="39">
        <v>10034</v>
      </c>
      <c r="B10" s="40">
        <v>11774</v>
      </c>
      <c r="C10" s="26">
        <v>42465</v>
      </c>
      <c r="D10" s="41" t="s">
        <v>54</v>
      </c>
      <c r="E10" s="27">
        <v>750</v>
      </c>
      <c r="F10" s="41" t="s">
        <v>55</v>
      </c>
      <c r="G10" s="41" t="s">
        <v>56</v>
      </c>
      <c r="H10" s="28">
        <f>RécordClientes[[#This Row],[Fecha Factura]]+60</f>
        <v>42525</v>
      </c>
      <c r="I10" s="28">
        <f>RécordClientes[[#This Row],[Fecha Factura]]+90</f>
        <v>42555</v>
      </c>
      <c r="J10" s="42">
        <f>RécordClientes[[#This Row],[Fecha Factura]]+120</f>
        <v>42585</v>
      </c>
    </row>
    <row r="11" spans="1:10" x14ac:dyDescent="0.25">
      <c r="A11" s="35">
        <v>10029</v>
      </c>
      <c r="B11" s="36">
        <v>11775</v>
      </c>
      <c r="C11" s="23">
        <v>42465</v>
      </c>
      <c r="D11" s="37" t="s">
        <v>57</v>
      </c>
      <c r="E11" s="24">
        <v>240</v>
      </c>
      <c r="F11" s="37" t="s">
        <v>58</v>
      </c>
      <c r="G11" s="37" t="s">
        <v>59</v>
      </c>
      <c r="H11" s="25">
        <f>RécordClientes[[#This Row],[Fecha Factura]]+60</f>
        <v>42525</v>
      </c>
      <c r="I11" s="25">
        <f>RécordClientes[[#This Row],[Fecha Factura]]+90</f>
        <v>42555</v>
      </c>
      <c r="J11" s="38">
        <f>RécordClientes[[#This Row],[Fecha Factura]]+120</f>
        <v>42585</v>
      </c>
    </row>
    <row r="12" spans="1:10" x14ac:dyDescent="0.25">
      <c r="A12" s="39">
        <v>10030</v>
      </c>
      <c r="B12" s="40">
        <v>11776</v>
      </c>
      <c r="C12" s="26">
        <v>42526</v>
      </c>
      <c r="D12" s="41" t="s">
        <v>60</v>
      </c>
      <c r="E12" s="27">
        <v>61.5</v>
      </c>
      <c r="F12" s="41" t="s">
        <v>61</v>
      </c>
      <c r="G12" s="41" t="s">
        <v>62</v>
      </c>
      <c r="H12" s="28">
        <f>RécordClientes[[#This Row],[Fecha Factura]]+60</f>
        <v>42586</v>
      </c>
      <c r="I12" s="28">
        <f>RécordClientes[[#This Row],[Fecha Factura]]+90</f>
        <v>42616</v>
      </c>
      <c r="J12" s="42">
        <f>RécordClientes[[#This Row],[Fecha Factura]]+120</f>
        <v>42646</v>
      </c>
    </row>
    <row r="13" spans="1:10" x14ac:dyDescent="0.25">
      <c r="A13" s="35">
        <v>10018</v>
      </c>
      <c r="B13" s="36">
        <v>11777</v>
      </c>
      <c r="C13" s="23">
        <v>42526</v>
      </c>
      <c r="D13" s="37" t="s">
        <v>63</v>
      </c>
      <c r="E13" s="24">
        <v>211.25</v>
      </c>
      <c r="F13" s="37" t="s">
        <v>64</v>
      </c>
      <c r="G13" s="37" t="s">
        <v>62</v>
      </c>
      <c r="H13" s="25">
        <f>RécordClientes[[#This Row],[Fecha Factura]]+60</f>
        <v>42586</v>
      </c>
      <c r="I13" s="25">
        <f>RécordClientes[[#This Row],[Fecha Factura]]+90</f>
        <v>42616</v>
      </c>
      <c r="J13" s="38">
        <f>RécordClientes[[#This Row],[Fecha Factura]]+120</f>
        <v>42646</v>
      </c>
    </row>
    <row r="14" spans="1:10" x14ac:dyDescent="0.25">
      <c r="A14" s="39">
        <v>10035</v>
      </c>
      <c r="B14" s="40">
        <v>11778</v>
      </c>
      <c r="C14" s="26">
        <v>42526</v>
      </c>
      <c r="D14" s="41" t="s">
        <v>65</v>
      </c>
      <c r="E14" s="27">
        <v>220.13</v>
      </c>
      <c r="F14" s="41" t="s">
        <v>66</v>
      </c>
      <c r="G14" s="41" t="s">
        <v>67</v>
      </c>
      <c r="H14" s="28">
        <f>RécordClientes[[#This Row],[Fecha Factura]]+60</f>
        <v>42586</v>
      </c>
      <c r="I14" s="28">
        <f>RécordClientes[[#This Row],[Fecha Factura]]+90</f>
        <v>42616</v>
      </c>
      <c r="J14" s="42">
        <f>RécordClientes[[#This Row],[Fecha Factura]]+120</f>
        <v>42646</v>
      </c>
    </row>
    <row r="15" spans="1:10" x14ac:dyDescent="0.25">
      <c r="A15" s="35">
        <v>10010</v>
      </c>
      <c r="B15" s="36">
        <v>11779</v>
      </c>
      <c r="C15" s="29">
        <v>42528</v>
      </c>
      <c r="D15" s="37" t="s">
        <v>68</v>
      </c>
      <c r="E15" s="24">
        <v>151.44</v>
      </c>
      <c r="F15" s="37" t="s">
        <v>69</v>
      </c>
      <c r="G15" s="37" t="s">
        <v>70</v>
      </c>
      <c r="H15" s="25">
        <f>RécordClientes[[#This Row],[Fecha Factura]]+60</f>
        <v>42588</v>
      </c>
      <c r="I15" s="25">
        <f>RécordClientes[[#This Row],[Fecha Factura]]+90</f>
        <v>42618</v>
      </c>
      <c r="J15" s="38">
        <f>RécordClientes[[#This Row],[Fecha Factura]]+120</f>
        <v>42648</v>
      </c>
    </row>
    <row r="16" spans="1:10" x14ac:dyDescent="0.25">
      <c r="A16" s="35">
        <v>10012</v>
      </c>
      <c r="B16" s="36">
        <v>11781</v>
      </c>
      <c r="C16" s="29">
        <v>42528</v>
      </c>
      <c r="D16" s="37" t="s">
        <v>71</v>
      </c>
      <c r="E16" s="24">
        <v>98.66</v>
      </c>
      <c r="F16" s="37" t="s">
        <v>72</v>
      </c>
      <c r="G16" s="37" t="s">
        <v>73</v>
      </c>
      <c r="H16" s="25">
        <f>RécordClientes[[#This Row],[Fecha Factura]]+60</f>
        <v>42588</v>
      </c>
      <c r="I16" s="25">
        <f>RécordClientes[[#This Row],[Fecha Factura]]+90</f>
        <v>42618</v>
      </c>
      <c r="J16" s="38">
        <f>RécordClientes[[#This Row],[Fecha Factura]]+120</f>
        <v>42648</v>
      </c>
    </row>
    <row r="17" spans="1:10" x14ac:dyDescent="0.25">
      <c r="A17" s="39">
        <v>10021</v>
      </c>
      <c r="B17" s="40">
        <v>11784</v>
      </c>
      <c r="C17" s="30">
        <v>42528</v>
      </c>
      <c r="D17" s="41" t="s">
        <v>74</v>
      </c>
      <c r="E17" s="27">
        <v>414.35</v>
      </c>
      <c r="F17" s="41" t="s">
        <v>75</v>
      </c>
      <c r="G17" s="41" t="s">
        <v>67</v>
      </c>
      <c r="H17" s="28">
        <f>RécordClientes[[#This Row],[Fecha Factura]]+60</f>
        <v>42588</v>
      </c>
      <c r="I17" s="28">
        <f>RécordClientes[[#This Row],[Fecha Factura]]+90</f>
        <v>42618</v>
      </c>
      <c r="J17" s="42">
        <f>RécordClientes[[#This Row],[Fecha Factura]]+120</f>
        <v>42648</v>
      </c>
    </row>
    <row r="18" spans="1:10" x14ac:dyDescent="0.25">
      <c r="A18" s="35">
        <v>10022</v>
      </c>
      <c r="B18" s="36">
        <v>11785</v>
      </c>
      <c r="C18" s="29">
        <v>42529</v>
      </c>
      <c r="D18" s="37" t="s">
        <v>76</v>
      </c>
      <c r="E18" s="24">
        <v>75.989999999999995</v>
      </c>
      <c r="F18" s="37" t="s">
        <v>77</v>
      </c>
      <c r="G18" s="37" t="s">
        <v>78</v>
      </c>
      <c r="H18" s="25">
        <f>RécordClientes[[#This Row],[Fecha Factura]]+60</f>
        <v>42589</v>
      </c>
      <c r="I18" s="25">
        <f>RécordClientes[[#This Row],[Fecha Factura]]+90</f>
        <v>42619</v>
      </c>
      <c r="J18" s="38">
        <f>RécordClientes[[#This Row],[Fecha Factura]]+120</f>
        <v>42649</v>
      </c>
    </row>
    <row r="19" spans="1:10" x14ac:dyDescent="0.25">
      <c r="A19" s="39">
        <v>10026</v>
      </c>
      <c r="B19" s="40">
        <v>11786</v>
      </c>
      <c r="C19" s="30">
        <v>42529</v>
      </c>
      <c r="D19" s="41" t="s">
        <v>79</v>
      </c>
      <c r="E19" s="27">
        <v>159.88</v>
      </c>
      <c r="F19" s="41" t="s">
        <v>80</v>
      </c>
      <c r="G19" s="41" t="s">
        <v>81</v>
      </c>
      <c r="H19" s="28">
        <f>RécordClientes[[#This Row],[Fecha Factura]]+60</f>
        <v>42589</v>
      </c>
      <c r="I19" s="28">
        <f>RécordClientes[[#This Row],[Fecha Factura]]+90</f>
        <v>42619</v>
      </c>
      <c r="J19" s="42">
        <f>RécordClientes[[#This Row],[Fecha Factura]]+120</f>
        <v>42649</v>
      </c>
    </row>
    <row r="20" spans="1:10" x14ac:dyDescent="0.25">
      <c r="A20" s="35">
        <v>10033</v>
      </c>
      <c r="B20" s="36">
        <v>11787</v>
      </c>
      <c r="C20" s="29">
        <v>42529</v>
      </c>
      <c r="D20" s="37" t="s">
        <v>82</v>
      </c>
      <c r="E20" s="24">
        <v>190</v>
      </c>
      <c r="F20" s="37" t="s">
        <v>83</v>
      </c>
      <c r="G20" s="37" t="s">
        <v>84</v>
      </c>
      <c r="H20" s="25">
        <f>RécordClientes[[#This Row],[Fecha Factura]]+60</f>
        <v>42589</v>
      </c>
      <c r="I20" s="25">
        <f>RécordClientes[[#This Row],[Fecha Factura]]+90</f>
        <v>42619</v>
      </c>
      <c r="J20" s="38">
        <f>RécordClientes[[#This Row],[Fecha Factura]]+120</f>
        <v>42649</v>
      </c>
    </row>
    <row r="21" spans="1:10" x14ac:dyDescent="0.25">
      <c r="A21" s="35">
        <v>10015</v>
      </c>
      <c r="B21" s="36">
        <v>11789</v>
      </c>
      <c r="C21" s="29">
        <v>42529</v>
      </c>
      <c r="D21" s="37" t="s">
        <v>85</v>
      </c>
      <c r="E21" s="24">
        <v>561.11</v>
      </c>
      <c r="F21" s="37" t="s">
        <v>86</v>
      </c>
      <c r="G21" s="37" t="s">
        <v>87</v>
      </c>
      <c r="H21" s="25">
        <f>RécordClientes[[#This Row],[Fecha Factura]]+60</f>
        <v>42589</v>
      </c>
      <c r="I21" s="25">
        <f>RécordClientes[[#This Row],[Fecha Factura]]+90</f>
        <v>42619</v>
      </c>
      <c r="J21" s="38">
        <f>RécordClientes[[#This Row],[Fecha Factura]]+120</f>
        <v>42649</v>
      </c>
    </row>
    <row r="22" spans="1:10" x14ac:dyDescent="0.25">
      <c r="A22" s="39">
        <v>10036</v>
      </c>
      <c r="B22" s="40">
        <v>11790</v>
      </c>
      <c r="C22" s="30">
        <v>42529</v>
      </c>
      <c r="D22" s="41" t="s">
        <v>88</v>
      </c>
      <c r="E22" s="27">
        <v>180.25</v>
      </c>
      <c r="F22" s="41" t="s">
        <v>89</v>
      </c>
      <c r="G22" s="41" t="s">
        <v>90</v>
      </c>
      <c r="H22" s="28">
        <f>RécordClientes[[#This Row],[Fecha Factura]]+60</f>
        <v>42589</v>
      </c>
      <c r="I22" s="28">
        <f>RécordClientes[[#This Row],[Fecha Factura]]+90</f>
        <v>42619</v>
      </c>
      <c r="J22" s="42">
        <f>RécordClientes[[#This Row],[Fecha Factura]]+120</f>
        <v>42649</v>
      </c>
    </row>
    <row r="23" spans="1:10" x14ac:dyDescent="0.25">
      <c r="A23" s="35">
        <v>10032</v>
      </c>
      <c r="B23" s="36">
        <v>11791</v>
      </c>
      <c r="C23" s="29">
        <v>42529</v>
      </c>
      <c r="D23" s="37" t="s">
        <v>91</v>
      </c>
      <c r="E23" s="24">
        <v>424.6</v>
      </c>
      <c r="F23" s="37" t="s">
        <v>92</v>
      </c>
      <c r="G23" s="37" t="s">
        <v>93</v>
      </c>
      <c r="H23" s="25">
        <f>RécordClientes[[#This Row],[Fecha Factura]]+60</f>
        <v>42589</v>
      </c>
      <c r="I23" s="25">
        <f>RécordClientes[[#This Row],[Fecha Factura]]+90</f>
        <v>42619</v>
      </c>
      <c r="J23" s="38">
        <f>RécordClientes[[#This Row],[Fecha Factura]]+120</f>
        <v>42649</v>
      </c>
    </row>
    <row r="24" spans="1:10" x14ac:dyDescent="0.25">
      <c r="A24" s="39">
        <v>10017</v>
      </c>
      <c r="B24" s="40">
        <v>11792</v>
      </c>
      <c r="C24" s="30">
        <v>42530</v>
      </c>
      <c r="D24" s="41" t="s">
        <v>94</v>
      </c>
      <c r="E24" s="27">
        <v>119.85</v>
      </c>
      <c r="F24" s="41" t="s">
        <v>95</v>
      </c>
      <c r="G24" s="41" t="s">
        <v>93</v>
      </c>
      <c r="H24" s="28">
        <f>RécordClientes[[#This Row],[Fecha Factura]]+60</f>
        <v>42590</v>
      </c>
      <c r="I24" s="28">
        <f>RécordClientes[[#This Row],[Fecha Factura]]+90</f>
        <v>42620</v>
      </c>
      <c r="J24" s="42">
        <f>RécordClientes[[#This Row],[Fecha Factura]]+120</f>
        <v>42650</v>
      </c>
    </row>
    <row r="25" spans="1:10" x14ac:dyDescent="0.25">
      <c r="A25" s="39">
        <v>10023</v>
      </c>
      <c r="B25" s="40">
        <v>11796</v>
      </c>
      <c r="C25" s="30">
        <v>42530</v>
      </c>
      <c r="D25" s="41" t="s">
        <v>96</v>
      </c>
      <c r="E25" s="27">
        <v>1751.25</v>
      </c>
      <c r="F25" s="41" t="s">
        <v>97</v>
      </c>
      <c r="G25" s="41" t="s">
        <v>81</v>
      </c>
      <c r="H25" s="28">
        <f>RécordClientes[[#This Row],[Fecha Factura]]+60</f>
        <v>42590</v>
      </c>
      <c r="I25" s="28">
        <f>RécordClientes[[#This Row],[Fecha Factura]]+90</f>
        <v>42620</v>
      </c>
      <c r="J25" s="42">
        <f>RécordClientes[[#This Row],[Fecha Factura]]+120</f>
        <v>42650</v>
      </c>
    </row>
    <row r="26" spans="1:10" x14ac:dyDescent="0.25">
      <c r="A26" s="35">
        <v>10016</v>
      </c>
      <c r="B26" s="36">
        <v>11797</v>
      </c>
      <c r="C26" s="29">
        <v>42530</v>
      </c>
      <c r="D26" s="37" t="s">
        <v>98</v>
      </c>
      <c r="E26" s="24">
        <v>531.66999999999996</v>
      </c>
      <c r="F26" s="37" t="s">
        <v>99</v>
      </c>
      <c r="G26" s="37" t="s">
        <v>100</v>
      </c>
      <c r="H26" s="25">
        <f>RécordClientes[[#This Row],[Fecha Factura]]+60</f>
        <v>42590</v>
      </c>
      <c r="I26" s="25">
        <f>RécordClientes[[#This Row],[Fecha Factura]]+90</f>
        <v>42620</v>
      </c>
      <c r="J26" s="38">
        <f>RécordClientes[[#This Row],[Fecha Factura]]+120</f>
        <v>42650</v>
      </c>
    </row>
    <row r="27" spans="1:10" x14ac:dyDescent="0.25">
      <c r="A27" s="39">
        <v>10028</v>
      </c>
      <c r="B27" s="40">
        <v>11798</v>
      </c>
      <c r="C27" s="30">
        <v>42530</v>
      </c>
      <c r="D27" s="41" t="s">
        <v>101</v>
      </c>
      <c r="E27" s="27">
        <v>1150.95</v>
      </c>
      <c r="F27" s="41" t="s">
        <v>102</v>
      </c>
      <c r="G27" s="41" t="s">
        <v>103</v>
      </c>
      <c r="H27" s="28">
        <f>RécordClientes[[#This Row],[Fecha Factura]]+60</f>
        <v>42590</v>
      </c>
      <c r="I27" s="28">
        <f>RécordClientes[[#This Row],[Fecha Factura]]+90</f>
        <v>42620</v>
      </c>
      <c r="J27" s="42">
        <f>RécordClientes[[#This Row],[Fecha Factura]]+120</f>
        <v>42650</v>
      </c>
    </row>
    <row r="28" spans="1:10" x14ac:dyDescent="0.25">
      <c r="A28" s="39">
        <v>10025</v>
      </c>
      <c r="B28" s="40">
        <v>11802</v>
      </c>
      <c r="C28" s="30">
        <v>42531</v>
      </c>
      <c r="D28" s="41" t="s">
        <v>104</v>
      </c>
      <c r="E28" s="27">
        <v>433.94</v>
      </c>
      <c r="F28" s="41" t="s">
        <v>105</v>
      </c>
      <c r="G28" s="41" t="s">
        <v>106</v>
      </c>
      <c r="H28" s="28">
        <f>RécordClientes[[#This Row],[Fecha Factura]]+60</f>
        <v>42591</v>
      </c>
      <c r="I28" s="28">
        <f>RécordClientes[[#This Row],[Fecha Factura]]+90</f>
        <v>42621</v>
      </c>
      <c r="J28" s="42">
        <f>RécordClientes[[#This Row],[Fecha Factura]]+120</f>
        <v>42651</v>
      </c>
    </row>
    <row r="29" spans="1:10" x14ac:dyDescent="0.25">
      <c r="A29" s="39">
        <v>10011</v>
      </c>
      <c r="B29" s="40">
        <v>11804</v>
      </c>
      <c r="C29" s="30">
        <v>42531</v>
      </c>
      <c r="D29" s="41" t="s">
        <v>107</v>
      </c>
      <c r="E29" s="27">
        <v>415.09</v>
      </c>
      <c r="F29" s="41" t="s">
        <v>108</v>
      </c>
      <c r="G29" s="41" t="s">
        <v>109</v>
      </c>
      <c r="H29" s="28">
        <f>RécordClientes[[#This Row],[Fecha Factura]]+60</f>
        <v>42591</v>
      </c>
      <c r="I29" s="28">
        <f>RécordClientes[[#This Row],[Fecha Factura]]+90</f>
        <v>42621</v>
      </c>
      <c r="J29" s="42">
        <f>RécordClientes[[#This Row],[Fecha Factura]]+120</f>
        <v>42651</v>
      </c>
    </row>
    <row r="30" spans="1:10" x14ac:dyDescent="0.25">
      <c r="A30" s="35">
        <v>10013</v>
      </c>
      <c r="B30" s="36">
        <v>11805</v>
      </c>
      <c r="C30" s="29">
        <v>42531</v>
      </c>
      <c r="D30" s="37" t="s">
        <v>110</v>
      </c>
      <c r="E30" s="24">
        <v>410.75</v>
      </c>
      <c r="F30" s="37" t="s">
        <v>111</v>
      </c>
      <c r="G30" s="37" t="s">
        <v>112</v>
      </c>
      <c r="H30" s="25">
        <f>RécordClientes[[#This Row],[Fecha Factura]]+60</f>
        <v>42591</v>
      </c>
      <c r="I30" s="25">
        <f>RécordClientes[[#This Row],[Fecha Factura]]+90</f>
        <v>42621</v>
      </c>
      <c r="J30" s="38">
        <f>RécordClientes[[#This Row],[Fecha Factura]]+120</f>
        <v>42651</v>
      </c>
    </row>
    <row r="31" spans="1:10" x14ac:dyDescent="0.25">
      <c r="A31" s="39">
        <v>10027</v>
      </c>
      <c r="B31" s="40">
        <v>11806</v>
      </c>
      <c r="C31" s="30">
        <v>42531</v>
      </c>
      <c r="D31" s="41" t="s">
        <v>113</v>
      </c>
      <c r="E31" s="27">
        <v>2568.75</v>
      </c>
      <c r="F31" s="41" t="s">
        <v>114</v>
      </c>
      <c r="G31" s="41" t="s">
        <v>115</v>
      </c>
      <c r="H31" s="28">
        <f>RécordClientes[[#This Row],[Fecha Factura]]+60</f>
        <v>42591</v>
      </c>
      <c r="I31" s="28">
        <f>RécordClientes[[#This Row],[Fecha Factura]]+90</f>
        <v>42621</v>
      </c>
      <c r="J31" s="42">
        <f>RécordClientes[[#This Row],[Fecha Factura]]+120</f>
        <v>42651</v>
      </c>
    </row>
    <row r="32" spans="1:10" x14ac:dyDescent="0.25">
      <c r="A32" s="35">
        <v>10020</v>
      </c>
      <c r="B32" s="36">
        <v>11811</v>
      </c>
      <c r="C32" s="29">
        <v>42532</v>
      </c>
      <c r="D32" s="37" t="s">
        <v>116</v>
      </c>
      <c r="E32" s="24">
        <v>1611.34</v>
      </c>
      <c r="F32" s="37" t="s">
        <v>117</v>
      </c>
      <c r="G32" s="37" t="s">
        <v>87</v>
      </c>
      <c r="H32" s="25">
        <f>RécordClientes[[#This Row],[Fecha Factura]]+60</f>
        <v>42592</v>
      </c>
      <c r="I32" s="25">
        <f>RécordClientes[[#This Row],[Fecha Factura]]+90</f>
        <v>42622</v>
      </c>
      <c r="J32" s="38">
        <f>RécordClientes[[#This Row],[Fecha Factura]]+120</f>
        <v>42652</v>
      </c>
    </row>
    <row r="33" spans="1:10" x14ac:dyDescent="0.25">
      <c r="A33" s="39">
        <v>10019</v>
      </c>
      <c r="B33" s="40">
        <v>11814</v>
      </c>
      <c r="C33" s="30">
        <v>42532</v>
      </c>
      <c r="D33" s="41" t="s">
        <v>120</v>
      </c>
      <c r="E33" s="27">
        <v>765.88</v>
      </c>
      <c r="F33" s="41" t="s">
        <v>118</v>
      </c>
      <c r="G33" s="41" t="s">
        <v>119</v>
      </c>
      <c r="H33" s="28">
        <f>RécordClientes[[#This Row],[Fecha Factura]]+60</f>
        <v>42592</v>
      </c>
      <c r="I33" s="28">
        <f>RécordClientes[[#This Row],[Fecha Factura]]+90</f>
        <v>42622</v>
      </c>
      <c r="J33" s="42">
        <f>RécordClientes[[#This Row],[Fecha Factura]]+120</f>
        <v>42652</v>
      </c>
    </row>
    <row r="34" spans="1:10" x14ac:dyDescent="0.25">
      <c r="A34" s="39">
        <v>10031</v>
      </c>
      <c r="B34" s="40">
        <v>11822</v>
      </c>
      <c r="C34" s="30">
        <v>42551</v>
      </c>
      <c r="D34" s="41" t="s">
        <v>121</v>
      </c>
      <c r="E34" s="27">
        <v>4132.5</v>
      </c>
      <c r="F34" s="41" t="s">
        <v>122</v>
      </c>
      <c r="G34" s="41" t="s">
        <v>67</v>
      </c>
      <c r="H34" s="28">
        <f>RécordClientes[[#This Row],[Fecha Factura]]+60</f>
        <v>42611</v>
      </c>
      <c r="I34" s="28">
        <f>RécordClientes[[#This Row],[Fecha Factura]]+90</f>
        <v>42641</v>
      </c>
      <c r="J34" s="42">
        <f>RécordClientes[[#This Row],[Fecha Factura]]+120</f>
        <v>42671</v>
      </c>
    </row>
    <row r="37" spans="1:10" x14ac:dyDescent="0.25">
      <c r="A37" t="s">
        <v>124</v>
      </c>
      <c r="F37">
        <v>1</v>
      </c>
    </row>
    <row r="39" spans="1:10" x14ac:dyDescent="0.25">
      <c r="A39" t="s">
        <v>125</v>
      </c>
      <c r="G39">
        <v>1</v>
      </c>
    </row>
  </sheetData>
  <mergeCells count="2">
    <mergeCell ref="A1:F1"/>
    <mergeCell ref="A2:I3"/>
  </mergeCells>
  <conditionalFormatting sqref="J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F37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G39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56BA9331-B933-4727-9238-76B6DA6141F0}">
            <xm:f>NOT(ISERROR(SEARCH($D$34,D34)))</xm:f>
            <xm:f>$D$34</xm:f>
            <x14:dxf>
              <fill>
                <patternFill>
                  <bgColor rgb="FFFFFF00"/>
                </patternFill>
              </fill>
            </x14:dxf>
          </x14:cfRule>
          <xm:sqref>D34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6"/>
  <sheetViews>
    <sheetView topLeftCell="A13" workbookViewId="0">
      <selection activeCell="J42" sqref="J42"/>
    </sheetView>
  </sheetViews>
  <sheetFormatPr baseColWidth="10" defaultRowHeight="15" x14ac:dyDescent="0.25"/>
  <cols>
    <col min="2" max="2" width="11.85546875" customWidth="1"/>
    <col min="3" max="3" width="12" customWidth="1"/>
    <col min="4" max="4" width="13.7109375" customWidth="1"/>
    <col min="5" max="5" width="14.28515625" customWidth="1"/>
    <col min="6" max="6" width="12" bestFit="1" customWidth="1"/>
    <col min="7" max="7" width="11.85546875" customWidth="1"/>
    <col min="8" max="8" width="12.42578125" bestFit="1" customWidth="1"/>
  </cols>
  <sheetData>
    <row r="1" spans="1:10" x14ac:dyDescent="0.25">
      <c r="A1" s="98" t="s">
        <v>0</v>
      </c>
      <c r="B1" s="98"/>
      <c r="C1" s="98"/>
      <c r="D1" s="98"/>
      <c r="E1" s="98"/>
      <c r="F1" s="98"/>
    </row>
    <row r="2" spans="1:10" x14ac:dyDescent="0.25">
      <c r="A2" s="106" t="s">
        <v>196</v>
      </c>
      <c r="B2" s="106"/>
      <c r="C2" s="106"/>
      <c r="D2" s="106"/>
      <c r="E2" s="106"/>
      <c r="F2" s="106"/>
      <c r="G2" s="106"/>
      <c r="H2" s="106"/>
      <c r="I2" s="106"/>
      <c r="J2">
        <v>1</v>
      </c>
    </row>
    <row r="3" spans="1:10" x14ac:dyDescent="0.25">
      <c r="A3" s="106"/>
      <c r="B3" s="106"/>
      <c r="C3" s="106"/>
      <c r="D3" s="106"/>
      <c r="E3" s="106"/>
      <c r="F3" s="106"/>
      <c r="G3" s="106"/>
      <c r="H3" s="106"/>
      <c r="I3" s="106"/>
    </row>
    <row r="6" spans="1:10" ht="26.25" x14ac:dyDescent="0.25">
      <c r="B6" s="56" t="s">
        <v>126</v>
      </c>
      <c r="C6" s="57">
        <v>42661</v>
      </c>
      <c r="D6" s="44"/>
      <c r="E6" s="45"/>
      <c r="F6" s="15"/>
      <c r="G6" s="15"/>
      <c r="H6" s="43"/>
    </row>
    <row r="7" spans="1:10" x14ac:dyDescent="0.25">
      <c r="B7" s="16"/>
      <c r="C7" s="16"/>
      <c r="D7" s="44"/>
      <c r="E7" s="45"/>
      <c r="F7" s="15"/>
      <c r="G7" s="15"/>
      <c r="H7" s="43"/>
    </row>
    <row r="8" spans="1:10" x14ac:dyDescent="0.25">
      <c r="B8" s="16"/>
      <c r="C8" s="16"/>
      <c r="D8" s="44"/>
      <c r="E8" s="45"/>
      <c r="F8" s="15"/>
      <c r="G8" s="15"/>
      <c r="H8" s="43"/>
    </row>
    <row r="9" spans="1:10" x14ac:dyDescent="0.25">
      <c r="B9" s="16"/>
      <c r="C9" s="16"/>
      <c r="D9" s="44"/>
      <c r="E9" s="45"/>
      <c r="F9" s="15"/>
      <c r="G9" s="15"/>
      <c r="H9" s="43"/>
    </row>
    <row r="10" spans="1:10" x14ac:dyDescent="0.25">
      <c r="B10" s="46" t="s">
        <v>38</v>
      </c>
      <c r="C10" s="46" t="s">
        <v>39</v>
      </c>
      <c r="D10" s="47" t="s">
        <v>40</v>
      </c>
      <c r="E10" s="48" t="s">
        <v>127</v>
      </c>
      <c r="F10" s="49" t="s">
        <v>42</v>
      </c>
      <c r="G10" s="50" t="s">
        <v>128</v>
      </c>
      <c r="H10" s="48" t="s">
        <v>129</v>
      </c>
    </row>
    <row r="11" spans="1:10" x14ac:dyDescent="0.25">
      <c r="B11" s="16">
        <v>10024</v>
      </c>
      <c r="C11" s="16"/>
      <c r="D11" s="51">
        <v>42465</v>
      </c>
      <c r="E11" s="52">
        <v>42495</v>
      </c>
      <c r="F11" s="53">
        <v>150</v>
      </c>
      <c r="G11" s="54" t="s">
        <v>130</v>
      </c>
      <c r="H11" s="55">
        <f>IF(C$6&gt;E11,C$6-E11,IF(C$6&lt;E11,"NO VENCIDA"))</f>
        <v>166</v>
      </c>
    </row>
    <row r="12" spans="1:10" x14ac:dyDescent="0.25">
      <c r="B12" s="16">
        <v>10014</v>
      </c>
      <c r="C12" s="16"/>
      <c r="D12" s="51">
        <v>42465</v>
      </c>
      <c r="E12" s="52">
        <v>42495</v>
      </c>
      <c r="F12" s="53">
        <v>550</v>
      </c>
      <c r="G12" s="54" t="s">
        <v>131</v>
      </c>
      <c r="H12" s="55">
        <f>IF(C$6&gt;E12,C$6-E12,IF(C$6&lt;E12,"NO VENCIDA"))</f>
        <v>166</v>
      </c>
    </row>
    <row r="13" spans="1:10" x14ac:dyDescent="0.25">
      <c r="B13" s="16">
        <v>10034</v>
      </c>
      <c r="C13" s="16"/>
      <c r="D13" s="51">
        <v>42830</v>
      </c>
      <c r="E13" s="52">
        <v>42860</v>
      </c>
      <c r="F13" s="53">
        <v>750</v>
      </c>
      <c r="G13" s="54" t="s">
        <v>130</v>
      </c>
      <c r="H13" s="55" t="str">
        <f>IF(C$6&gt;E13,C$6-E13,IF(C$6&lt;E13,"NO VENCIDA"))</f>
        <v>NO VENCIDA</v>
      </c>
    </row>
    <row r="14" spans="1:10" x14ac:dyDescent="0.25">
      <c r="B14" s="16">
        <v>10029</v>
      </c>
      <c r="C14" s="16"/>
      <c r="D14" s="51">
        <v>42830</v>
      </c>
      <c r="E14" s="52">
        <v>42860</v>
      </c>
      <c r="F14" s="53">
        <v>240</v>
      </c>
      <c r="G14" s="54" t="s">
        <v>132</v>
      </c>
      <c r="H14" s="55" t="str">
        <f t="shared" ref="H14:H37" si="0">IF(C$6&gt;E14,C$6-E14,IF(C$6&lt;E14,"NO VENCIDA"))</f>
        <v>NO VENCIDA</v>
      </c>
    </row>
    <row r="15" spans="1:10" x14ac:dyDescent="0.25">
      <c r="B15" s="16">
        <v>10030</v>
      </c>
      <c r="C15" s="16"/>
      <c r="D15" s="51">
        <v>42526</v>
      </c>
      <c r="E15" s="52">
        <v>42556</v>
      </c>
      <c r="F15" s="53">
        <v>61.5</v>
      </c>
      <c r="G15" s="54" t="s">
        <v>132</v>
      </c>
      <c r="H15" s="55">
        <f t="shared" si="0"/>
        <v>105</v>
      </c>
    </row>
    <row r="16" spans="1:10" x14ac:dyDescent="0.25">
      <c r="B16" s="16">
        <v>10018</v>
      </c>
      <c r="C16" s="16"/>
      <c r="D16" s="51">
        <v>42526</v>
      </c>
      <c r="E16" s="52">
        <v>42556</v>
      </c>
      <c r="F16" s="53">
        <v>211.25</v>
      </c>
      <c r="G16" s="54" t="s">
        <v>132</v>
      </c>
      <c r="H16" s="55">
        <f t="shared" si="0"/>
        <v>105</v>
      </c>
    </row>
    <row r="17" spans="2:8" x14ac:dyDescent="0.25">
      <c r="B17" s="16">
        <v>10035</v>
      </c>
      <c r="C17" s="16"/>
      <c r="D17" s="51">
        <v>42891</v>
      </c>
      <c r="E17" s="52">
        <v>42921</v>
      </c>
      <c r="F17" s="53">
        <v>220.13</v>
      </c>
      <c r="G17" s="54" t="s">
        <v>133</v>
      </c>
      <c r="H17" s="55" t="str">
        <f t="shared" si="0"/>
        <v>NO VENCIDA</v>
      </c>
    </row>
    <row r="18" spans="2:8" x14ac:dyDescent="0.25">
      <c r="B18" s="16">
        <v>10010</v>
      </c>
      <c r="C18" s="16"/>
      <c r="D18" s="51">
        <v>42893</v>
      </c>
      <c r="E18" s="52">
        <v>42923</v>
      </c>
      <c r="F18" s="53">
        <v>151.44</v>
      </c>
      <c r="G18" s="54" t="s">
        <v>130</v>
      </c>
      <c r="H18" s="55" t="str">
        <f t="shared" si="0"/>
        <v>NO VENCIDA</v>
      </c>
    </row>
    <row r="19" spans="2:8" x14ac:dyDescent="0.25">
      <c r="B19" s="16">
        <v>10030</v>
      </c>
      <c r="C19" s="16"/>
      <c r="D19" s="51">
        <v>42528</v>
      </c>
      <c r="E19" s="52">
        <v>42558</v>
      </c>
      <c r="F19" s="53">
        <v>198.77</v>
      </c>
      <c r="G19" s="54" t="s">
        <v>131</v>
      </c>
      <c r="H19" s="55">
        <f t="shared" si="0"/>
        <v>103</v>
      </c>
    </row>
    <row r="20" spans="2:8" x14ac:dyDescent="0.25">
      <c r="B20" s="16">
        <v>10012</v>
      </c>
      <c r="C20" s="16"/>
      <c r="D20" s="51">
        <v>42528</v>
      </c>
      <c r="E20" s="52">
        <v>42558</v>
      </c>
      <c r="F20" s="53">
        <v>98.66</v>
      </c>
      <c r="G20" s="54" t="s">
        <v>134</v>
      </c>
      <c r="H20" s="55">
        <f t="shared" si="0"/>
        <v>103</v>
      </c>
    </row>
    <row r="21" spans="2:8" x14ac:dyDescent="0.25">
      <c r="B21" s="16">
        <v>10024</v>
      </c>
      <c r="C21" s="16"/>
      <c r="D21" s="51">
        <v>42528</v>
      </c>
      <c r="E21" s="52">
        <v>42558</v>
      </c>
      <c r="F21" s="53">
        <v>135.63999999999999</v>
      </c>
      <c r="G21" s="54" t="s">
        <v>131</v>
      </c>
      <c r="H21" s="55">
        <f t="shared" si="0"/>
        <v>103</v>
      </c>
    </row>
    <row r="22" spans="2:8" x14ac:dyDescent="0.25">
      <c r="B22" s="16">
        <v>10014</v>
      </c>
      <c r="C22" s="16"/>
      <c r="D22" s="51">
        <v>42528</v>
      </c>
      <c r="E22" s="52">
        <v>42558</v>
      </c>
      <c r="F22" s="53">
        <v>56.5</v>
      </c>
      <c r="G22" s="54" t="s">
        <v>131</v>
      </c>
      <c r="H22" s="55">
        <f t="shared" si="0"/>
        <v>103</v>
      </c>
    </row>
    <row r="23" spans="2:8" x14ac:dyDescent="0.25">
      <c r="B23" s="16">
        <v>10021</v>
      </c>
      <c r="C23" s="16"/>
      <c r="D23" s="51">
        <v>42528</v>
      </c>
      <c r="E23" s="52">
        <v>42558</v>
      </c>
      <c r="F23" s="53">
        <v>414.35</v>
      </c>
      <c r="G23" s="54" t="s">
        <v>131</v>
      </c>
      <c r="H23" s="55">
        <f t="shared" si="0"/>
        <v>103</v>
      </c>
    </row>
    <row r="24" spans="2:8" x14ac:dyDescent="0.25">
      <c r="B24" s="16">
        <v>10022</v>
      </c>
      <c r="C24" s="16"/>
      <c r="D24" s="51">
        <v>42651</v>
      </c>
      <c r="E24" s="52">
        <v>42682</v>
      </c>
      <c r="F24" s="53">
        <v>75.989999999999995</v>
      </c>
      <c r="G24" s="54" t="s">
        <v>131</v>
      </c>
      <c r="H24" s="55" t="str">
        <f t="shared" si="0"/>
        <v>NO VENCIDA</v>
      </c>
    </row>
    <row r="25" spans="2:8" x14ac:dyDescent="0.25">
      <c r="B25" s="16">
        <v>10026</v>
      </c>
      <c r="C25" s="16"/>
      <c r="D25" s="51">
        <v>42529</v>
      </c>
      <c r="E25" s="52">
        <v>42559</v>
      </c>
      <c r="F25" s="53">
        <v>159.88</v>
      </c>
      <c r="G25" s="54" t="s">
        <v>134</v>
      </c>
      <c r="H25" s="55">
        <f t="shared" si="0"/>
        <v>102</v>
      </c>
    </row>
    <row r="26" spans="2:8" x14ac:dyDescent="0.25">
      <c r="B26" s="16">
        <v>10033</v>
      </c>
      <c r="C26" s="16"/>
      <c r="D26" s="51">
        <v>42712</v>
      </c>
      <c r="E26" s="52">
        <v>42743</v>
      </c>
      <c r="F26" s="53">
        <v>190</v>
      </c>
      <c r="G26" s="54" t="s">
        <v>134</v>
      </c>
      <c r="H26" s="55" t="str">
        <f t="shared" si="0"/>
        <v>NO VENCIDA</v>
      </c>
    </row>
    <row r="27" spans="2:8" x14ac:dyDescent="0.25">
      <c r="B27" s="16">
        <v>10029</v>
      </c>
      <c r="C27" s="16"/>
      <c r="D27" s="51">
        <v>42529</v>
      </c>
      <c r="E27" s="52">
        <v>42559</v>
      </c>
      <c r="F27" s="53">
        <v>267.99</v>
      </c>
      <c r="G27" s="54" t="s">
        <v>134</v>
      </c>
      <c r="H27" s="55">
        <f t="shared" si="0"/>
        <v>102</v>
      </c>
    </row>
    <row r="28" spans="2:8" x14ac:dyDescent="0.25">
      <c r="B28" s="16">
        <v>10015</v>
      </c>
      <c r="C28" s="16"/>
      <c r="D28" s="51">
        <v>42712</v>
      </c>
      <c r="E28" s="52">
        <v>42743</v>
      </c>
      <c r="F28" s="53">
        <v>561.11</v>
      </c>
      <c r="G28" s="54" t="s">
        <v>134</v>
      </c>
      <c r="H28" s="55" t="str">
        <f t="shared" si="0"/>
        <v>NO VENCIDA</v>
      </c>
    </row>
    <row r="29" spans="2:8" x14ac:dyDescent="0.25">
      <c r="B29" s="16">
        <v>10036</v>
      </c>
      <c r="C29" s="16"/>
      <c r="D29" s="51">
        <v>42529</v>
      </c>
      <c r="E29" s="52">
        <v>42559</v>
      </c>
      <c r="F29" s="53">
        <v>180.25</v>
      </c>
      <c r="G29" s="54" t="s">
        <v>134</v>
      </c>
      <c r="H29" s="55">
        <f t="shared" si="0"/>
        <v>102</v>
      </c>
    </row>
    <row r="30" spans="2:8" x14ac:dyDescent="0.25">
      <c r="B30" s="16">
        <v>10032</v>
      </c>
      <c r="C30" s="16"/>
      <c r="D30" s="51">
        <v>42529</v>
      </c>
      <c r="E30" s="52">
        <v>42559</v>
      </c>
      <c r="F30" s="53">
        <v>424.6</v>
      </c>
      <c r="G30" s="54" t="s">
        <v>130</v>
      </c>
      <c r="H30" s="55">
        <f t="shared" si="0"/>
        <v>102</v>
      </c>
    </row>
    <row r="31" spans="2:8" x14ac:dyDescent="0.25">
      <c r="B31" s="16">
        <v>10017</v>
      </c>
      <c r="C31" s="16"/>
      <c r="D31" s="51">
        <v>42530</v>
      </c>
      <c r="E31" s="52">
        <v>42560</v>
      </c>
      <c r="F31" s="53">
        <v>119.85</v>
      </c>
      <c r="G31" s="54" t="s">
        <v>130</v>
      </c>
      <c r="H31" s="55">
        <f t="shared" si="0"/>
        <v>101</v>
      </c>
    </row>
    <row r="32" spans="2:8" x14ac:dyDescent="0.25">
      <c r="B32" s="16">
        <v>10026</v>
      </c>
      <c r="C32" s="16"/>
      <c r="D32" s="51">
        <v>42713</v>
      </c>
      <c r="E32" s="52">
        <v>42744</v>
      </c>
      <c r="F32" s="53">
        <v>114.5</v>
      </c>
      <c r="G32" s="54" t="s">
        <v>132</v>
      </c>
      <c r="H32" s="55" t="str">
        <f t="shared" si="0"/>
        <v>NO VENCIDA</v>
      </c>
    </row>
    <row r="33" spans="1:12" x14ac:dyDescent="0.25">
      <c r="B33" s="16">
        <v>10033</v>
      </c>
      <c r="C33" s="16"/>
      <c r="D33" s="51">
        <v>42530</v>
      </c>
      <c r="E33" s="52">
        <v>42560</v>
      </c>
      <c r="F33" s="53">
        <v>323.68</v>
      </c>
      <c r="G33" s="54" t="s">
        <v>134</v>
      </c>
      <c r="H33" s="55">
        <f t="shared" si="0"/>
        <v>101</v>
      </c>
    </row>
    <row r="34" spans="1:12" x14ac:dyDescent="0.25">
      <c r="B34" s="16">
        <v>10029</v>
      </c>
      <c r="C34" s="16"/>
      <c r="D34" s="51">
        <v>42530</v>
      </c>
      <c r="E34" s="52">
        <v>42560</v>
      </c>
      <c r="F34" s="53">
        <v>244.97</v>
      </c>
      <c r="G34" s="54" t="s">
        <v>131</v>
      </c>
      <c r="H34" s="55">
        <f t="shared" si="0"/>
        <v>101</v>
      </c>
    </row>
    <row r="35" spans="1:12" x14ac:dyDescent="0.25">
      <c r="B35" s="16">
        <v>10023</v>
      </c>
      <c r="C35" s="16"/>
      <c r="D35" s="51">
        <v>42530</v>
      </c>
      <c r="E35" s="52">
        <v>42560</v>
      </c>
      <c r="F35" s="53">
        <v>1751.25</v>
      </c>
      <c r="G35" s="54" t="s">
        <v>130</v>
      </c>
      <c r="H35" s="55">
        <f t="shared" si="0"/>
        <v>101</v>
      </c>
    </row>
    <row r="36" spans="1:12" x14ac:dyDescent="0.25">
      <c r="B36" s="16">
        <v>10016</v>
      </c>
      <c r="C36" s="16"/>
      <c r="D36" s="51">
        <v>42713</v>
      </c>
      <c r="E36" s="52">
        <v>42560</v>
      </c>
      <c r="F36" s="53">
        <v>531.66999999999996</v>
      </c>
      <c r="G36" s="54" t="s">
        <v>133</v>
      </c>
      <c r="H36" s="55">
        <f t="shared" si="0"/>
        <v>101</v>
      </c>
    </row>
    <row r="37" spans="1:12" x14ac:dyDescent="0.25">
      <c r="B37" s="16">
        <v>10028</v>
      </c>
      <c r="C37" s="16"/>
      <c r="D37" s="51">
        <v>42530</v>
      </c>
      <c r="E37" s="52">
        <v>42560</v>
      </c>
      <c r="F37" s="53">
        <v>1150.95</v>
      </c>
      <c r="G37" s="54" t="s">
        <v>133</v>
      </c>
      <c r="H37" s="55">
        <f t="shared" si="0"/>
        <v>101</v>
      </c>
    </row>
    <row r="38" spans="1:12" x14ac:dyDescent="0.25">
      <c r="B38" s="84" t="s">
        <v>205</v>
      </c>
      <c r="C38" s="84"/>
      <c r="D38" s="85"/>
      <c r="E38" s="88"/>
      <c r="F38" s="89">
        <f>SUBTOTAL(101,RecordFacturas[Monto])</f>
        <v>345.73814814814818</v>
      </c>
      <c r="G38" s="86"/>
      <c r="H38" s="87"/>
    </row>
    <row r="42" spans="1:12" x14ac:dyDescent="0.25">
      <c r="A42" s="106" t="s">
        <v>135</v>
      </c>
      <c r="B42" s="106"/>
      <c r="C42" s="106"/>
      <c r="D42" s="106"/>
      <c r="E42" s="106"/>
      <c r="F42" s="106"/>
      <c r="G42" s="106"/>
      <c r="H42" s="106"/>
      <c r="I42" s="106"/>
      <c r="J42">
        <v>1</v>
      </c>
    </row>
    <row r="43" spans="1:12" x14ac:dyDescent="0.25">
      <c r="A43" s="106"/>
      <c r="B43" s="106"/>
      <c r="C43" s="106"/>
      <c r="D43" s="106"/>
      <c r="E43" s="106"/>
      <c r="F43" s="106"/>
      <c r="G43" s="106"/>
      <c r="H43" s="106"/>
      <c r="I43" s="106"/>
    </row>
    <row r="44" spans="1:12" x14ac:dyDescent="0.25">
      <c r="J44">
        <v>1</v>
      </c>
    </row>
    <row r="45" spans="1:12" x14ac:dyDescent="0.25">
      <c r="A45" s="106" t="s">
        <v>136</v>
      </c>
      <c r="B45" s="106"/>
      <c r="C45" s="106"/>
      <c r="D45" s="106"/>
      <c r="E45" s="106"/>
      <c r="F45" s="106"/>
      <c r="G45" s="106"/>
      <c r="H45" s="106"/>
      <c r="I45" s="106"/>
    </row>
    <row r="46" spans="1:12" x14ac:dyDescent="0.25">
      <c r="A46" s="106"/>
      <c r="B46" s="106"/>
      <c r="C46" s="106"/>
      <c r="D46" s="106"/>
      <c r="E46" s="106"/>
      <c r="F46" s="106"/>
      <c r="G46" s="106"/>
      <c r="H46" s="106"/>
      <c r="I46" s="106"/>
    </row>
  </sheetData>
  <mergeCells count="4">
    <mergeCell ref="A1:F1"/>
    <mergeCell ref="A2:I3"/>
    <mergeCell ref="A42:I43"/>
    <mergeCell ref="A45:I46"/>
  </mergeCells>
  <conditionalFormatting sqref="H11:H37">
    <cfRule type="cellIs" dxfId="36" priority="5" operator="equal">
      <formula>"NO VENCIDA"</formula>
    </cfRule>
  </conditionalFormatting>
  <conditionalFormatting sqref="J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J4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4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FB85F9F-1ED2-4B7D-9597-C3DDD18358CE}">
            <x14:iconSet iconSet="3Stars">
              <x14:cfvo type="percent">
                <xm:f>0</xm:f>
              </x14:cfvo>
              <x14:cfvo type="num" gte="0">
                <xm:f>300</xm:f>
              </x14:cfvo>
              <x14:cfvo type="num">
                <xm:f>1000</xm:f>
              </x14:cfvo>
            </x14:iconSet>
          </x14:cfRule>
          <xm:sqref>F11:F37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workbookViewId="0">
      <selection activeCell="J2" sqref="J2"/>
    </sheetView>
  </sheetViews>
  <sheetFormatPr baseColWidth="10" defaultRowHeight="15" x14ac:dyDescent="0.25"/>
  <cols>
    <col min="2" max="2" width="21.28515625" bestFit="1" customWidth="1"/>
    <col min="3" max="3" width="23.5703125" bestFit="1" customWidth="1"/>
    <col min="4" max="4" width="10.140625" bestFit="1" customWidth="1"/>
    <col min="5" max="5" width="11.140625" bestFit="1" customWidth="1"/>
    <col min="6" max="6" width="10.140625" bestFit="1" customWidth="1"/>
    <col min="7" max="7" width="19.7109375" customWidth="1"/>
    <col min="8" max="8" width="18" customWidth="1"/>
  </cols>
  <sheetData>
    <row r="1" spans="1:10" x14ac:dyDescent="0.25">
      <c r="A1" s="98" t="s">
        <v>0</v>
      </c>
      <c r="B1" s="98"/>
      <c r="C1" s="98"/>
      <c r="D1" s="98"/>
      <c r="E1" s="98"/>
      <c r="F1" s="98"/>
    </row>
    <row r="2" spans="1:10" x14ac:dyDescent="0.25">
      <c r="A2" s="106" t="s">
        <v>171</v>
      </c>
      <c r="B2" s="106"/>
      <c r="C2" s="106"/>
      <c r="D2" s="106"/>
      <c r="E2" s="106"/>
      <c r="F2" s="106"/>
      <c r="G2" s="106"/>
      <c r="H2" s="106"/>
      <c r="I2" s="106"/>
      <c r="J2">
        <v>1</v>
      </c>
    </row>
    <row r="3" spans="1:10" x14ac:dyDescent="0.25">
      <c r="A3" s="106"/>
      <c r="B3" s="106"/>
      <c r="C3" s="106"/>
      <c r="D3" s="106"/>
      <c r="E3" s="106"/>
      <c r="F3" s="106"/>
      <c r="G3" s="106"/>
      <c r="H3" s="106"/>
      <c r="I3" s="106"/>
    </row>
    <row r="5" spans="1:10" ht="38.25" x14ac:dyDescent="0.25">
      <c r="B5" s="58" t="s">
        <v>137</v>
      </c>
      <c r="C5" s="59" t="s">
        <v>138</v>
      </c>
      <c r="D5" s="60" t="s">
        <v>139</v>
      </c>
      <c r="E5" s="60" t="s">
        <v>140</v>
      </c>
      <c r="F5" s="60" t="s">
        <v>141</v>
      </c>
      <c r="G5" s="59" t="s">
        <v>142</v>
      </c>
      <c r="H5" s="61" t="s">
        <v>143</v>
      </c>
    </row>
    <row r="6" spans="1:10" ht="30" customHeight="1" x14ac:dyDescent="0.25">
      <c r="B6" s="62" t="s">
        <v>144</v>
      </c>
      <c r="C6" s="62" t="s">
        <v>145</v>
      </c>
      <c r="D6" s="63">
        <v>38456</v>
      </c>
      <c r="E6" s="63">
        <v>51900</v>
      </c>
      <c r="F6" s="63">
        <v>55060</v>
      </c>
      <c r="G6" s="64"/>
      <c r="H6" s="62"/>
    </row>
    <row r="7" spans="1:10" ht="30" customHeight="1" x14ac:dyDescent="0.25">
      <c r="B7" s="62" t="s">
        <v>146</v>
      </c>
      <c r="C7" s="62" t="s">
        <v>147</v>
      </c>
      <c r="D7" s="63">
        <v>19106</v>
      </c>
      <c r="E7" s="63">
        <v>33600</v>
      </c>
      <c r="F7" s="63">
        <v>16502</v>
      </c>
      <c r="G7" s="64"/>
      <c r="H7" s="64"/>
    </row>
    <row r="8" spans="1:10" ht="30" customHeight="1" x14ac:dyDescent="0.25">
      <c r="B8" s="62" t="s">
        <v>148</v>
      </c>
      <c r="C8" s="62" t="s">
        <v>149</v>
      </c>
      <c r="D8" s="63">
        <v>-1784</v>
      </c>
      <c r="E8" s="63">
        <v>15200</v>
      </c>
      <c r="F8" s="63">
        <v>1380</v>
      </c>
      <c r="G8" s="64"/>
      <c r="H8" s="64"/>
    </row>
    <row r="9" spans="1:10" ht="30" customHeight="1" x14ac:dyDescent="0.25">
      <c r="B9" s="62" t="s">
        <v>150</v>
      </c>
      <c r="C9" s="62" t="s">
        <v>151</v>
      </c>
      <c r="D9" s="63">
        <v>2918</v>
      </c>
      <c r="E9" s="63">
        <v>18500</v>
      </c>
      <c r="F9" s="63">
        <v>27815</v>
      </c>
      <c r="G9" s="64"/>
      <c r="H9" s="64"/>
    </row>
    <row r="10" spans="1:10" ht="30" customHeight="1" x14ac:dyDescent="0.25">
      <c r="B10" s="62" t="s">
        <v>152</v>
      </c>
      <c r="C10" s="62" t="s">
        <v>153</v>
      </c>
      <c r="D10" s="63">
        <v>14750</v>
      </c>
      <c r="E10" s="63">
        <v>15600</v>
      </c>
      <c r="F10" s="63">
        <v>-1446</v>
      </c>
      <c r="G10" s="64"/>
      <c r="H10" s="64"/>
    </row>
    <row r="11" spans="1:10" ht="30" customHeight="1" x14ac:dyDescent="0.25">
      <c r="B11" s="62" t="s">
        <v>154</v>
      </c>
      <c r="C11" s="62" t="s">
        <v>155</v>
      </c>
      <c r="D11" s="63">
        <v>11363</v>
      </c>
      <c r="E11" s="63">
        <v>10200</v>
      </c>
      <c r="F11" s="63">
        <v>26906</v>
      </c>
      <c r="G11" s="64"/>
      <c r="H11" s="64"/>
    </row>
    <row r="12" spans="1:10" ht="30" customHeight="1" x14ac:dyDescent="0.25">
      <c r="B12" s="62" t="s">
        <v>156</v>
      </c>
      <c r="C12" s="62" t="s">
        <v>149</v>
      </c>
      <c r="D12" s="63">
        <v>4846</v>
      </c>
      <c r="E12" s="63">
        <v>13300</v>
      </c>
      <c r="F12" s="63">
        <v>19794</v>
      </c>
      <c r="G12" s="64"/>
      <c r="H12" s="64"/>
    </row>
    <row r="13" spans="1:10" ht="30" customHeight="1" x14ac:dyDescent="0.25">
      <c r="B13" s="62" t="s">
        <v>157</v>
      </c>
      <c r="C13" s="62" t="s">
        <v>158</v>
      </c>
      <c r="D13" s="63">
        <v>21047</v>
      </c>
      <c r="E13" s="63">
        <v>13500</v>
      </c>
      <c r="F13" s="63">
        <v>9561</v>
      </c>
      <c r="G13" s="64"/>
      <c r="H13" s="64"/>
    </row>
    <row r="14" spans="1:10" ht="30" customHeight="1" x14ac:dyDescent="0.25">
      <c r="B14" s="62" t="s">
        <v>159</v>
      </c>
      <c r="C14" s="62" t="s">
        <v>160</v>
      </c>
      <c r="D14" s="63">
        <v>22273</v>
      </c>
      <c r="E14" s="63">
        <v>9400</v>
      </c>
      <c r="F14" s="63">
        <v>22628</v>
      </c>
      <c r="G14" s="64"/>
      <c r="H14" s="64"/>
    </row>
    <row r="15" spans="1:10" ht="30" customHeight="1" x14ac:dyDescent="0.25">
      <c r="B15" s="62" t="s">
        <v>161</v>
      </c>
      <c r="C15" s="62" t="s">
        <v>162</v>
      </c>
      <c r="D15" s="63">
        <v>32534</v>
      </c>
      <c r="E15" s="63">
        <v>15900</v>
      </c>
      <c r="F15" s="63">
        <v>9882</v>
      </c>
      <c r="G15" s="64"/>
      <c r="H15" s="64"/>
    </row>
    <row r="16" spans="1:10" ht="30" customHeight="1" x14ac:dyDescent="0.25">
      <c r="B16" s="62" t="s">
        <v>163</v>
      </c>
      <c r="C16" s="62" t="s">
        <v>147</v>
      </c>
      <c r="D16" s="63">
        <v>20416</v>
      </c>
      <c r="E16" s="63">
        <v>11300</v>
      </c>
      <c r="F16" s="63">
        <v>15480</v>
      </c>
      <c r="G16" s="64"/>
      <c r="H16" s="64"/>
    </row>
    <row r="17" spans="2:8" ht="30" customHeight="1" x14ac:dyDescent="0.25">
      <c r="B17" s="62" t="s">
        <v>164</v>
      </c>
      <c r="C17" s="62" t="s">
        <v>160</v>
      </c>
      <c r="D17" s="63">
        <v>6995</v>
      </c>
      <c r="E17" s="63">
        <v>10500</v>
      </c>
      <c r="F17" s="63">
        <v>19732</v>
      </c>
      <c r="G17" s="64"/>
      <c r="H17" s="64"/>
    </row>
    <row r="18" spans="2:8" ht="30" customHeight="1" x14ac:dyDescent="0.25">
      <c r="B18" s="62" t="s">
        <v>165</v>
      </c>
      <c r="C18" s="62" t="s">
        <v>166</v>
      </c>
      <c r="D18" s="63">
        <v>14479</v>
      </c>
      <c r="E18" s="63">
        <v>237</v>
      </c>
      <c r="F18" s="63">
        <v>99</v>
      </c>
      <c r="G18" s="64"/>
      <c r="H18" s="64"/>
    </row>
    <row r="19" spans="2:8" ht="30" customHeight="1" x14ac:dyDescent="0.25">
      <c r="B19" s="62" t="s">
        <v>167</v>
      </c>
      <c r="C19" s="62" t="s">
        <v>168</v>
      </c>
      <c r="D19" s="63">
        <v>-3017</v>
      </c>
      <c r="E19" s="63">
        <v>177</v>
      </c>
      <c r="F19" s="63">
        <v>-2263</v>
      </c>
      <c r="G19" s="64"/>
      <c r="H19" s="64"/>
    </row>
    <row r="20" spans="2:8" ht="30" customHeight="1" x14ac:dyDescent="0.25">
      <c r="B20" s="62" t="s">
        <v>169</v>
      </c>
      <c r="C20" s="62" t="s">
        <v>170</v>
      </c>
      <c r="D20" s="63">
        <v>2650</v>
      </c>
      <c r="E20" s="63">
        <v>7400</v>
      </c>
      <c r="F20" s="63">
        <v>-3257</v>
      </c>
      <c r="G20" s="64"/>
      <c r="H20" s="64"/>
    </row>
  </sheetData>
  <mergeCells count="2">
    <mergeCell ref="A1:F1"/>
    <mergeCell ref="A2:I3"/>
  </mergeCells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300-000000000000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'Ejercicio 4'!D6:F6</xm:f>
              <xm:sqref>G6</xm:sqref>
            </x14:sparkline>
            <x14:sparkline>
              <xm:f>'Ejercicio 4'!D7:F7</xm:f>
              <xm:sqref>G7</xm:sqref>
            </x14:sparkline>
            <x14:sparkline>
              <xm:f>'Ejercicio 4'!D8:F8</xm:f>
              <xm:sqref>G8</xm:sqref>
            </x14:sparkline>
            <x14:sparkline>
              <xm:f>'Ejercicio 4'!D9:F9</xm:f>
              <xm:sqref>G9</xm:sqref>
            </x14:sparkline>
            <x14:sparkline>
              <xm:f>'Ejercicio 4'!D10:F10</xm:f>
              <xm:sqref>G10</xm:sqref>
            </x14:sparkline>
            <x14:sparkline>
              <xm:f>'Ejercicio 4'!D11:F11</xm:f>
              <xm:sqref>G11</xm:sqref>
            </x14:sparkline>
            <x14:sparkline>
              <xm:f>'Ejercicio 4'!D12:F12</xm:f>
              <xm:sqref>G12</xm:sqref>
            </x14:sparkline>
            <x14:sparkline>
              <xm:f>'Ejercicio 4'!D13:F13</xm:f>
              <xm:sqref>G13</xm:sqref>
            </x14:sparkline>
            <x14:sparkline>
              <xm:f>'Ejercicio 4'!D14:F14</xm:f>
              <xm:sqref>G14</xm:sqref>
            </x14:sparkline>
            <x14:sparkline>
              <xm:f>'Ejercicio 4'!D15:F15</xm:f>
              <xm:sqref>G15</xm:sqref>
            </x14:sparkline>
            <x14:sparkline>
              <xm:f>'Ejercicio 4'!D16:F16</xm:f>
              <xm:sqref>G16</xm:sqref>
            </x14:sparkline>
            <x14:sparkline>
              <xm:f>'Ejercicio 4'!D17:F17</xm:f>
              <xm:sqref>G17</xm:sqref>
            </x14:sparkline>
            <x14:sparkline>
              <xm:f>'Ejercicio 4'!D18:F18</xm:f>
              <xm:sqref>G18</xm:sqref>
            </x14:sparkline>
            <x14:sparkline>
              <xm:f>'Ejercicio 4'!D19:F19</xm:f>
              <xm:sqref>G19</xm:sqref>
            </x14:sparkline>
            <x14:sparkline>
              <xm:f>'Ejercicio 4'!D20:F20</xm:f>
              <xm:sqref>G20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"/>
  <sheetViews>
    <sheetView tabSelected="1" workbookViewId="0">
      <selection activeCell="M19" sqref="M19"/>
    </sheetView>
  </sheetViews>
  <sheetFormatPr baseColWidth="10" defaultRowHeight="15" x14ac:dyDescent="0.25"/>
  <cols>
    <col min="2" max="2" width="12.7109375" customWidth="1"/>
    <col min="3" max="3" width="12.28515625" customWidth="1"/>
    <col min="4" max="4" width="16" customWidth="1"/>
    <col min="5" max="5" width="12.28515625" customWidth="1"/>
    <col min="6" max="6" width="9" customWidth="1"/>
    <col min="7" max="7" width="12.140625" customWidth="1"/>
    <col min="8" max="8" width="13.7109375" bestFit="1" customWidth="1"/>
    <col min="9" max="9" width="14" customWidth="1"/>
    <col min="10" max="10" width="12" customWidth="1"/>
  </cols>
  <sheetData>
    <row r="1" spans="1:11" x14ac:dyDescent="0.25">
      <c r="A1" s="98" t="s">
        <v>0</v>
      </c>
      <c r="B1" s="98"/>
      <c r="C1" s="98"/>
      <c r="D1" s="98"/>
      <c r="E1" s="98"/>
      <c r="F1" s="98"/>
    </row>
    <row r="2" spans="1:11" x14ac:dyDescent="0.25">
      <c r="A2" s="106" t="s">
        <v>195</v>
      </c>
      <c r="B2" s="106"/>
      <c r="C2" s="106"/>
      <c r="D2" s="106"/>
      <c r="E2" s="106"/>
      <c r="F2" s="106"/>
      <c r="G2" s="106"/>
      <c r="H2" s="106"/>
      <c r="I2" s="106"/>
      <c r="K2">
        <v>1</v>
      </c>
    </row>
    <row r="3" spans="1:11" ht="47.25" customHeight="1" x14ac:dyDescent="0.25">
      <c r="A3" s="106"/>
      <c r="B3" s="106"/>
      <c r="C3" s="106"/>
      <c r="D3" s="106"/>
      <c r="E3" s="106"/>
      <c r="F3" s="106"/>
      <c r="G3" s="106"/>
      <c r="H3" s="106"/>
      <c r="I3" s="106"/>
    </row>
    <row r="5" spans="1:11" x14ac:dyDescent="0.25">
      <c r="B5" s="75" t="s">
        <v>172</v>
      </c>
      <c r="C5" s="76" t="s">
        <v>173</v>
      </c>
      <c r="D5" s="76" t="s">
        <v>174</v>
      </c>
      <c r="E5" s="76" t="s">
        <v>175</v>
      </c>
      <c r="F5" s="76" t="s">
        <v>176</v>
      </c>
      <c r="G5" s="76" t="s">
        <v>177</v>
      </c>
      <c r="H5" s="76" t="s">
        <v>178</v>
      </c>
      <c r="I5" s="76" t="s">
        <v>179</v>
      </c>
      <c r="J5" s="77" t="s">
        <v>128</v>
      </c>
    </row>
    <row r="6" spans="1:11" x14ac:dyDescent="0.25">
      <c r="B6" s="10">
        <v>2</v>
      </c>
      <c r="C6" s="65">
        <v>37987</v>
      </c>
      <c r="D6" s="7" t="s">
        <v>180</v>
      </c>
      <c r="E6" s="7" t="s">
        <v>178</v>
      </c>
      <c r="F6" s="7" t="s">
        <v>181</v>
      </c>
      <c r="G6" s="7">
        <v>199</v>
      </c>
      <c r="H6" s="66">
        <v>1945424</v>
      </c>
      <c r="I6" s="65">
        <v>38096</v>
      </c>
      <c r="J6" s="9" t="s">
        <v>131</v>
      </c>
    </row>
    <row r="7" spans="1:11" x14ac:dyDescent="0.25">
      <c r="B7" s="10">
        <v>3</v>
      </c>
      <c r="C7" s="65">
        <v>37987</v>
      </c>
      <c r="D7" s="7" t="s">
        <v>182</v>
      </c>
      <c r="E7" s="7" t="s">
        <v>183</v>
      </c>
      <c r="F7" s="7" t="s">
        <v>181</v>
      </c>
      <c r="G7" s="7">
        <v>82</v>
      </c>
      <c r="H7" s="66">
        <v>712416</v>
      </c>
      <c r="I7" s="65">
        <v>38299</v>
      </c>
      <c r="J7" s="9" t="s">
        <v>184</v>
      </c>
    </row>
    <row r="8" spans="1:11" x14ac:dyDescent="0.25">
      <c r="B8" s="10">
        <v>4</v>
      </c>
      <c r="C8" s="65">
        <v>37988</v>
      </c>
      <c r="D8" s="7" t="s">
        <v>185</v>
      </c>
      <c r="E8" s="7" t="s">
        <v>183</v>
      </c>
      <c r="F8" s="7" t="s">
        <v>181</v>
      </c>
      <c r="G8" s="7">
        <v>285</v>
      </c>
      <c r="H8" s="66">
        <v>1815450</v>
      </c>
      <c r="I8" s="65">
        <v>38104</v>
      </c>
      <c r="J8" s="9" t="s">
        <v>186</v>
      </c>
    </row>
    <row r="9" spans="1:11" x14ac:dyDescent="0.25">
      <c r="B9" s="10">
        <v>6</v>
      </c>
      <c r="C9" s="65">
        <v>37989</v>
      </c>
      <c r="D9" s="7" t="s">
        <v>187</v>
      </c>
      <c r="E9" s="7" t="s">
        <v>183</v>
      </c>
      <c r="F9" s="7" t="s">
        <v>181</v>
      </c>
      <c r="G9" s="7">
        <v>131</v>
      </c>
      <c r="H9" s="66">
        <v>953156</v>
      </c>
      <c r="I9" s="65">
        <v>38235</v>
      </c>
      <c r="J9" s="9" t="s">
        <v>131</v>
      </c>
    </row>
    <row r="10" spans="1:11" x14ac:dyDescent="0.25">
      <c r="B10" s="10">
        <v>8</v>
      </c>
      <c r="C10" s="65">
        <v>37989</v>
      </c>
      <c r="D10" s="7" t="s">
        <v>182</v>
      </c>
      <c r="E10" s="7" t="s">
        <v>178</v>
      </c>
      <c r="F10" s="7" t="s">
        <v>181</v>
      </c>
      <c r="G10" s="7">
        <v>235</v>
      </c>
      <c r="H10" s="66">
        <v>2158475</v>
      </c>
      <c r="I10" s="65">
        <v>38291</v>
      </c>
      <c r="J10" s="9" t="s">
        <v>186</v>
      </c>
    </row>
    <row r="11" spans="1:11" x14ac:dyDescent="0.25">
      <c r="B11" s="10">
        <v>11</v>
      </c>
      <c r="C11" s="65">
        <v>37990</v>
      </c>
      <c r="D11" s="7" t="s">
        <v>182</v>
      </c>
      <c r="E11" s="7" t="s">
        <v>183</v>
      </c>
      <c r="F11" s="7" t="s">
        <v>181</v>
      </c>
      <c r="G11" s="7">
        <v>124</v>
      </c>
      <c r="H11" s="66">
        <v>627068</v>
      </c>
      <c r="I11" s="65">
        <v>38288</v>
      </c>
      <c r="J11" s="9" t="s">
        <v>131</v>
      </c>
    </row>
    <row r="12" spans="1:11" x14ac:dyDescent="0.25">
      <c r="B12" s="10">
        <v>12</v>
      </c>
      <c r="C12" s="65">
        <v>37990</v>
      </c>
      <c r="D12" s="7" t="s">
        <v>187</v>
      </c>
      <c r="E12" s="7" t="s">
        <v>178</v>
      </c>
      <c r="F12" s="7" t="s">
        <v>181</v>
      </c>
      <c r="G12" s="7">
        <v>187</v>
      </c>
      <c r="H12" s="66">
        <v>999328</v>
      </c>
      <c r="I12" s="65">
        <v>38082</v>
      </c>
      <c r="J12" s="9" t="s">
        <v>130</v>
      </c>
    </row>
    <row r="13" spans="1:11" x14ac:dyDescent="0.25">
      <c r="B13" s="10">
        <v>15</v>
      </c>
      <c r="C13" s="65">
        <v>37990</v>
      </c>
      <c r="D13" s="7" t="s">
        <v>187</v>
      </c>
      <c r="E13" s="7" t="s">
        <v>183</v>
      </c>
      <c r="F13" s="7" t="s">
        <v>181</v>
      </c>
      <c r="G13" s="7">
        <v>176</v>
      </c>
      <c r="H13" s="66">
        <v>820336</v>
      </c>
      <c r="I13" s="65">
        <v>38320</v>
      </c>
      <c r="J13" s="9" t="s">
        <v>131</v>
      </c>
    </row>
    <row r="14" spans="1:11" x14ac:dyDescent="0.25">
      <c r="B14" s="10">
        <v>16</v>
      </c>
      <c r="C14" s="65">
        <v>37991</v>
      </c>
      <c r="D14" s="7" t="s">
        <v>188</v>
      </c>
      <c r="E14" s="7" t="s">
        <v>183</v>
      </c>
      <c r="F14" s="7" t="s">
        <v>181</v>
      </c>
      <c r="G14" s="7">
        <v>179</v>
      </c>
      <c r="H14" s="66">
        <v>937960</v>
      </c>
      <c r="I14" s="65">
        <v>38312</v>
      </c>
      <c r="J14" s="9" t="s">
        <v>130</v>
      </c>
    </row>
    <row r="15" spans="1:11" x14ac:dyDescent="0.25">
      <c r="B15" s="10">
        <v>19</v>
      </c>
      <c r="C15" s="65">
        <v>37993</v>
      </c>
      <c r="D15" s="7" t="s">
        <v>189</v>
      </c>
      <c r="E15" s="7" t="s">
        <v>183</v>
      </c>
      <c r="F15" s="7" t="s">
        <v>181</v>
      </c>
      <c r="G15" s="7">
        <v>55</v>
      </c>
      <c r="H15" s="66">
        <v>472615</v>
      </c>
      <c r="I15" s="65">
        <v>38086</v>
      </c>
      <c r="J15" s="9" t="s">
        <v>132</v>
      </c>
    </row>
    <row r="16" spans="1:11" x14ac:dyDescent="0.25">
      <c r="B16" s="10">
        <v>23</v>
      </c>
      <c r="C16" s="65">
        <v>37996</v>
      </c>
      <c r="D16" s="7" t="s">
        <v>188</v>
      </c>
      <c r="E16" s="7" t="s">
        <v>183</v>
      </c>
      <c r="F16" s="7" t="s">
        <v>181</v>
      </c>
      <c r="G16" s="7">
        <v>183</v>
      </c>
      <c r="H16" s="66">
        <v>1438929</v>
      </c>
      <c r="I16" s="65">
        <v>38098</v>
      </c>
      <c r="J16" s="9" t="s">
        <v>132</v>
      </c>
    </row>
    <row r="17" spans="2:10" x14ac:dyDescent="0.25">
      <c r="B17" s="10">
        <v>1</v>
      </c>
      <c r="C17" s="65">
        <v>37987</v>
      </c>
      <c r="D17" s="7" t="s">
        <v>185</v>
      </c>
      <c r="E17" s="7" t="s">
        <v>183</v>
      </c>
      <c r="F17" s="7" t="s">
        <v>190</v>
      </c>
      <c r="G17" s="7">
        <v>291</v>
      </c>
      <c r="H17" s="66">
        <v>2133903</v>
      </c>
      <c r="I17" s="65">
        <v>38157</v>
      </c>
      <c r="J17" s="9" t="s">
        <v>130</v>
      </c>
    </row>
    <row r="18" spans="2:10" x14ac:dyDescent="0.25">
      <c r="B18" s="10">
        <v>9</v>
      </c>
      <c r="C18" s="65">
        <v>37990</v>
      </c>
      <c r="D18" s="7" t="s">
        <v>189</v>
      </c>
      <c r="E18" s="7" t="s">
        <v>183</v>
      </c>
      <c r="F18" s="7" t="s">
        <v>190</v>
      </c>
      <c r="G18" s="7">
        <v>108</v>
      </c>
      <c r="H18" s="66">
        <v>1024380</v>
      </c>
      <c r="I18" s="65">
        <v>38349</v>
      </c>
      <c r="J18" s="9" t="s">
        <v>186</v>
      </c>
    </row>
    <row r="19" spans="2:10" x14ac:dyDescent="0.25">
      <c r="B19" s="10">
        <v>10</v>
      </c>
      <c r="C19" s="65">
        <v>37990</v>
      </c>
      <c r="D19" s="7" t="s">
        <v>185</v>
      </c>
      <c r="E19" s="7" t="s">
        <v>178</v>
      </c>
      <c r="F19" s="7" t="s">
        <v>190</v>
      </c>
      <c r="G19" s="7">
        <v>299</v>
      </c>
      <c r="H19" s="66">
        <v>2042768</v>
      </c>
      <c r="I19" s="65">
        <v>38266</v>
      </c>
      <c r="J19" s="9" t="s">
        <v>184</v>
      </c>
    </row>
    <row r="20" spans="2:10" x14ac:dyDescent="0.25">
      <c r="B20" s="10">
        <v>22</v>
      </c>
      <c r="C20" s="65">
        <v>37995</v>
      </c>
      <c r="D20" s="7" t="s">
        <v>182</v>
      </c>
      <c r="E20" s="7" t="s">
        <v>183</v>
      </c>
      <c r="F20" s="7" t="s">
        <v>190</v>
      </c>
      <c r="G20" s="7">
        <v>116</v>
      </c>
      <c r="H20" s="66">
        <v>727552</v>
      </c>
      <c r="I20" s="65">
        <v>38091</v>
      </c>
      <c r="J20" s="9" t="s">
        <v>131</v>
      </c>
    </row>
    <row r="21" spans="2:10" x14ac:dyDescent="0.25">
      <c r="B21" s="10">
        <v>13</v>
      </c>
      <c r="C21" s="65">
        <v>37990</v>
      </c>
      <c r="D21" s="7" t="s">
        <v>185</v>
      </c>
      <c r="E21" s="7" t="s">
        <v>178</v>
      </c>
      <c r="F21" s="7" t="s">
        <v>191</v>
      </c>
      <c r="G21" s="7">
        <v>300</v>
      </c>
      <c r="H21" s="66">
        <v>2937300</v>
      </c>
      <c r="I21" s="65">
        <v>38295</v>
      </c>
      <c r="J21" s="9" t="s">
        <v>186</v>
      </c>
    </row>
    <row r="22" spans="2:10" x14ac:dyDescent="0.25">
      <c r="B22" s="10">
        <v>18</v>
      </c>
      <c r="C22" s="65">
        <v>37992</v>
      </c>
      <c r="D22" s="7" t="s">
        <v>192</v>
      </c>
      <c r="E22" s="7" t="s">
        <v>178</v>
      </c>
      <c r="F22" s="7" t="s">
        <v>191</v>
      </c>
      <c r="G22" s="7">
        <v>283</v>
      </c>
      <c r="H22" s="66">
        <v>1679605</v>
      </c>
      <c r="I22" s="65">
        <v>38144</v>
      </c>
      <c r="J22" s="9" t="s">
        <v>130</v>
      </c>
    </row>
    <row r="23" spans="2:10" x14ac:dyDescent="0.25">
      <c r="B23" s="10">
        <v>20</v>
      </c>
      <c r="C23" s="65">
        <v>37994</v>
      </c>
      <c r="D23" s="7" t="s">
        <v>182</v>
      </c>
      <c r="E23" s="7" t="s">
        <v>183</v>
      </c>
      <c r="F23" s="7" t="s">
        <v>191</v>
      </c>
      <c r="G23" s="7">
        <v>148</v>
      </c>
      <c r="H23" s="66">
        <v>1169496</v>
      </c>
      <c r="I23" s="65">
        <v>38218</v>
      </c>
      <c r="J23" s="9" t="s">
        <v>193</v>
      </c>
    </row>
    <row r="24" spans="2:10" x14ac:dyDescent="0.25">
      <c r="B24" s="10">
        <v>21</v>
      </c>
      <c r="C24" s="65">
        <v>37995</v>
      </c>
      <c r="D24" s="7" t="s">
        <v>187</v>
      </c>
      <c r="E24" s="7" t="s">
        <v>178</v>
      </c>
      <c r="F24" s="7" t="s">
        <v>191</v>
      </c>
      <c r="G24" s="7">
        <v>228</v>
      </c>
      <c r="H24" s="66">
        <v>2020992</v>
      </c>
      <c r="I24" s="65">
        <v>38150</v>
      </c>
      <c r="J24" s="9" t="s">
        <v>130</v>
      </c>
    </row>
    <row r="25" spans="2:10" x14ac:dyDescent="0.25">
      <c r="B25" s="10">
        <v>25</v>
      </c>
      <c r="C25" s="65">
        <v>37996</v>
      </c>
      <c r="D25" s="7" t="s">
        <v>182</v>
      </c>
      <c r="E25" s="7" t="s">
        <v>183</v>
      </c>
      <c r="F25" s="7" t="s">
        <v>191</v>
      </c>
      <c r="G25" s="7">
        <v>124</v>
      </c>
      <c r="H25" s="66">
        <v>1170684</v>
      </c>
      <c r="I25" s="65">
        <v>38130</v>
      </c>
      <c r="J25" s="9" t="s">
        <v>186</v>
      </c>
    </row>
    <row r="26" spans="2:10" x14ac:dyDescent="0.25">
      <c r="B26" s="10">
        <v>28</v>
      </c>
      <c r="C26" s="65">
        <v>37998</v>
      </c>
      <c r="D26" s="7" t="s">
        <v>188</v>
      </c>
      <c r="E26" s="7" t="s">
        <v>183</v>
      </c>
      <c r="F26" s="7" t="s">
        <v>191</v>
      </c>
      <c r="G26" s="7">
        <v>187</v>
      </c>
      <c r="H26" s="66">
        <v>1660560</v>
      </c>
      <c r="I26" s="65">
        <v>38154</v>
      </c>
      <c r="J26" s="9" t="s">
        <v>184</v>
      </c>
    </row>
    <row r="27" spans="2:10" x14ac:dyDescent="0.25">
      <c r="B27" s="10">
        <v>5</v>
      </c>
      <c r="C27" s="65">
        <v>37988</v>
      </c>
      <c r="D27" s="7" t="s">
        <v>192</v>
      </c>
      <c r="E27" s="7" t="s">
        <v>178</v>
      </c>
      <c r="F27" s="7" t="s">
        <v>194</v>
      </c>
      <c r="G27" s="7">
        <v>152</v>
      </c>
      <c r="H27" s="66">
        <v>1138024</v>
      </c>
      <c r="I27" s="65">
        <v>38178</v>
      </c>
      <c r="J27" s="9" t="s">
        <v>193</v>
      </c>
    </row>
    <row r="28" spans="2:10" x14ac:dyDescent="0.25">
      <c r="B28" s="10">
        <v>7</v>
      </c>
      <c r="C28" s="65">
        <v>37989</v>
      </c>
      <c r="D28" s="7" t="s">
        <v>185</v>
      </c>
      <c r="E28" s="7" t="s">
        <v>183</v>
      </c>
      <c r="F28" s="7" t="s">
        <v>194</v>
      </c>
      <c r="G28" s="7">
        <v>69</v>
      </c>
      <c r="H28" s="66">
        <v>406686</v>
      </c>
      <c r="I28" s="65">
        <v>38145</v>
      </c>
      <c r="J28" s="9" t="s">
        <v>131</v>
      </c>
    </row>
    <row r="29" spans="2:10" x14ac:dyDescent="0.25">
      <c r="B29" s="10">
        <v>14</v>
      </c>
      <c r="C29" s="65">
        <v>37990</v>
      </c>
      <c r="D29" s="7" t="s">
        <v>180</v>
      </c>
      <c r="E29" s="7" t="s">
        <v>178</v>
      </c>
      <c r="F29" s="7" t="s">
        <v>194</v>
      </c>
      <c r="G29" s="7">
        <v>68</v>
      </c>
      <c r="H29" s="66">
        <v>664700</v>
      </c>
      <c r="I29" s="65">
        <v>38261</v>
      </c>
      <c r="J29" s="9" t="s">
        <v>130</v>
      </c>
    </row>
    <row r="30" spans="2:10" x14ac:dyDescent="0.25">
      <c r="B30" s="10">
        <v>17</v>
      </c>
      <c r="C30" s="65">
        <v>37991</v>
      </c>
      <c r="D30" s="7" t="s">
        <v>188</v>
      </c>
      <c r="E30" s="7" t="s">
        <v>183</v>
      </c>
      <c r="F30" s="7" t="s">
        <v>194</v>
      </c>
      <c r="G30" s="7">
        <v>58</v>
      </c>
      <c r="H30" s="66">
        <v>358846</v>
      </c>
      <c r="I30" s="65">
        <v>38268</v>
      </c>
      <c r="J30" s="9" t="s">
        <v>132</v>
      </c>
    </row>
    <row r="31" spans="2:10" x14ac:dyDescent="0.25">
      <c r="B31" s="10">
        <v>24</v>
      </c>
      <c r="C31" s="65">
        <v>37996</v>
      </c>
      <c r="D31" s="7" t="s">
        <v>182</v>
      </c>
      <c r="E31" s="7" t="s">
        <v>183</v>
      </c>
      <c r="F31" s="7" t="s">
        <v>194</v>
      </c>
      <c r="G31" s="7">
        <v>79</v>
      </c>
      <c r="H31" s="66">
        <v>427390</v>
      </c>
      <c r="I31" s="65">
        <v>38322</v>
      </c>
      <c r="J31" s="9" t="s">
        <v>184</v>
      </c>
    </row>
    <row r="32" spans="2:10" x14ac:dyDescent="0.25">
      <c r="B32" s="10">
        <v>26</v>
      </c>
      <c r="C32" s="65">
        <v>37996</v>
      </c>
      <c r="D32" s="7" t="s">
        <v>180</v>
      </c>
      <c r="E32" s="7" t="s">
        <v>183</v>
      </c>
      <c r="F32" s="7" t="s">
        <v>194</v>
      </c>
      <c r="G32" s="7">
        <v>70</v>
      </c>
      <c r="H32" s="66">
        <v>549780</v>
      </c>
      <c r="I32" s="65">
        <v>38160</v>
      </c>
      <c r="J32" s="9" t="s">
        <v>186</v>
      </c>
    </row>
    <row r="33" spans="2:10" x14ac:dyDescent="0.25">
      <c r="B33" s="10">
        <v>27</v>
      </c>
      <c r="C33" s="65">
        <v>37997</v>
      </c>
      <c r="D33" s="7" t="s">
        <v>180</v>
      </c>
      <c r="E33" s="7" t="s">
        <v>183</v>
      </c>
      <c r="F33" s="7" t="s">
        <v>194</v>
      </c>
      <c r="G33" s="7">
        <v>70</v>
      </c>
      <c r="H33" s="66">
        <v>659330</v>
      </c>
      <c r="I33" s="65">
        <v>38344</v>
      </c>
      <c r="J33" s="9" t="s">
        <v>131</v>
      </c>
    </row>
    <row r="34" spans="2:10" x14ac:dyDescent="0.25">
      <c r="B34" s="10">
        <v>29</v>
      </c>
      <c r="C34" s="65">
        <v>37998</v>
      </c>
      <c r="D34" s="7" t="s">
        <v>188</v>
      </c>
      <c r="E34" s="7" t="s">
        <v>183</v>
      </c>
      <c r="F34" s="7" t="s">
        <v>194</v>
      </c>
      <c r="G34" s="7">
        <v>91</v>
      </c>
      <c r="H34" s="66">
        <v>753571</v>
      </c>
      <c r="I34" s="65">
        <v>38175</v>
      </c>
      <c r="J34" s="9" t="s">
        <v>132</v>
      </c>
    </row>
    <row r="35" spans="2:10" x14ac:dyDescent="0.25">
      <c r="B35" s="78">
        <v>30</v>
      </c>
      <c r="C35" s="79">
        <v>37998</v>
      </c>
      <c r="D35" s="80" t="s">
        <v>180</v>
      </c>
      <c r="E35" s="80" t="s">
        <v>183</v>
      </c>
      <c r="F35" s="80" t="s">
        <v>194</v>
      </c>
      <c r="G35" s="80">
        <v>201</v>
      </c>
      <c r="H35" s="81">
        <v>939072</v>
      </c>
      <c r="I35" s="79">
        <v>38203</v>
      </c>
      <c r="J35" s="82" t="s">
        <v>130</v>
      </c>
    </row>
    <row r="36" spans="2:10" x14ac:dyDescent="0.25">
      <c r="B36" s="78" t="s">
        <v>205</v>
      </c>
      <c r="C36" s="80"/>
      <c r="D36" s="80"/>
      <c r="E36" s="80"/>
      <c r="F36" s="80"/>
      <c r="G36" s="80"/>
      <c r="H36" s="81">
        <f>SUBTOTAL(109,Ventas[Venta])</f>
        <v>35345796</v>
      </c>
      <c r="I36" s="80"/>
      <c r="J36" s="82"/>
    </row>
  </sheetData>
  <mergeCells count="2">
    <mergeCell ref="A1:F1"/>
    <mergeCell ref="A2:I3"/>
  </mergeCells>
  <conditionalFormatting sqref="K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0:M45"/>
  <sheetViews>
    <sheetView showGridLines="0" view="pageLayout" zoomScale="70" zoomScaleNormal="100" zoomScalePageLayoutView="70" workbookViewId="0">
      <selection activeCell="M46" sqref="M46"/>
    </sheetView>
  </sheetViews>
  <sheetFormatPr baseColWidth="10" defaultRowHeight="15" x14ac:dyDescent="0.25"/>
  <cols>
    <col min="2" max="2" width="18.42578125" bestFit="1" customWidth="1"/>
    <col min="3" max="3" width="21.7109375" bestFit="1" customWidth="1"/>
    <col min="4" max="4" width="15.140625" customWidth="1"/>
    <col min="5" max="5" width="15.140625" bestFit="1" customWidth="1"/>
    <col min="6" max="6" width="11.42578125" customWidth="1"/>
  </cols>
  <sheetData>
    <row r="10" spans="2:3" x14ac:dyDescent="0.25">
      <c r="B10" t="s">
        <v>212</v>
      </c>
    </row>
    <row r="11" spans="2:3" x14ac:dyDescent="0.25">
      <c r="B11" s="67">
        <v>35345796</v>
      </c>
    </row>
    <row r="12" spans="2:3" x14ac:dyDescent="0.25">
      <c r="B12" s="67">
        <f>GETPIVOTDATA("Venta",$B$10)</f>
        <v>35345796</v>
      </c>
    </row>
    <row r="14" spans="2:3" ht="21" x14ac:dyDescent="0.35">
      <c r="B14" s="107" t="s">
        <v>213</v>
      </c>
      <c r="C14" s="107"/>
    </row>
    <row r="15" spans="2:3" x14ac:dyDescent="0.25">
      <c r="B15" s="83" t="s">
        <v>209</v>
      </c>
      <c r="C15" t="s">
        <v>207</v>
      </c>
    </row>
    <row r="16" spans="2:3" x14ac:dyDescent="0.25">
      <c r="B16" s="4" t="s">
        <v>183</v>
      </c>
      <c r="C16" s="67">
        <v>19759180</v>
      </c>
    </row>
    <row r="17" spans="2:3" x14ac:dyDescent="0.25">
      <c r="B17" s="4" t="s">
        <v>178</v>
      </c>
      <c r="C17" s="67">
        <v>15586616</v>
      </c>
    </row>
    <row r="18" spans="2:3" x14ac:dyDescent="0.25">
      <c r="B18" s="4" t="s">
        <v>206</v>
      </c>
      <c r="C18" s="67">
        <v>35345796</v>
      </c>
    </row>
    <row r="19" spans="2:3" x14ac:dyDescent="0.25">
      <c r="B19" s="4"/>
      <c r="C19" s="67"/>
    </row>
    <row r="20" spans="2:3" x14ac:dyDescent="0.25">
      <c r="B20" s="4"/>
      <c r="C20" s="67"/>
    </row>
    <row r="21" spans="2:3" x14ac:dyDescent="0.25">
      <c r="B21" s="4"/>
      <c r="C21" s="67"/>
    </row>
    <row r="22" spans="2:3" x14ac:dyDescent="0.25">
      <c r="B22" s="4"/>
      <c r="C22" s="67"/>
    </row>
    <row r="23" spans="2:3" x14ac:dyDescent="0.25">
      <c r="B23" s="4"/>
      <c r="C23" s="67"/>
    </row>
    <row r="24" spans="2:3" ht="41.25" customHeight="1" x14ac:dyDescent="0.25">
      <c r="B24" s="4"/>
      <c r="C24" s="67"/>
    </row>
    <row r="25" spans="2:3" ht="28.5" customHeight="1" x14ac:dyDescent="0.35">
      <c r="B25" s="107" t="s">
        <v>214</v>
      </c>
      <c r="C25" s="107"/>
    </row>
    <row r="26" spans="2:3" x14ac:dyDescent="0.25">
      <c r="B26" s="83" t="s">
        <v>210</v>
      </c>
      <c r="C26" t="s">
        <v>207</v>
      </c>
    </row>
    <row r="27" spans="2:3" x14ac:dyDescent="0.25">
      <c r="B27" s="91" t="s">
        <v>186</v>
      </c>
      <c r="C27" s="67">
        <v>9656069</v>
      </c>
    </row>
    <row r="28" spans="2:3" x14ac:dyDescent="0.25">
      <c r="B28" s="91" t="s">
        <v>184</v>
      </c>
      <c r="C28" s="67">
        <v>4843134</v>
      </c>
    </row>
    <row r="29" spans="2:3" x14ac:dyDescent="0.25">
      <c r="B29" s="91" t="s">
        <v>132</v>
      </c>
      <c r="C29" s="67">
        <v>3023961</v>
      </c>
    </row>
    <row r="30" spans="2:3" x14ac:dyDescent="0.25">
      <c r="B30" s="91" t="s">
        <v>206</v>
      </c>
      <c r="C30" s="67">
        <v>17523164</v>
      </c>
    </row>
    <row r="34" spans="2:13" x14ac:dyDescent="0.25">
      <c r="B34" s="4"/>
      <c r="C34" s="67"/>
    </row>
    <row r="35" spans="2:13" x14ac:dyDescent="0.25">
      <c r="B35" s="4"/>
      <c r="C35" s="67"/>
    </row>
    <row r="36" spans="2:13" x14ac:dyDescent="0.25">
      <c r="B36" s="4"/>
      <c r="C36" s="67"/>
    </row>
    <row r="37" spans="2:13" x14ac:dyDescent="0.25">
      <c r="B37" s="4"/>
      <c r="C37" s="67"/>
    </row>
    <row r="38" spans="2:13" x14ac:dyDescent="0.25">
      <c r="B38" s="4"/>
      <c r="C38" s="67"/>
    </row>
    <row r="39" spans="2:13" ht="21" x14ac:dyDescent="0.25">
      <c r="B39" s="108" t="s">
        <v>215</v>
      </c>
      <c r="C39" s="108"/>
    </row>
    <row r="40" spans="2:13" x14ac:dyDescent="0.25">
      <c r="B40" s="83" t="s">
        <v>211</v>
      </c>
      <c r="C40" t="s">
        <v>207</v>
      </c>
    </row>
    <row r="41" spans="2:13" x14ac:dyDescent="0.25">
      <c r="B41" s="4" t="s">
        <v>181</v>
      </c>
      <c r="C41" s="67">
        <v>12881157</v>
      </c>
    </row>
    <row r="42" spans="2:13" x14ac:dyDescent="0.25">
      <c r="B42" s="4" t="s">
        <v>190</v>
      </c>
      <c r="C42" s="67">
        <v>5928603</v>
      </c>
    </row>
    <row r="43" spans="2:13" x14ac:dyDescent="0.25">
      <c r="B43" s="4" t="s">
        <v>191</v>
      </c>
      <c r="C43" s="67">
        <v>10638637</v>
      </c>
    </row>
    <row r="44" spans="2:13" x14ac:dyDescent="0.25">
      <c r="B44" s="4" t="s">
        <v>194</v>
      </c>
      <c r="C44" s="67">
        <v>5897399</v>
      </c>
    </row>
    <row r="45" spans="2:13" x14ac:dyDescent="0.25">
      <c r="B45" s="4" t="s">
        <v>206</v>
      </c>
      <c r="C45" s="67">
        <v>35345796</v>
      </c>
      <c r="M45" s="90"/>
    </row>
  </sheetData>
  <mergeCells count="3">
    <mergeCell ref="B14:C14"/>
    <mergeCell ref="B25:C25"/>
    <mergeCell ref="B39:C39"/>
  </mergeCells>
  <pageMargins left="0.7" right="0.96190476190476193" top="0.75" bottom="0.75" header="0.3" footer="0.3"/>
  <pageSetup scale="62" orientation="landscape" r:id="rId5"/>
  <rowBreaks count="1" manualBreakCount="1">
    <brk id="52" max="12" man="1"/>
  </rowBreaks>
  <drawing r:id="rId6"/>
  <extLst>
    <ext xmlns:x14="http://schemas.microsoft.com/office/spreadsheetml/2009/9/main" uri="{A8765BA9-456A-4dab-B4F3-ACF838C121DE}">
      <x14:slicerList>
        <x14:slicer r:id="rId7"/>
      </x14:slicerList>
    </ext>
    <ext xmlns:x15="http://schemas.microsoft.com/office/spreadsheetml/2010/11/main" uri="{F7C9EE02-42E1-4005-9D12-6889AFFD525C}">
      <x15:webExtensions xmlns:xm="http://schemas.microsoft.com/office/excel/2006/main">
        <x15:webExtension appRef="{E03BDBF1-D133-49AF-8600-96C34490C7B3}">
          <xm:f>Dashboard!$B$40:$C$44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Ejericicio 1</vt:lpstr>
      <vt:lpstr>Ejercicio 2</vt:lpstr>
      <vt:lpstr>Ejercicio 3</vt:lpstr>
      <vt:lpstr>Ejercicio 4</vt:lpstr>
      <vt:lpstr>BaseDatos</vt:lpstr>
      <vt:lpstr>Dashboard</vt:lpstr>
      <vt:lpstr>Dashboard!Área_de_impresión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2021-05-17T21:12:07Z</dcterms:created>
  <dcterms:modified xsi:type="dcterms:W3CDTF">2021-05-21T00:51:58Z</dcterms:modified>
</cp:coreProperties>
</file>