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A13EA692-2ECC-47B0-AAD1-829E7004B0C0}" xr6:coauthVersionLast="47" xr6:coauthVersionMax="47" xr10:uidLastSave="{00000000-0000-0000-0000-000000000000}"/>
  <bookViews>
    <workbookView xWindow="-120" yWindow="-120" windowWidth="29040" windowHeight="17640" activeTab="1" xr2:uid="{EA6DE4DF-55C6-4504-8EF3-D3D44B3B553F}"/>
  </bookViews>
  <sheets>
    <sheet name="Index" sheetId="3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/>
  <c r="J76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75" i="2"/>
  <c r="G75" i="2"/>
  <c r="P15" i="2"/>
  <c r="O13" i="2"/>
  <c r="J70" i="2"/>
  <c r="S13" i="2" s="1"/>
  <c r="J61" i="2"/>
  <c r="R13" i="2" s="1"/>
  <c r="J49" i="2"/>
  <c r="Q13" i="2" s="1"/>
  <c r="J37" i="2"/>
  <c r="P13" i="2" s="1"/>
  <c r="J25" i="2"/>
  <c r="J13" i="2"/>
  <c r="N13" i="2" s="1"/>
  <c r="K70" i="2"/>
  <c r="S15" i="2" s="1"/>
  <c r="S17" i="2" s="1"/>
  <c r="I70" i="2"/>
  <c r="S14" i="2" s="1"/>
  <c r="S16" i="2" s="1"/>
  <c r="K61" i="2"/>
  <c r="R15" i="2" s="1"/>
  <c r="I61" i="2"/>
  <c r="R14" i="2" s="1"/>
  <c r="R16" i="2" s="1"/>
  <c r="K49" i="2"/>
  <c r="Q15" i="2" s="1"/>
  <c r="Q17" i="2" s="1"/>
  <c r="I49" i="2"/>
  <c r="Q14" i="2" s="1"/>
  <c r="Q16" i="2" s="1"/>
  <c r="K37" i="2"/>
  <c r="I37" i="2"/>
  <c r="P14" i="2" s="1"/>
  <c r="K25" i="2"/>
  <c r="O15" i="2" s="1"/>
  <c r="O17" i="2" s="1"/>
  <c r="I25" i="2"/>
  <c r="O14" i="2" s="1"/>
  <c r="O16" i="2" s="1"/>
  <c r="K13" i="2"/>
  <c r="N15" i="2" s="1"/>
  <c r="I13" i="2"/>
  <c r="N14" i="2" s="1"/>
  <c r="N16" i="2" s="1"/>
  <c r="C72" i="2"/>
  <c r="D72" i="2"/>
  <c r="E72" i="2"/>
  <c r="F72" i="2"/>
  <c r="G72" i="2"/>
  <c r="B72" i="2"/>
  <c r="I77" i="2"/>
  <c r="E75" i="2"/>
  <c r="I75" i="2" s="1"/>
  <c r="E76" i="2"/>
  <c r="I76" i="2" s="1"/>
  <c r="E78" i="2"/>
  <c r="E79" i="2"/>
  <c r="E80" i="2"/>
  <c r="I80" i="2" s="1"/>
  <c r="E81" i="2"/>
  <c r="I81" i="2" s="1"/>
  <c r="E82" i="2"/>
  <c r="E83" i="2"/>
  <c r="E84" i="2"/>
  <c r="I84" i="2" s="1"/>
  <c r="E85" i="2"/>
  <c r="I85" i="2" s="1"/>
  <c r="E86" i="2"/>
  <c r="E87" i="2"/>
  <c r="E88" i="2"/>
  <c r="I88" i="2" s="1"/>
  <c r="E89" i="2"/>
  <c r="I89" i="2" s="1"/>
  <c r="E90" i="2"/>
  <c r="E91" i="2"/>
  <c r="E92" i="2"/>
  <c r="I92" i="2" s="1"/>
  <c r="E93" i="2"/>
  <c r="I93" i="2" s="1"/>
  <c r="E94" i="2"/>
  <c r="E95" i="2"/>
  <c r="E96" i="2"/>
  <c r="I96" i="2" s="1"/>
  <c r="E97" i="2"/>
  <c r="I97" i="2" s="1"/>
  <c r="E98" i="2"/>
  <c r="E99" i="2"/>
  <c r="E100" i="2"/>
  <c r="I100" i="2" s="1"/>
  <c r="E101" i="2"/>
  <c r="I101" i="2" s="1"/>
  <c r="E102" i="2"/>
  <c r="E103" i="2"/>
  <c r="E104" i="2"/>
  <c r="I104" i="2" s="1"/>
  <c r="E105" i="2"/>
  <c r="I105" i="2" s="1"/>
  <c r="E106" i="2"/>
  <c r="E107" i="2"/>
  <c r="E108" i="2"/>
  <c r="I108" i="2" s="1"/>
  <c r="E109" i="2"/>
  <c r="I109" i="2" s="1"/>
  <c r="E110" i="2"/>
  <c r="E111" i="2"/>
  <c r="E112" i="2"/>
  <c r="I112" i="2" s="1"/>
  <c r="E113" i="2"/>
  <c r="I113" i="2" s="1"/>
  <c r="E114" i="2"/>
  <c r="E115" i="2"/>
  <c r="E116" i="2"/>
  <c r="I116" i="2" s="1"/>
  <c r="E117" i="2"/>
  <c r="I117" i="2" s="1"/>
  <c r="E118" i="2"/>
  <c r="E119" i="2"/>
  <c r="E120" i="2"/>
  <c r="I120" i="2" s="1"/>
  <c r="E121" i="2"/>
  <c r="I121" i="2" s="1"/>
  <c r="E122" i="2"/>
  <c r="E123" i="2"/>
  <c r="E124" i="2"/>
  <c r="I124" i="2" s="1"/>
  <c r="E125" i="2"/>
  <c r="I125" i="2" s="1"/>
  <c r="E126" i="2"/>
  <c r="E127" i="2"/>
  <c r="E128" i="2"/>
  <c r="I128" i="2" s="1"/>
  <c r="E129" i="2"/>
  <c r="I129" i="2" s="1"/>
  <c r="E130" i="2"/>
  <c r="E131" i="2"/>
  <c r="E132" i="2"/>
  <c r="F276" i="2"/>
  <c r="F274" i="2"/>
  <c r="C276" i="2"/>
  <c r="D276" i="2"/>
  <c r="E276" i="2"/>
  <c r="B276" i="2"/>
  <c r="F271" i="2"/>
  <c r="G271" i="2" s="1"/>
  <c r="H264" i="2"/>
  <c r="H265" i="2"/>
  <c r="H266" i="2"/>
  <c r="H267" i="2"/>
  <c r="H263" i="2"/>
  <c r="G139" i="2"/>
  <c r="G137" i="2"/>
  <c r="D74" i="2"/>
  <c r="C74" i="2"/>
  <c r="B71" i="2"/>
  <c r="C71" i="2"/>
  <c r="D71" i="2"/>
  <c r="E71" i="2"/>
  <c r="F71" i="2"/>
  <c r="H71" i="2"/>
  <c r="P17" i="2" l="1"/>
  <c r="P16" i="2"/>
  <c r="N17" i="2"/>
  <c r="R17" i="2"/>
  <c r="U80" i="2"/>
  <c r="U82" i="2"/>
  <c r="L25" i="2"/>
  <c r="L13" i="2"/>
  <c r="I91" i="2"/>
  <c r="U84" i="2"/>
  <c r="I123" i="2"/>
  <c r="L37" i="2"/>
  <c r="I111" i="2"/>
  <c r="I79" i="2"/>
  <c r="U83" i="2"/>
  <c r="E133" i="2"/>
  <c r="U86" i="2" s="1"/>
  <c r="I107" i="2"/>
  <c r="I127" i="2"/>
  <c r="I95" i="2"/>
  <c r="L70" i="2"/>
  <c r="L61" i="2"/>
  <c r="L49" i="2"/>
  <c r="I119" i="2"/>
  <c r="I103" i="2"/>
  <c r="I87" i="2"/>
  <c r="I132" i="2"/>
  <c r="I131" i="2"/>
  <c r="I115" i="2"/>
  <c r="I99" i="2"/>
  <c r="I83" i="2"/>
  <c r="I130" i="2"/>
  <c r="I122" i="2"/>
  <c r="I118" i="2"/>
  <c r="I110" i="2"/>
  <c r="I102" i="2"/>
  <c r="I94" i="2"/>
  <c r="I86" i="2"/>
  <c r="I126" i="2"/>
  <c r="I114" i="2"/>
  <c r="I106" i="2"/>
  <c r="I98" i="2"/>
  <c r="I90" i="2"/>
  <c r="I82" i="2"/>
  <c r="I78" i="2"/>
  <c r="C82" i="2"/>
  <c r="U81" i="2"/>
  <c r="C114" i="2"/>
  <c r="C79" i="2"/>
  <c r="C129" i="2"/>
  <c r="C121" i="2"/>
  <c r="C113" i="2"/>
  <c r="C105" i="2"/>
  <c r="C97" i="2"/>
  <c r="C89" i="2"/>
  <c r="C81" i="2"/>
  <c r="C130" i="2"/>
  <c r="C106" i="2"/>
  <c r="C90" i="2"/>
  <c r="C75" i="2"/>
  <c r="C126" i="2"/>
  <c r="C118" i="2"/>
  <c r="C110" i="2"/>
  <c r="C102" i="2"/>
  <c r="C94" i="2"/>
  <c r="C86" i="2"/>
  <c r="C78" i="2"/>
  <c r="C122" i="2"/>
  <c r="C98" i="2"/>
  <c r="C76" i="2"/>
  <c r="C125" i="2"/>
  <c r="C117" i="2"/>
  <c r="C109" i="2"/>
  <c r="C101" i="2"/>
  <c r="C93" i="2"/>
  <c r="C85" i="2"/>
  <c r="C132" i="2"/>
  <c r="C128" i="2"/>
  <c r="C124" i="2"/>
  <c r="C120" i="2"/>
  <c r="C116" i="2"/>
  <c r="C112" i="2"/>
  <c r="C108" i="2"/>
  <c r="C104" i="2"/>
  <c r="C100" i="2"/>
  <c r="C96" i="2"/>
  <c r="C92" i="2"/>
  <c r="C88" i="2"/>
  <c r="C84" i="2"/>
  <c r="C80" i="2"/>
  <c r="C131" i="2"/>
  <c r="C127" i="2"/>
  <c r="C123" i="2"/>
  <c r="C119" i="2"/>
  <c r="C115" i="2"/>
  <c r="C111" i="2"/>
  <c r="C107" i="2"/>
  <c r="C103" i="2"/>
  <c r="C99" i="2"/>
  <c r="C95" i="2"/>
  <c r="C91" i="2"/>
  <c r="C87" i="2"/>
  <c r="C83" i="2"/>
  <c r="U87" i="2" l="1"/>
</calcChain>
</file>

<file path=xl/sharedStrings.xml><?xml version="1.0" encoding="utf-8"?>
<sst xmlns="http://schemas.openxmlformats.org/spreadsheetml/2006/main" count="98" uniqueCount="70">
  <si>
    <t>*Prices predominantly indexed to Brent</t>
  </si>
  <si>
    <t>Source: Refinitiv, LSEG</t>
  </si>
  <si>
    <t>Spread</t>
  </si>
  <si>
    <t>U.S.**</t>
  </si>
  <si>
    <t>Weighted av.*</t>
  </si>
  <si>
    <t>$/MMBtu</t>
  </si>
  <si>
    <t>Korea LNG import price</t>
  </si>
  <si>
    <t>Source: Korea Customs Service</t>
  </si>
  <si>
    <t>-</t>
  </si>
  <si>
    <t>Tonnes</t>
  </si>
  <si>
    <t>Korea LNG imports from U.S.</t>
  </si>
  <si>
    <t>Source: EIA</t>
  </si>
  <si>
    <t>Month-on-month change</t>
  </si>
  <si>
    <t>Global</t>
  </si>
  <si>
    <t>Europe</t>
  </si>
  <si>
    <t>South/SE Asia</t>
  </si>
  <si>
    <t>Mideast</t>
  </si>
  <si>
    <t>Americas</t>
  </si>
  <si>
    <t>Mcf</t>
  </si>
  <si>
    <t>U.S. LNG exports by destination region</t>
  </si>
  <si>
    <t>Northeast Asia</t>
  </si>
  <si>
    <t>Brent ($/bbl)</t>
  </si>
  <si>
    <t>HH ($/MMBtu)</t>
  </si>
  <si>
    <t>**Prices predominantly indexed to Henry Hub (HH)</t>
  </si>
  <si>
    <t>Conversion factors</t>
  </si>
  <si>
    <t>1 million tonnes LNG</t>
  </si>
  <si>
    <t>billion cubic metres natural gas</t>
  </si>
  <si>
    <t>billion cubic feet natural gas</t>
  </si>
  <si>
    <t>million barrels oil equivalent</t>
  </si>
  <si>
    <t>1 billion cubic metres natural gas</t>
  </si>
  <si>
    <t>1 billion cubic feet natural gas</t>
  </si>
  <si>
    <t>1 million barrels oil equivalent</t>
  </si>
  <si>
    <t>million tonnes LNG</t>
  </si>
  <si>
    <t>trillion British termal units</t>
  </si>
  <si>
    <t>1 trillion British termal units</t>
  </si>
  <si>
    <t>Tables</t>
  </si>
  <si>
    <t>Monthly av. Brent and HH price</t>
  </si>
  <si>
    <t>AVG 2016</t>
  </si>
  <si>
    <t>SUM 2016</t>
  </si>
  <si>
    <t>AVG 2017</t>
  </si>
  <si>
    <t>SUM 2017</t>
  </si>
  <si>
    <t>AVG 2018</t>
  </si>
  <si>
    <t>SUM 2018</t>
  </si>
  <si>
    <t>AVG 2019</t>
  </si>
  <si>
    <t>SUM 2019</t>
  </si>
  <si>
    <t>AVG 2020</t>
  </si>
  <si>
    <t>SUM 2020</t>
  </si>
  <si>
    <t>EXPORT RATIO</t>
  </si>
  <si>
    <t>1 MMBtu = 2.0301312457499⋅10-8 Mt LNG</t>
  </si>
  <si>
    <t>1 MMBtu</t>
  </si>
  <si>
    <t>TON</t>
  </si>
  <si>
    <t>MAX ton</t>
  </si>
  <si>
    <t>Min ton</t>
  </si>
  <si>
    <t>PUSTE MIESIACE</t>
  </si>
  <si>
    <t>Sumy exportu</t>
  </si>
  <si>
    <t>1 Mt</t>
  </si>
  <si>
    <t>1t</t>
  </si>
  <si>
    <t>MMBtu</t>
  </si>
  <si>
    <t>1 million cubic feet natural gas</t>
  </si>
  <si>
    <t>KOREA/GLOBAL</t>
  </si>
  <si>
    <t>KOREA/NE Asia</t>
  </si>
  <si>
    <t>GLOBAL Mcf</t>
  </si>
  <si>
    <t>Korea/Northeas</t>
  </si>
  <si>
    <t>Korea/Global</t>
  </si>
  <si>
    <t>AVG</t>
  </si>
  <si>
    <t>MED</t>
  </si>
  <si>
    <t>SUM[Mcf]</t>
  </si>
  <si>
    <t>AVG[%](AVG/SUM)</t>
  </si>
  <si>
    <t>MED[%](MED/SUM)</t>
  </si>
  <si>
    <t>NE ASIA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</si>
</sst>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#,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venir 55 Roman"/>
      <family val="2"/>
    </font>
    <font>
      <b/>
      <sz val="10"/>
      <color theme="1"/>
      <name val="Avenir 55 Roman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 style="dotted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4" fontId="0" fillId="2" borderId="0" xfId="0" applyNumberFormat="1" applyFill="1"/>
    <xf numFmtId="17" fontId="1" fillId="3" borderId="0" xfId="0" applyNumberFormat="1" applyFont="1" applyFill="1"/>
    <xf numFmtId="17" fontId="1" fillId="3" borderId="0" xfId="0" applyNumberFormat="1" applyFont="1" applyFill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3" fontId="0" fillId="2" borderId="0" xfId="0" applyNumberFormat="1" applyFill="1"/>
    <xf numFmtId="3" fontId="0" fillId="2" borderId="1" xfId="0" applyNumberFormat="1" applyFill="1" applyBorder="1"/>
    <xf numFmtId="0" fontId="0" fillId="2" borderId="0" xfId="0" applyFill="1"/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7" fontId="1" fillId="3" borderId="0" xfId="0" applyNumberFormat="1" applyFont="1" applyFill="1" applyAlignment="1">
      <alignment wrapText="1"/>
    </xf>
    <xf numFmtId="165" fontId="0" fillId="2" borderId="0" xfId="0" applyNumberFormat="1" applyFill="1" applyAlignment="1">
      <alignment horizontal="center" vertical="center"/>
    </xf>
    <xf numFmtId="0" fontId="5" fillId="0" borderId="0" xfId="2"/>
    <xf numFmtId="3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3">
    <cellStyle name="Hyperlink" xfId="2" builtinId="8"/>
    <cellStyle name="Normal" xfId="0" builtinId="0"/>
    <cellStyle name="Normal 2" xfId="1" xr:uid="{5B5EA3B3-B666-44E4-BC3F-BDF3CA309014}"/>
  </cellStyles>
  <dxfs count="0"/>
  <tableStyles count="0" defaultTableStyle="TableStyleMedium2" defaultPivotStyle="PivotStyleLight16"/>
  <colors>
    <mruColors>
      <color rgb="FFD13B3B"/>
      <color rgb="FF52B6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Export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6C-4F8F-A149-D22E9409CD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6C-4F8F-A149-D22E9409CD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6C-4F8F-A149-D22E9409CD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6C-4F8F-A149-D22E9409CD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E6C-4F8F-A149-D22E9409CD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Tables!$T$80:$T$84</c:f>
              <c:strCache>
                <c:ptCount val="5"/>
                <c:pt idx="0">
                  <c:v>Americas</c:v>
                </c:pt>
                <c:pt idx="1">
                  <c:v>Northeast Asia</c:v>
                </c:pt>
                <c:pt idx="2">
                  <c:v>Mideast</c:v>
                </c:pt>
                <c:pt idx="3">
                  <c:v>South/SE Asia</c:v>
                </c:pt>
                <c:pt idx="4">
                  <c:v>Europe</c:v>
                </c:pt>
              </c:strCache>
            </c:strRef>
          </c:cat>
          <c:val>
            <c:numRef>
              <c:f>Tables!$U$80:$U$84</c:f>
              <c:numCache>
                <c:formatCode>0.00%</c:formatCode>
                <c:ptCount val="5"/>
                <c:pt idx="0">
                  <c:v>0.19926292037529925</c:v>
                </c:pt>
                <c:pt idx="1">
                  <c:v>0.37247589385057139</c:v>
                </c:pt>
                <c:pt idx="2">
                  <c:v>3.350689700085191E-2</c:v>
                </c:pt>
                <c:pt idx="3">
                  <c:v>9.1310651346169586E-2</c:v>
                </c:pt>
                <c:pt idx="4">
                  <c:v>0.30344363742710795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A-4EFE-9ACC-01605C645CC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Korean LNG import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Tables!$A$75:$A$132</c:f>
              <c:numCache>
                <c:formatCode>mmm\-yy</c:formatCode>
                <c:ptCount val="5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</c:numCache>
            </c:numRef>
          </c:cat>
          <c:val>
            <c:numRef>
              <c:f>Tables!$B$75:$B$132</c:f>
              <c:numCache>
                <c:formatCode>#\ ##0.000</c:formatCode>
                <c:ptCount val="58"/>
                <c:pt idx="0">
                  <c:v>28111.489000000001</c:v>
                </c:pt>
                <c:pt idx="1">
                  <c:v>103199.56200000001</c:v>
                </c:pt>
                <c:pt idx="2">
                  <c:v>0</c:v>
                </c:pt>
                <c:pt idx="3">
                  <c:v>68234.853000000003</c:v>
                </c:pt>
                <c:pt idx="4">
                  <c:v>71042.010999999999</c:v>
                </c:pt>
                <c:pt idx="5">
                  <c:v>62272.402000000002</c:v>
                </c:pt>
                <c:pt idx="6">
                  <c:v>198750.84700000001</c:v>
                </c:pt>
                <c:pt idx="7">
                  <c:v>139495.291</c:v>
                </c:pt>
                <c:pt idx="8">
                  <c:v>271183.10700000002</c:v>
                </c:pt>
                <c:pt idx="9">
                  <c:v>124258.397</c:v>
                </c:pt>
                <c:pt idx="10">
                  <c:v>267085.53100000002</c:v>
                </c:pt>
                <c:pt idx="11">
                  <c:v>344579.62</c:v>
                </c:pt>
                <c:pt idx="12">
                  <c:v>335239.29399999999</c:v>
                </c:pt>
                <c:pt idx="13">
                  <c:v>526988.34600000002</c:v>
                </c:pt>
                <c:pt idx="14">
                  <c:v>401429.34700000001</c:v>
                </c:pt>
                <c:pt idx="15">
                  <c:v>532278.35900000005</c:v>
                </c:pt>
                <c:pt idx="16">
                  <c:v>207252.198</c:v>
                </c:pt>
                <c:pt idx="17">
                  <c:v>341287.761</c:v>
                </c:pt>
                <c:pt idx="18">
                  <c:v>268287.223</c:v>
                </c:pt>
                <c:pt idx="19">
                  <c:v>399567.14399999997</c:v>
                </c:pt>
                <c:pt idx="20">
                  <c:v>342406.19099999999</c:v>
                </c:pt>
                <c:pt idx="21">
                  <c:v>198455.95600000001</c:v>
                </c:pt>
                <c:pt idx="22">
                  <c:v>606414.28399999999</c:v>
                </c:pt>
                <c:pt idx="23">
                  <c:v>526247.554</c:v>
                </c:pt>
                <c:pt idx="24">
                  <c:v>348967.842</c:v>
                </c:pt>
                <c:pt idx="25">
                  <c:v>721253.91799999995</c:v>
                </c:pt>
                <c:pt idx="26">
                  <c:v>264504.03399999999</c:v>
                </c:pt>
                <c:pt idx="27">
                  <c:v>396366.12900000002</c:v>
                </c:pt>
                <c:pt idx="28">
                  <c:v>345942.33600000001</c:v>
                </c:pt>
                <c:pt idx="29">
                  <c:v>248882.89799999999</c:v>
                </c:pt>
                <c:pt idx="30">
                  <c:v>284980.79300000001</c:v>
                </c:pt>
                <c:pt idx="31">
                  <c:v>393932.478</c:v>
                </c:pt>
                <c:pt idx="32">
                  <c:v>676156.16700000002</c:v>
                </c:pt>
                <c:pt idx="33">
                  <c:v>234730.16500000001</c:v>
                </c:pt>
                <c:pt idx="34">
                  <c:v>273243.87300000002</c:v>
                </c:pt>
                <c:pt idx="35">
                  <c:v>807547.57299999997</c:v>
                </c:pt>
                <c:pt idx="36">
                  <c:v>610171.69200000004</c:v>
                </c:pt>
                <c:pt idx="37">
                  <c:v>652224.93400000001</c:v>
                </c:pt>
                <c:pt idx="38">
                  <c:v>840507.28700000001</c:v>
                </c:pt>
                <c:pt idx="39">
                  <c:v>212239.71</c:v>
                </c:pt>
                <c:pt idx="40">
                  <c:v>596266.05200000003</c:v>
                </c:pt>
                <c:pt idx="41">
                  <c:v>394755.386</c:v>
                </c:pt>
                <c:pt idx="42">
                  <c:v>407220.23300000001</c:v>
                </c:pt>
                <c:pt idx="43">
                  <c:v>532842.02300000004</c:v>
                </c:pt>
                <c:pt idx="44">
                  <c:v>197831.87899999999</c:v>
                </c:pt>
                <c:pt idx="45">
                  <c:v>249273.875</c:v>
                </c:pt>
                <c:pt idx="46">
                  <c:v>518478.02899999998</c:v>
                </c:pt>
                <c:pt idx="47">
                  <c:v>352229.81400000001</c:v>
                </c:pt>
                <c:pt idx="48">
                  <c:v>857155.13699999999</c:v>
                </c:pt>
                <c:pt idx="49">
                  <c:v>637669.69900000002</c:v>
                </c:pt>
                <c:pt idx="50">
                  <c:v>1263472.69</c:v>
                </c:pt>
                <c:pt idx="51">
                  <c:v>414502.36200000002</c:v>
                </c:pt>
                <c:pt idx="52">
                  <c:v>464648.14899999998</c:v>
                </c:pt>
                <c:pt idx="53">
                  <c:v>470403.64399999997</c:v>
                </c:pt>
                <c:pt idx="54">
                  <c:v>875217.68299999996</c:v>
                </c:pt>
                <c:pt idx="55">
                  <c:v>977991.07</c:v>
                </c:pt>
                <c:pt idx="56">
                  <c:v>784166.48199999996</c:v>
                </c:pt>
                <c:pt idx="57">
                  <c:v>844508.76599999995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A-43C5-A78D-27CBE7468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568848"/>
        <c:axId val="467590896"/>
      </c:lineChart>
      <c:dateAx>
        <c:axId val="4675688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90896"/>
        <c:crosses val="autoZero"/>
        <c:auto val="1"/>
        <c:lblOffset val="100"/>
        <c:baseTimeUnit val="months"/>
      </c:dateAx>
      <c:valAx>
        <c:axId val="4675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6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$/MMBtu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Tables!$B$136</c:f>
              <c:strCache>
                <c:ptCount val="1"/>
                <c:pt idx="0">
                  <c:v>Weighted av.*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Tables!$A$137:$A$194</c:f>
              <c:numCache>
                <c:formatCode>mmm\-yy</c:formatCode>
                <c:ptCount val="5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</c:numCache>
            </c:numRef>
          </c:cat>
          <c:val>
            <c:numRef>
              <c:f>Tables!$B$137:$B$194</c:f>
              <c:numCache>
                <c:formatCode>[$$-409]#\ ##0.00</c:formatCode>
                <c:ptCount val="58"/>
                <c:pt idx="0">
                  <c:v>7.2862642318649398</c:v>
                </c:pt>
                <c:pt idx="1">
                  <c:v>7.9232218233645311</c:v>
                </c:pt>
                <c:pt idx="2">
                  <c:v>8.0237174531554611</c:v>
                </c:pt>
                <c:pt idx="3">
                  <c:v>7.7161864815109231</c:v>
                </c:pt>
                <c:pt idx="4">
                  <c:v>7.9207882349457348</c:v>
                </c:pt>
                <c:pt idx="5">
                  <c:v>8.319349521880083</c:v>
                </c:pt>
                <c:pt idx="6">
                  <c:v>7.8438151195128345</c:v>
                </c:pt>
                <c:pt idx="7">
                  <c:v>7.9291725072395733</c:v>
                </c:pt>
                <c:pt idx="8">
                  <c:v>8.1847193216466199</c:v>
                </c:pt>
                <c:pt idx="9">
                  <c:v>8.079378504413528</c:v>
                </c:pt>
                <c:pt idx="10">
                  <c:v>8.0753615594222197</c:v>
                </c:pt>
                <c:pt idx="11">
                  <c:v>7.6815632260454434</c:v>
                </c:pt>
                <c:pt idx="12">
                  <c:v>8.2605280759246185</c:v>
                </c:pt>
                <c:pt idx="13">
                  <c:v>8.6799025235536149</c:v>
                </c:pt>
                <c:pt idx="14">
                  <c:v>9.9352454896016802</c:v>
                </c:pt>
                <c:pt idx="15">
                  <c:v>9.3651163050757003</c:v>
                </c:pt>
                <c:pt idx="16">
                  <c:v>9.303880245329843</c:v>
                </c:pt>
                <c:pt idx="17">
                  <c:v>9.7860954114969445</c:v>
                </c:pt>
                <c:pt idx="18">
                  <c:v>9.7804968029425439</c:v>
                </c:pt>
                <c:pt idx="19">
                  <c:v>9.9894102544178232</c:v>
                </c:pt>
                <c:pt idx="20">
                  <c:v>10.14921082307861</c:v>
                </c:pt>
                <c:pt idx="21">
                  <c:v>10.764046315396985</c:v>
                </c:pt>
                <c:pt idx="22">
                  <c:v>11.114472326364602</c:v>
                </c:pt>
                <c:pt idx="23">
                  <c:v>11.179218488136129</c:v>
                </c:pt>
                <c:pt idx="24">
                  <c:v>11.017310251091468</c:v>
                </c:pt>
                <c:pt idx="25">
                  <c:v>11.248729045451139</c:v>
                </c:pt>
                <c:pt idx="26">
                  <c:v>11.781551019600991</c:v>
                </c:pt>
                <c:pt idx="27">
                  <c:v>10.864039512147151</c:v>
                </c:pt>
                <c:pt idx="28">
                  <c:v>9.2688050666486994</c:v>
                </c:pt>
                <c:pt idx="29">
                  <c:v>9.2667421333369457</c:v>
                </c:pt>
                <c:pt idx="30">
                  <c:v>9.0348688245279138</c:v>
                </c:pt>
                <c:pt idx="31">
                  <c:v>9.3781416264126474</c:v>
                </c:pt>
                <c:pt idx="32">
                  <c:v>9.1962408485477987</c:v>
                </c:pt>
                <c:pt idx="33">
                  <c:v>9.8003570374081708</c:v>
                </c:pt>
                <c:pt idx="34">
                  <c:v>9.1986054188926225</c:v>
                </c:pt>
                <c:pt idx="35">
                  <c:v>8.6206754295141828</c:v>
                </c:pt>
                <c:pt idx="36">
                  <c:v>8.7596633664271799</c:v>
                </c:pt>
                <c:pt idx="37">
                  <c:v>9.8661227828999731</c:v>
                </c:pt>
                <c:pt idx="38">
                  <c:v>8.5950249762173527</c:v>
                </c:pt>
                <c:pt idx="39">
                  <c:v>8.8672217219084644</c:v>
                </c:pt>
                <c:pt idx="40">
                  <c:v>9.1836126203714841</c:v>
                </c:pt>
                <c:pt idx="41">
                  <c:v>8.9417034887480931</c:v>
                </c:pt>
                <c:pt idx="42">
                  <c:v>8.4847381004058668</c:v>
                </c:pt>
                <c:pt idx="43">
                  <c:v>7.3332715378466702</c:v>
                </c:pt>
                <c:pt idx="44">
                  <c:v>6.0959641596840335</c:v>
                </c:pt>
                <c:pt idx="45">
                  <c:v>5.0620878042348325</c:v>
                </c:pt>
                <c:pt idx="46">
                  <c:v>5.3128701366353868</c:v>
                </c:pt>
                <c:pt idx="47">
                  <c:v>5.9924606129704303</c:v>
                </c:pt>
                <c:pt idx="48">
                  <c:v>6.879133986037484</c:v>
                </c:pt>
                <c:pt idx="49">
                  <c:v>7.9443909836953654</c:v>
                </c:pt>
                <c:pt idx="50">
                  <c:v>10.213599604052906</c:v>
                </c:pt>
                <c:pt idx="51">
                  <c:v>8.4103340224880618</c:v>
                </c:pt>
                <c:pt idx="52">
                  <c:v>7.4022215949762025</c:v>
                </c:pt>
                <c:pt idx="53">
                  <c:v>7.8133677353973079</c:v>
                </c:pt>
                <c:pt idx="54">
                  <c:v>8.8162682094722697</c:v>
                </c:pt>
                <c:pt idx="55">
                  <c:v>9.5567588625964657</c:v>
                </c:pt>
                <c:pt idx="56">
                  <c:v>10.280643081686414</c:v>
                </c:pt>
                <c:pt idx="57">
                  <c:v>10.964835038016751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5-4311-81C1-BFCA09DA86C4}"/>
            </c:ext>
          </c:extLst>
        </c:ser>
        <c:ser>
          <c:idx val="1"/>
          <c:order val="1"/>
          <c:tx>
            <c:strRef>
              <c:f>Tables!$C$136</c:f>
              <c:strCache>
                <c:ptCount val="1"/>
                <c:pt idx="0">
                  <c:v>U.S.**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Tables!$A$137:$A$194</c:f>
              <c:numCache>
                <c:formatCode>mmm\-yy</c:formatCode>
                <c:ptCount val="5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</c:numCache>
            </c:numRef>
          </c:cat>
          <c:val>
            <c:numRef>
              <c:f>Tables!$C$137:$C$194</c:f>
              <c:numCache>
                <c:formatCode>[$$-409]#\ ##0.00</c:formatCode>
                <c:ptCount val="58"/>
                <c:pt idx="0">
                  <c:v>7.279394392257748</c:v>
                </c:pt>
                <c:pt idx="1">
                  <c:v>9.208819644468587</c:v>
                </c:pt>
                <c:pt idx="3">
                  <c:v>8.6623902168723497</c:v>
                </c:pt>
                <c:pt idx="4">
                  <c:v>5.4737384139559992</c:v>
                </c:pt>
                <c:pt idx="5">
                  <c:v>7.2914754807064019</c:v>
                </c:pt>
                <c:pt idx="6">
                  <c:v>7.2764082745886745</c:v>
                </c:pt>
                <c:pt idx="7">
                  <c:v>8.2384915002669814</c:v>
                </c:pt>
                <c:pt idx="8">
                  <c:v>8.0605486070510111</c:v>
                </c:pt>
                <c:pt idx="9">
                  <c:v>8.1924505209154539</c:v>
                </c:pt>
                <c:pt idx="10">
                  <c:v>7.7511902703211923</c:v>
                </c:pt>
                <c:pt idx="11">
                  <c:v>7.8120272598112006</c:v>
                </c:pt>
                <c:pt idx="12">
                  <c:v>7.7879501890280292</c:v>
                </c:pt>
                <c:pt idx="13">
                  <c:v>8.7260724007328641</c:v>
                </c:pt>
                <c:pt idx="14">
                  <c:v>10.04621656085885</c:v>
                </c:pt>
                <c:pt idx="15">
                  <c:v>9.4165593706408206</c:v>
                </c:pt>
                <c:pt idx="16">
                  <c:v>7.8484831539175506</c:v>
                </c:pt>
                <c:pt idx="17">
                  <c:v>8.1905278844058031</c:v>
                </c:pt>
                <c:pt idx="18">
                  <c:v>7.9571007432525453</c:v>
                </c:pt>
                <c:pt idx="19">
                  <c:v>8.5398182019459785</c:v>
                </c:pt>
                <c:pt idx="20">
                  <c:v>8.5467541632783686</c:v>
                </c:pt>
                <c:pt idx="21">
                  <c:v>9.4194510032551193</c:v>
                </c:pt>
                <c:pt idx="22">
                  <c:v>10.137681083027747</c:v>
                </c:pt>
                <c:pt idx="23">
                  <c:v>10.241450854398577</c:v>
                </c:pt>
                <c:pt idx="24">
                  <c:v>9.9412400209732716</c:v>
                </c:pt>
                <c:pt idx="25">
                  <c:v>10.125288284609146</c:v>
                </c:pt>
                <c:pt idx="26">
                  <c:v>10.937160515756357</c:v>
                </c:pt>
                <c:pt idx="27">
                  <c:v>9.2511591822876316</c:v>
                </c:pt>
                <c:pt idx="28">
                  <c:v>7.1580404393442914</c:v>
                </c:pt>
                <c:pt idx="29">
                  <c:v>6.7080512328702904</c:v>
                </c:pt>
                <c:pt idx="30">
                  <c:v>7.5966658081193774</c:v>
                </c:pt>
                <c:pt idx="31">
                  <c:v>6.6137359322157359</c:v>
                </c:pt>
                <c:pt idx="32">
                  <c:v>6.9488953748438727</c:v>
                </c:pt>
                <c:pt idx="33">
                  <c:v>6.9277582885601694</c:v>
                </c:pt>
                <c:pt idx="34">
                  <c:v>7.5132235726006842</c:v>
                </c:pt>
                <c:pt idx="35">
                  <c:v>7.5219431352026653</c:v>
                </c:pt>
                <c:pt idx="36">
                  <c:v>7.8114205473624168</c:v>
                </c:pt>
                <c:pt idx="37">
                  <c:v>7.6064780059215202</c:v>
                </c:pt>
                <c:pt idx="38">
                  <c:v>7.210800980516388</c:v>
                </c:pt>
                <c:pt idx="39">
                  <c:v>6.6388105730507769</c:v>
                </c:pt>
                <c:pt idx="40">
                  <c:v>7.5911841189566571</c:v>
                </c:pt>
                <c:pt idx="41">
                  <c:v>7.0502277696988402</c:v>
                </c:pt>
                <c:pt idx="42">
                  <c:v>6.244353096956563</c:v>
                </c:pt>
                <c:pt idx="43">
                  <c:v>6.1408372699728933</c:v>
                </c:pt>
                <c:pt idx="44">
                  <c:v>6.4529344830524202</c:v>
                </c:pt>
                <c:pt idx="45">
                  <c:v>5.9597716953506836</c:v>
                </c:pt>
                <c:pt idx="46">
                  <c:v>6.9491484068860512</c:v>
                </c:pt>
                <c:pt idx="47">
                  <c:v>5.9914991051399618</c:v>
                </c:pt>
                <c:pt idx="48">
                  <c:v>7.3311609957630193</c:v>
                </c:pt>
                <c:pt idx="49">
                  <c:v>8.7474452337600717</c:v>
                </c:pt>
                <c:pt idx="50">
                  <c:v>12.393984976803527</c:v>
                </c:pt>
                <c:pt idx="51">
                  <c:v>8.726543944092354</c:v>
                </c:pt>
                <c:pt idx="52">
                  <c:v>7.8772176823728524</c:v>
                </c:pt>
                <c:pt idx="53">
                  <c:v>8.0914960573078201</c:v>
                </c:pt>
                <c:pt idx="54">
                  <c:v>8.897830348725325</c:v>
                </c:pt>
                <c:pt idx="55">
                  <c:v>9.3412249821305799</c:v>
                </c:pt>
                <c:pt idx="56">
                  <c:v>9.8017108016650436</c:v>
                </c:pt>
                <c:pt idx="57">
                  <c:v>12.629918542582569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5-4311-81C1-BFCA09DA8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585072"/>
        <c:axId val="467574672"/>
      </c:lineChart>
      <c:dateAx>
        <c:axId val="4675850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74672"/>
        <c:crosses val="autoZero"/>
        <c:auto val="1"/>
        <c:lblOffset val="100"/>
        <c:baseTimeUnit val="months"/>
      </c:dateAx>
      <c:valAx>
        <c:axId val="4675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8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 MMBtu imported to $/MMBTU</a:t>
            </a:r>
            <a:endParaRPr lang="pl-P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Tables!$E$74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Tables!$A$137:$A$194</c:f>
              <c:numCache>
                <c:formatCode>mmm\-yy</c:formatCode>
                <c:ptCount val="5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</c:numCache>
            </c:numRef>
          </c:cat>
          <c:val>
            <c:numRef>
              <c:f>Tables!$E$75:$E$132</c:f>
              <c:numCache>
                <c:formatCode>General</c:formatCode>
                <c:ptCount val="58"/>
                <c:pt idx="0">
                  <c:v>1349351.4720000001</c:v>
                </c:pt>
                <c:pt idx="1">
                  <c:v>4953578.9759999998</c:v>
                </c:pt>
                <c:pt idx="3">
                  <c:v>3275272.9440000001</c:v>
                </c:pt>
                <c:pt idx="4">
                  <c:v>3410016.5279999999</c:v>
                </c:pt>
                <c:pt idx="5">
                  <c:v>2989075.2960000001</c:v>
                </c:pt>
                <c:pt idx="6">
                  <c:v>9540040.6559999995</c:v>
                </c:pt>
                <c:pt idx="7">
                  <c:v>6695773.9680000003</c:v>
                </c:pt>
                <c:pt idx="8">
                  <c:v>13016789.136</c:v>
                </c:pt>
                <c:pt idx="9">
                  <c:v>5964403.0559999999</c:v>
                </c:pt>
                <c:pt idx="10">
                  <c:v>12820105.488000002</c:v>
                </c:pt>
                <c:pt idx="11">
                  <c:v>16539821.76</c:v>
                </c:pt>
                <c:pt idx="12">
                  <c:v>16091486.112</c:v>
                </c:pt>
                <c:pt idx="13">
                  <c:v>25295440.608000003</c:v>
                </c:pt>
                <c:pt idx="14">
                  <c:v>19268608.655999999</c:v>
                </c:pt>
                <c:pt idx="15">
                  <c:v>25549361.232000001</c:v>
                </c:pt>
                <c:pt idx="16">
                  <c:v>9948105.5040000007</c:v>
                </c:pt>
                <c:pt idx="17">
                  <c:v>16381812.528000001</c:v>
                </c:pt>
                <c:pt idx="18">
                  <c:v>12877786.704</c:v>
                </c:pt>
                <c:pt idx="19">
                  <c:v>19179222.912</c:v>
                </c:pt>
                <c:pt idx="20">
                  <c:v>16435497.168</c:v>
                </c:pt>
                <c:pt idx="21">
                  <c:v>9525885.8880000003</c:v>
                </c:pt>
                <c:pt idx="22">
                  <c:v>29107885.631999999</c:v>
                </c:pt>
                <c:pt idx="23">
                  <c:v>25259882.592</c:v>
                </c:pt>
                <c:pt idx="24">
                  <c:v>16750456.416000001</c:v>
                </c:pt>
                <c:pt idx="25">
                  <c:v>34620188.063999996</c:v>
                </c:pt>
                <c:pt idx="26">
                  <c:v>12696193.631999999</c:v>
                </c:pt>
                <c:pt idx="27">
                  <c:v>19025574.192000002</c:v>
                </c:pt>
                <c:pt idx="28">
                  <c:v>16605232.128</c:v>
                </c:pt>
                <c:pt idx="29">
                  <c:v>11946379.103999998</c:v>
                </c:pt>
                <c:pt idx="30">
                  <c:v>13679078.063999999</c:v>
                </c:pt>
                <c:pt idx="31">
                  <c:v>18908758.943999998</c:v>
                </c:pt>
                <c:pt idx="32">
                  <c:v>32455496.016000003</c:v>
                </c:pt>
                <c:pt idx="33">
                  <c:v>11267047.92</c:v>
                </c:pt>
                <c:pt idx="34">
                  <c:v>13115705.904000001</c:v>
                </c:pt>
                <c:pt idx="35">
                  <c:v>38762283.504000001</c:v>
                </c:pt>
                <c:pt idx="36">
                  <c:v>29288241.216000002</c:v>
                </c:pt>
                <c:pt idx="37">
                  <c:v>31306796.832000002</c:v>
                </c:pt>
                <c:pt idx="38">
                  <c:v>40344349.776000001</c:v>
                </c:pt>
                <c:pt idx="39">
                  <c:v>10187506.08</c:v>
                </c:pt>
                <c:pt idx="40">
                  <c:v>28620770.495999999</c:v>
                </c:pt>
                <c:pt idx="41">
                  <c:v>18948258.528000001</c:v>
                </c:pt>
                <c:pt idx="42">
                  <c:v>19546571.184</c:v>
                </c:pt>
                <c:pt idx="43">
                  <c:v>25576417.104000002</c:v>
                </c:pt>
                <c:pt idx="44">
                  <c:v>9495930.1919999998</c:v>
                </c:pt>
                <c:pt idx="45">
                  <c:v>11965146</c:v>
                </c:pt>
                <c:pt idx="46">
                  <c:v>24886945.391999997</c:v>
                </c:pt>
                <c:pt idx="47">
                  <c:v>16907031.072000001</c:v>
                </c:pt>
                <c:pt idx="48">
                  <c:v>41143446.575999998</c:v>
                </c:pt>
                <c:pt idx="49">
                  <c:v>30608145.552000001</c:v>
                </c:pt>
                <c:pt idx="50">
                  <c:v>60646689.119999997</c:v>
                </c:pt>
                <c:pt idx="51">
                  <c:v>19896113.376000002</c:v>
                </c:pt>
                <c:pt idx="52">
                  <c:v>22303111.151999999</c:v>
                </c:pt>
                <c:pt idx="53">
                  <c:v>22579374.912</c:v>
                </c:pt>
                <c:pt idx="54">
                  <c:v>42010448.783999994</c:v>
                </c:pt>
                <c:pt idx="55">
                  <c:v>46943571.359999999</c:v>
                </c:pt>
                <c:pt idx="56">
                  <c:v>37639991.136</c:v>
                </c:pt>
                <c:pt idx="57">
                  <c:v>40536420.767999999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52-4032-A450-78FF3157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726192"/>
        <c:axId val="486730352"/>
      </c:barChart>
      <c:lineChart>
        <c:grouping val="stacked"/>
        <c:varyColors val="0"/>
        <c:ser>
          <c:idx val="0"/>
          <c:order val="0"/>
          <c:tx>
            <c:strRef>
              <c:f>Tables!$B$136</c:f>
              <c:strCache>
                <c:ptCount val="1"/>
                <c:pt idx="0">
                  <c:v>Weighted av.*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Tables!$A$137:$A$194</c:f>
              <c:numCache>
                <c:formatCode>mmm\-yy</c:formatCode>
                <c:ptCount val="5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</c:numCache>
            </c:numRef>
          </c:cat>
          <c:val>
            <c:numRef>
              <c:f>Tables!$B$137:$B$194</c:f>
              <c:numCache>
                <c:formatCode>[$$-409]#\ ##0.00</c:formatCode>
                <c:ptCount val="58"/>
                <c:pt idx="0">
                  <c:v>7.2862642318649398</c:v>
                </c:pt>
                <c:pt idx="1">
                  <c:v>7.9232218233645311</c:v>
                </c:pt>
                <c:pt idx="2">
                  <c:v>8.0237174531554611</c:v>
                </c:pt>
                <c:pt idx="3">
                  <c:v>7.7161864815109231</c:v>
                </c:pt>
                <c:pt idx="4">
                  <c:v>7.9207882349457348</c:v>
                </c:pt>
                <c:pt idx="5">
                  <c:v>8.319349521880083</c:v>
                </c:pt>
                <c:pt idx="6">
                  <c:v>7.8438151195128345</c:v>
                </c:pt>
                <c:pt idx="7">
                  <c:v>7.9291725072395733</c:v>
                </c:pt>
                <c:pt idx="8">
                  <c:v>8.1847193216466199</c:v>
                </c:pt>
                <c:pt idx="9">
                  <c:v>8.079378504413528</c:v>
                </c:pt>
                <c:pt idx="10">
                  <c:v>8.0753615594222197</c:v>
                </c:pt>
                <c:pt idx="11">
                  <c:v>7.6815632260454434</c:v>
                </c:pt>
                <c:pt idx="12">
                  <c:v>8.2605280759246185</c:v>
                </c:pt>
                <c:pt idx="13">
                  <c:v>8.6799025235536149</c:v>
                </c:pt>
                <c:pt idx="14">
                  <c:v>9.9352454896016802</c:v>
                </c:pt>
                <c:pt idx="15">
                  <c:v>9.3651163050757003</c:v>
                </c:pt>
                <c:pt idx="16">
                  <c:v>9.303880245329843</c:v>
                </c:pt>
                <c:pt idx="17">
                  <c:v>9.7860954114969445</c:v>
                </c:pt>
                <c:pt idx="18">
                  <c:v>9.7804968029425439</c:v>
                </c:pt>
                <c:pt idx="19">
                  <c:v>9.9894102544178232</c:v>
                </c:pt>
                <c:pt idx="20">
                  <c:v>10.14921082307861</c:v>
                </c:pt>
                <c:pt idx="21">
                  <c:v>10.764046315396985</c:v>
                </c:pt>
                <c:pt idx="22">
                  <c:v>11.114472326364602</c:v>
                </c:pt>
                <c:pt idx="23">
                  <c:v>11.179218488136129</c:v>
                </c:pt>
                <c:pt idx="24">
                  <c:v>11.017310251091468</c:v>
                </c:pt>
                <c:pt idx="25">
                  <c:v>11.248729045451139</c:v>
                </c:pt>
                <c:pt idx="26">
                  <c:v>11.781551019600991</c:v>
                </c:pt>
                <c:pt idx="27">
                  <c:v>10.864039512147151</c:v>
                </c:pt>
                <c:pt idx="28">
                  <c:v>9.2688050666486994</c:v>
                </c:pt>
                <c:pt idx="29">
                  <c:v>9.2667421333369457</c:v>
                </c:pt>
                <c:pt idx="30">
                  <c:v>9.0348688245279138</c:v>
                </c:pt>
                <c:pt idx="31">
                  <c:v>9.3781416264126474</c:v>
                </c:pt>
                <c:pt idx="32">
                  <c:v>9.1962408485477987</c:v>
                </c:pt>
                <c:pt idx="33">
                  <c:v>9.8003570374081708</c:v>
                </c:pt>
                <c:pt idx="34">
                  <c:v>9.1986054188926225</c:v>
                </c:pt>
                <c:pt idx="35">
                  <c:v>8.6206754295141828</c:v>
                </c:pt>
                <c:pt idx="36">
                  <c:v>8.7596633664271799</c:v>
                </c:pt>
                <c:pt idx="37">
                  <c:v>9.8661227828999731</c:v>
                </c:pt>
                <c:pt idx="38">
                  <c:v>8.5950249762173527</c:v>
                </c:pt>
                <c:pt idx="39">
                  <c:v>8.8672217219084644</c:v>
                </c:pt>
                <c:pt idx="40">
                  <c:v>9.1836126203714841</c:v>
                </c:pt>
                <c:pt idx="41">
                  <c:v>8.9417034887480931</c:v>
                </c:pt>
                <c:pt idx="42">
                  <c:v>8.4847381004058668</c:v>
                </c:pt>
                <c:pt idx="43">
                  <c:v>7.3332715378466702</c:v>
                </c:pt>
                <c:pt idx="44">
                  <c:v>6.0959641596840335</c:v>
                </c:pt>
                <c:pt idx="45">
                  <c:v>5.0620878042348325</c:v>
                </c:pt>
                <c:pt idx="46">
                  <c:v>5.3128701366353868</c:v>
                </c:pt>
                <c:pt idx="47">
                  <c:v>5.9924606129704303</c:v>
                </c:pt>
                <c:pt idx="48">
                  <c:v>6.879133986037484</c:v>
                </c:pt>
                <c:pt idx="49">
                  <c:v>7.9443909836953654</c:v>
                </c:pt>
                <c:pt idx="50">
                  <c:v>10.213599604052906</c:v>
                </c:pt>
                <c:pt idx="51">
                  <c:v>8.4103340224880618</c:v>
                </c:pt>
                <c:pt idx="52">
                  <c:v>7.4022215949762025</c:v>
                </c:pt>
                <c:pt idx="53">
                  <c:v>7.8133677353973079</c:v>
                </c:pt>
                <c:pt idx="54">
                  <c:v>8.8162682094722697</c:v>
                </c:pt>
                <c:pt idx="55">
                  <c:v>9.5567588625964657</c:v>
                </c:pt>
                <c:pt idx="56">
                  <c:v>10.280643081686414</c:v>
                </c:pt>
                <c:pt idx="57">
                  <c:v>10.964835038016751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2-4032-A450-78FF31579615}"/>
            </c:ext>
          </c:extLst>
        </c:ser>
        <c:ser>
          <c:idx val="2"/>
          <c:order val="2"/>
          <c:tx>
            <c:strRef>
              <c:f>Tables!$D$136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Tables!$D$137:$D$194</c:f>
              <c:numCache>
                <c:formatCode>[$$-409]#\ ##0.00</c:formatCode>
                <c:ptCount val="58"/>
                <c:pt idx="0">
                  <c:v>-6.8698396071917855E-3</c:v>
                </c:pt>
                <c:pt idx="1">
                  <c:v>1.285597821104056</c:v>
                </c:pt>
                <c:pt idx="3">
                  <c:v>0.94620373536142655</c:v>
                </c:pt>
                <c:pt idx="4">
                  <c:v>-2.4470498209897356</c:v>
                </c:pt>
                <c:pt idx="5">
                  <c:v>-1.0278740411736811</c:v>
                </c:pt>
                <c:pt idx="6">
                  <c:v>-0.56740684492416005</c:v>
                </c:pt>
                <c:pt idx="7">
                  <c:v>0.30931899302740806</c:v>
                </c:pt>
                <c:pt idx="8">
                  <c:v>-0.1241707145956088</c:v>
                </c:pt>
                <c:pt idx="9">
                  <c:v>0.11307201650192589</c:v>
                </c:pt>
                <c:pt idx="10">
                  <c:v>-0.32417128910102733</c:v>
                </c:pt>
                <c:pt idx="11">
                  <c:v>0.13046403376575721</c:v>
                </c:pt>
                <c:pt idx="12">
                  <c:v>-0.47257788689658931</c:v>
                </c:pt>
                <c:pt idx="13">
                  <c:v>4.6169877179249141E-2</c:v>
                </c:pt>
                <c:pt idx="14">
                  <c:v>0.1109710712571701</c:v>
                </c:pt>
                <c:pt idx="15">
                  <c:v>5.1443065565120349E-2</c:v>
                </c:pt>
                <c:pt idx="16">
                  <c:v>-1.4553970914122925</c:v>
                </c:pt>
                <c:pt idx="17">
                  <c:v>-1.5955675270911414</c:v>
                </c:pt>
                <c:pt idx="18">
                  <c:v>-1.8233960596899985</c:v>
                </c:pt>
                <c:pt idx="19">
                  <c:v>-1.4495920524718446</c:v>
                </c:pt>
                <c:pt idx="20">
                  <c:v>-1.6024566598002412</c:v>
                </c:pt>
                <c:pt idx="21">
                  <c:v>-1.3445953121418661</c:v>
                </c:pt>
                <c:pt idx="22">
                  <c:v>-0.97679124333685508</c:v>
                </c:pt>
                <c:pt idx="23">
                  <c:v>-0.93776763373755223</c:v>
                </c:pt>
                <c:pt idx="24">
                  <c:v>-1.0760702301181961</c:v>
                </c:pt>
                <c:pt idx="25">
                  <c:v>-1.1234407608419925</c:v>
                </c:pt>
                <c:pt idx="26">
                  <c:v>-0.84439050384463421</c:v>
                </c:pt>
                <c:pt idx="27">
                  <c:v>-1.6128803298595198</c:v>
                </c:pt>
                <c:pt idx="28">
                  <c:v>-2.1107646273044081</c:v>
                </c:pt>
                <c:pt idx="29">
                  <c:v>-2.5586909004666554</c:v>
                </c:pt>
                <c:pt idx="30">
                  <c:v>-1.4382030164085364</c:v>
                </c:pt>
                <c:pt idx="31">
                  <c:v>-2.7644056941969115</c:v>
                </c:pt>
                <c:pt idx="32">
                  <c:v>-2.247345473703926</c:v>
                </c:pt>
                <c:pt idx="33">
                  <c:v>-2.8725987488480014</c:v>
                </c:pt>
                <c:pt idx="34">
                  <c:v>-1.6853818462919383</c:v>
                </c:pt>
                <c:pt idx="35">
                  <c:v>-1.0987322943115174</c:v>
                </c:pt>
                <c:pt idx="36">
                  <c:v>-0.94824281906476315</c:v>
                </c:pt>
                <c:pt idx="37">
                  <c:v>-2.2596447769784529</c:v>
                </c:pt>
                <c:pt idx="38">
                  <c:v>-1.3842239957009648</c:v>
                </c:pt>
                <c:pt idx="39">
                  <c:v>-2.2284111488576874</c:v>
                </c:pt>
                <c:pt idx="40">
                  <c:v>-1.5924285014148269</c:v>
                </c:pt>
                <c:pt idx="41">
                  <c:v>-1.8914757190492528</c:v>
                </c:pt>
                <c:pt idx="42">
                  <c:v>-2.2403850034493038</c:v>
                </c:pt>
                <c:pt idx="43">
                  <c:v>-1.1924342678737769</c:v>
                </c:pt>
                <c:pt idx="44">
                  <c:v>0.35697032336838674</c:v>
                </c:pt>
                <c:pt idx="45">
                  <c:v>0.89768389111585112</c:v>
                </c:pt>
                <c:pt idx="46">
                  <c:v>1.6362782702506644</c:v>
                </c:pt>
                <c:pt idx="47">
                  <c:v>-9.6150783046855537E-4</c:v>
                </c:pt>
                <c:pt idx="48">
                  <c:v>0.45202700972553522</c:v>
                </c:pt>
                <c:pt idx="49">
                  <c:v>0.80305425006470621</c:v>
                </c:pt>
                <c:pt idx="50">
                  <c:v>2.1803853727506208</c:v>
                </c:pt>
                <c:pt idx="51">
                  <c:v>0.31620992160429218</c:v>
                </c:pt>
                <c:pt idx="52">
                  <c:v>0.47499608739664989</c:v>
                </c:pt>
                <c:pt idx="53">
                  <c:v>0.27812832191051218</c:v>
                </c:pt>
                <c:pt idx="54">
                  <c:v>8.1562139253055221E-2</c:v>
                </c:pt>
                <c:pt idx="55">
                  <c:v>-0.21553388046588573</c:v>
                </c:pt>
                <c:pt idx="56">
                  <c:v>-0.47893228002137</c:v>
                </c:pt>
                <c:pt idx="57">
                  <c:v>1.6650835045658177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52-4032-A450-78FF3157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302944"/>
        <c:axId val="470303360"/>
      </c:lineChart>
      <c:dateAx>
        <c:axId val="4867261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30352"/>
        <c:crosses val="autoZero"/>
        <c:auto val="1"/>
        <c:lblOffset val="100"/>
        <c:baseTimeUnit val="months"/>
      </c:dateAx>
      <c:valAx>
        <c:axId val="4867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26192"/>
        <c:crosses val="autoZero"/>
        <c:crossBetween val="between"/>
      </c:valAx>
      <c:valAx>
        <c:axId val="470303360"/>
        <c:scaling>
          <c:orientation val="minMax"/>
        </c:scaling>
        <c:delete val="0"/>
        <c:axPos val="r"/>
        <c:numFmt formatCode="[$$-409]#\ 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02944"/>
        <c:crosses val="max"/>
        <c:crossBetween val="between"/>
      </c:valAx>
      <c:dateAx>
        <c:axId val="47030294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70303360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Tables!$M$13</c:f>
              <c:strCache>
                <c:ptCount val="1"/>
                <c:pt idx="0">
                  <c:v>SUM[Mcf]</c:v>
                </c:pt>
              </c:strCache>
            </c:strRef>
          </c:tx>
          <c:spPr>
            <a:solidFill>
              <a:srgbClr val="52B665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D13B3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A68-4FC1-A4A3-88B4C4BA80F7}"/>
              </c:ext>
            </c:extLst>
          </c:dPt>
          <c:dPt>
            <c:idx val="4"/>
            <c:invertIfNegative val="0"/>
            <c:bubble3D val="0"/>
            <c:spPr>
              <a:solidFill>
                <a:srgbClr val="D13B3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A68-4FC1-A4A3-88B4C4BA80F7}"/>
              </c:ext>
            </c:extLst>
          </c:dPt>
          <c:dPt>
            <c:idx val="5"/>
            <c:invertIfNegative val="0"/>
            <c:bubble3D val="0"/>
            <c:spPr>
              <a:solidFill>
                <a:srgbClr val="D13B3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A68-4FC1-A4A3-88B4C4BA80F7}"/>
              </c:ext>
            </c:extLst>
          </c:dPt>
          <c:cat>
            <c:numRef>
              <c:f>Tables!$N$12:$S$12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Tables!$N$13:$S$13</c:f>
              <c:numCache>
                <c:formatCode>#,##0</c:formatCode>
                <c:ptCount val="6"/>
                <c:pt idx="0">
                  <c:v>182510652</c:v>
                </c:pt>
                <c:pt idx="1">
                  <c:v>694978799</c:v>
                </c:pt>
                <c:pt idx="2">
                  <c:v>1054273067.8199999</c:v>
                </c:pt>
                <c:pt idx="3">
                  <c:v>1819035962</c:v>
                </c:pt>
                <c:pt idx="4">
                  <c:v>2379304168</c:v>
                </c:pt>
                <c:pt idx="5">
                  <c:v>2581721330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8-4FC1-A4A3-88B4C4BA8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32051423"/>
        <c:axId val="1632052671"/>
      </c:barChart>
      <c:lineChart>
        <c:grouping val="standard"/>
        <c:varyColors val="0"/>
        <c:ser>
          <c:idx val="1"/>
          <c:order val="1"/>
          <c:tx>
            <c:strRef>
              <c:f>Tables!$M$16</c:f>
              <c:strCache>
                <c:ptCount val="1"/>
                <c:pt idx="0">
                  <c:v>AVG[%](AVG/SUM)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Tables!$N$12:$S$12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Tables!$N$16:$S$16</c:f>
              <c:numCache>
                <c:formatCode>0.00%</c:formatCode>
                <c:ptCount val="6"/>
                <c:pt idx="0">
                  <c:v>9.8907949219314617E-2</c:v>
                </c:pt>
                <c:pt idx="1">
                  <c:v>8.3333333333333329E-2</c:v>
                </c:pt>
                <c:pt idx="2">
                  <c:v>8.3333333333333343E-2</c:v>
                </c:pt>
                <c:pt idx="3">
                  <c:v>8.3333333333333329E-2</c:v>
                </c:pt>
                <c:pt idx="4">
                  <c:v>8.3333333333333343E-2</c:v>
                </c:pt>
                <c:pt idx="5">
                  <c:v>0.11111111111111112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8-4FC1-A4A3-88B4C4BA80F7}"/>
            </c:ext>
          </c:extLst>
        </c:ser>
        <c:ser>
          <c:idx val="2"/>
          <c:order val="2"/>
          <c:tx>
            <c:strRef>
              <c:f>Tables!$M$17</c:f>
              <c:strCache>
                <c:ptCount val="1"/>
                <c:pt idx="0">
                  <c:v>MED[%](MED/SUM)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Tables!$N$12:$S$12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Tables!$N$17:$S$17</c:f>
              <c:numCache>
                <c:formatCode>0.00%</c:formatCode>
                <c:ptCount val="6"/>
                <c:pt idx="0">
                  <c:v>8.6038150803384339E-2</c:v>
                </c:pt>
                <c:pt idx="1">
                  <c:v>7.4110753556958509E-2</c:v>
                </c:pt>
                <c:pt idx="2">
                  <c:v>8.4189464873206929E-2</c:v>
                </c:pt>
                <c:pt idx="3">
                  <c:v>7.8785241740042075E-2</c:v>
                </c:pt>
                <c:pt idx="4">
                  <c:v>9.0940421956172524E-2</c:v>
                </c:pt>
                <c:pt idx="5">
                  <c:v>0.11684028384271822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8-4FC1-A4A3-88B4C4BA8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5936495"/>
        <c:axId val="1525937743"/>
      </c:lineChart>
      <c:catAx>
        <c:axId val="163205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52671"/>
        <c:crosses val="autoZero"/>
        <c:auto val="1"/>
        <c:lblAlgn val="ctr"/>
        <c:lblOffset val="100"/>
        <c:noMultiLvlLbl val="0"/>
      </c:catAx>
      <c:valAx>
        <c:axId val="163205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51423"/>
        <c:crosses val="autoZero"/>
        <c:crossBetween val="between"/>
      </c:valAx>
      <c:valAx>
        <c:axId val="152593774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36495"/>
        <c:crosses val="max"/>
        <c:crossBetween val="between"/>
      </c:valAx>
      <c:catAx>
        <c:axId val="1525936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59377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404811</xdr:colOff>
      <xdr:row>52</xdr:row>
      <xdr:rowOff>122465</xdr:rowOff>
    </xdr:from>
    <xdr:to>
      <xdr:col>20</xdr:col>
      <xdr:colOff>653143</xdr:colOff>
      <xdr:row>73</xdr:row>
      <xdr:rowOff>21851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0EF759-6221-D94C-8B6B-0E45808EB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241205</xdr:colOff>
      <xdr:row>74</xdr:row>
      <xdr:rowOff>63593</xdr:rowOff>
    </xdr:from>
    <xdr:to>
      <xdr:col>18</xdr:col>
      <xdr:colOff>612961</xdr:colOff>
      <xdr:row>98</xdr:row>
      <xdr:rowOff>173131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7CDC62-8184-C158-FD74-C53221ABE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277065</xdr:colOff>
      <xdr:row>99</xdr:row>
      <xdr:rowOff>144274</xdr:rowOff>
    </xdr:from>
    <xdr:to>
      <xdr:col>18</xdr:col>
      <xdr:colOff>547967</xdr:colOff>
      <xdr:row>119</xdr:row>
      <xdr:rowOff>168087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1FE896-8199-615E-5B19-42C04D660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240084</xdr:colOff>
      <xdr:row>120</xdr:row>
      <xdr:rowOff>185178</xdr:rowOff>
    </xdr:from>
    <xdr:to>
      <xdr:col>20</xdr:col>
      <xdr:colOff>638734</xdr:colOff>
      <xdr:row>145</xdr:row>
      <xdr:rowOff>66116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401052-C142-C237-E213-12AA56B5C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619124</xdr:colOff>
      <xdr:row>18</xdr:row>
      <xdr:rowOff>77559</xdr:rowOff>
    </xdr:from>
    <xdr:to>
      <xdr:col>22</xdr:col>
      <xdr:colOff>299357</xdr:colOff>
      <xdr:row>49</xdr:row>
      <xdr:rowOff>13607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74826B-3750-67D7-E929-890F2380F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F303-776C-483B-B293-E6A52EC7561F}">
  <dimension ref="A3:B8"/>
  <sheetViews>
    <sheetView showGridLines="0" workbookViewId="0">
      <selection activeCell="F11" sqref="F11"/>
    </sheetView>
  </sheetViews>
  <sheetFormatPr defaultRowHeight="15"/>
  <sheetData>
    <row r="3" spans="1:2">
      <c r="B3" s="4" t="s">
        <v>35</v>
      </c>
    </row>
    <row r="4" spans="1:2">
      <c r="A4">
        <v>1</v>
      </c>
      <c r="B4" s="18" t="s">
        <v>19</v>
      </c>
    </row>
    <row r="5" spans="1:2">
      <c r="A5">
        <v>2</v>
      </c>
      <c r="B5" s="18" t="s">
        <v>10</v>
      </c>
    </row>
    <row r="6" spans="1:2">
      <c r="A6">
        <v>3</v>
      </c>
      <c r="B6" s="18" t="s">
        <v>6</v>
      </c>
    </row>
    <row r="7" spans="1:2">
      <c r="A7">
        <v>4</v>
      </c>
      <c r="B7" s="18" t="s">
        <v>36</v>
      </c>
    </row>
    <row r="8" spans="1:2">
      <c r="A8">
        <v>5</v>
      </c>
      <c r="B8" s="18" t="s">
        <v>24</v>
      </c>
    </row>
  </sheetData>
  <hyperlinks>
    <hyperlink ref="B4" location="Tables!A1" display="U.S. LNG exports by destination region" xr:uid="{C2F2212B-F795-4E3B-B42A-E313945961DC}"/>
    <hyperlink ref="B5" location="Tables!A73" display="Korea LNG imports from U.S." xr:uid="{43689C8A-BE17-417B-A6FF-6A83CB4ADB2B}"/>
    <hyperlink ref="B6" location="Tables!A135" display="Korea LNG import price" xr:uid="{E192A3FA-9A77-46B8-890F-C495CDC4454D}"/>
    <hyperlink ref="B8" location="Tables!A261" display="Conversion factors" xr:uid="{A3C8FA98-70E7-439F-A851-4F5D7C4885A9}"/>
    <hyperlink ref="B7" location="Tables!A199" display="Monthly av. Brent and HH price" xr:uid="{89A39C62-2A63-4B21-9BEB-8F5AEA58C00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8F35-6080-4BAB-ABDF-378F368AB273}">
  <dimension ref="A1:U278"/>
  <sheetViews>
    <sheetView tabSelected="1" zoomScale="70" zoomScaleNormal="70" workbookViewId="0">
      <selection activeCell="B75" sqref="B75"/>
    </sheetView>
  </sheetViews>
  <sheetFormatPr defaultRowHeight="15"/>
  <cols>
    <col min="1" max="1" width="20.42578125" customWidth="1"/>
    <col min="2" max="2" width="14" bestFit="1" customWidth="1"/>
    <col min="3" max="3" width="14.140625" bestFit="1" customWidth="1"/>
    <col min="4" max="5" width="11.85546875" customWidth="1"/>
    <col min="6" max="6" width="14" customWidth="1"/>
    <col min="7" max="7" width="15.28515625" bestFit="1" customWidth="1"/>
    <col min="8" max="8" width="23.42578125" bestFit="1" customWidth="1"/>
    <col min="9" max="9" width="14.5703125" customWidth="1"/>
    <col min="10" max="10" width="15.85546875" bestFit="1" customWidth="1"/>
    <col min="11" max="12" width="11.85546875" customWidth="1"/>
    <col min="13" max="13" width="13.140625" customWidth="1"/>
    <col min="14" max="15" width="11.85546875" customWidth="1"/>
    <col min="16" max="16" width="12.85546875" bestFit="1" customWidth="1"/>
    <col min="17" max="17" width="14.85546875" bestFit="1" customWidth="1"/>
    <col min="18" max="19" width="12.85546875" bestFit="1" customWidth="1"/>
    <col min="20" max="20" width="16" bestFit="1" customWidth="1"/>
    <col min="21" max="21" width="13.85546875" bestFit="1" customWidth="1"/>
    <col min="22" max="69" width="11.85546875" customWidth="1"/>
  </cols>
  <sheetData>
    <row r="1" spans="1:19">
      <c r="A1" s="4" t="s">
        <v>19</v>
      </c>
    </row>
    <row r="2" spans="1:19">
      <c r="A2" s="13" t="s">
        <v>18</v>
      </c>
      <c r="B2" s="11" t="s">
        <v>17</v>
      </c>
      <c r="C2" s="11" t="s">
        <v>20</v>
      </c>
      <c r="D2" s="11" t="s">
        <v>16</v>
      </c>
      <c r="E2" s="11" t="s">
        <v>15</v>
      </c>
      <c r="F2" s="11" t="s">
        <v>14</v>
      </c>
      <c r="G2" s="12" t="s">
        <v>13</v>
      </c>
      <c r="H2" s="11" t="s">
        <v>12</v>
      </c>
    </row>
    <row r="3" spans="1:19">
      <c r="A3" s="2">
        <v>42401</v>
      </c>
      <c r="B3" s="8">
        <v>1993109</v>
      </c>
      <c r="C3" s="8">
        <v>0</v>
      </c>
      <c r="D3" s="8">
        <v>0</v>
      </c>
      <c r="E3" s="8">
        <v>0</v>
      </c>
      <c r="F3" s="8">
        <v>0</v>
      </c>
      <c r="G3" s="9">
        <v>1993109</v>
      </c>
      <c r="H3" s="10"/>
    </row>
    <row r="4" spans="1:19">
      <c r="A4" s="2">
        <v>42430</v>
      </c>
      <c r="B4" s="8">
        <v>3270357</v>
      </c>
      <c r="C4" s="8">
        <v>0</v>
      </c>
      <c r="D4" s="8">
        <v>3391066</v>
      </c>
      <c r="E4" s="8">
        <v>2843575</v>
      </c>
      <c r="F4" s="8">
        <v>0</v>
      </c>
      <c r="G4" s="9">
        <v>9504998</v>
      </c>
      <c r="H4" s="8">
        <v>7511889</v>
      </c>
    </row>
    <row r="5" spans="1:19">
      <c r="A5" s="2">
        <v>42461</v>
      </c>
      <c r="B5" s="8">
        <v>6310025</v>
      </c>
      <c r="C5" s="8">
        <v>0</v>
      </c>
      <c r="D5" s="8">
        <v>0</v>
      </c>
      <c r="E5" s="8">
        <v>0</v>
      </c>
      <c r="F5" s="8">
        <v>3700091</v>
      </c>
      <c r="G5" s="9">
        <v>10010116</v>
      </c>
      <c r="H5" s="8">
        <v>505118</v>
      </c>
    </row>
    <row r="6" spans="1:19">
      <c r="A6" s="2">
        <v>42491</v>
      </c>
      <c r="B6" s="8">
        <v>6230224</v>
      </c>
      <c r="C6" s="8">
        <v>0</v>
      </c>
      <c r="D6" s="8">
        <v>3609595</v>
      </c>
      <c r="E6" s="8">
        <v>0</v>
      </c>
      <c r="F6" s="8">
        <v>0</v>
      </c>
      <c r="G6" s="9">
        <v>9839819</v>
      </c>
      <c r="H6" s="8">
        <v>-170297</v>
      </c>
      <c r="J6" s="21">
        <f>C13/SUM(C2:C13)</f>
        <v>0.72481759968058368</v>
      </c>
    </row>
    <row r="7" spans="1:19">
      <c r="A7" s="2">
        <v>42522</v>
      </c>
      <c r="B7" s="8">
        <v>12803718</v>
      </c>
      <c r="C7" s="8">
        <v>0</v>
      </c>
      <c r="D7" s="8">
        <v>0</v>
      </c>
      <c r="E7" s="8">
        <v>3617006</v>
      </c>
      <c r="F7" s="8">
        <v>0</v>
      </c>
      <c r="G7" s="9">
        <v>16420724</v>
      </c>
      <c r="H7" s="8">
        <v>6580905</v>
      </c>
    </row>
    <row r="8" spans="1:19">
      <c r="A8" s="2">
        <v>42552</v>
      </c>
      <c r="B8" s="8">
        <v>6073832</v>
      </c>
      <c r="C8" s="8">
        <v>3132116</v>
      </c>
      <c r="D8" s="8">
        <v>3566496</v>
      </c>
      <c r="E8" s="8">
        <v>0</v>
      </c>
      <c r="F8" s="8">
        <v>2930435</v>
      </c>
      <c r="G8" s="9">
        <v>15702879</v>
      </c>
      <c r="H8" s="8">
        <v>-717845</v>
      </c>
    </row>
    <row r="9" spans="1:19">
      <c r="A9" s="2">
        <v>42583</v>
      </c>
      <c r="B9" s="8">
        <v>21763267</v>
      </c>
      <c r="C9" s="8">
        <v>0</v>
      </c>
      <c r="D9" s="8">
        <v>0</v>
      </c>
      <c r="E9" s="8">
        <v>3701179</v>
      </c>
      <c r="F9" s="8">
        <v>0</v>
      </c>
      <c r="G9" s="9">
        <v>25464446</v>
      </c>
      <c r="H9" s="8">
        <v>9761567</v>
      </c>
    </row>
    <row r="10" spans="1:19">
      <c r="A10" s="2">
        <v>42614</v>
      </c>
      <c r="B10" s="8">
        <v>3315009</v>
      </c>
      <c r="C10" s="8">
        <v>0</v>
      </c>
      <c r="D10" s="8">
        <v>6819896</v>
      </c>
      <c r="E10" s="8">
        <v>3638872</v>
      </c>
      <c r="F10" s="8">
        <v>2941284</v>
      </c>
      <c r="G10" s="9">
        <v>16715061</v>
      </c>
      <c r="H10" s="8">
        <v>-8749385</v>
      </c>
    </row>
    <row r="11" spans="1:19">
      <c r="A11" s="2">
        <v>42644</v>
      </c>
      <c r="B11" s="8">
        <v>0</v>
      </c>
      <c r="C11" s="8">
        <v>0</v>
      </c>
      <c r="D11" s="8">
        <v>2941921</v>
      </c>
      <c r="E11" s="8">
        <v>0</v>
      </c>
      <c r="F11" s="8">
        <v>0</v>
      </c>
      <c r="G11" s="9">
        <v>2941921</v>
      </c>
      <c r="H11" s="8">
        <v>-13773140</v>
      </c>
    </row>
    <row r="12" spans="1:19">
      <c r="A12" s="2">
        <v>42675</v>
      </c>
      <c r="B12" s="8">
        <v>16240236</v>
      </c>
      <c r="C12" s="8">
        <v>7341166</v>
      </c>
      <c r="D12" s="8">
        <v>0</v>
      </c>
      <c r="E12" s="8">
        <v>3114776</v>
      </c>
      <c r="F12" s="8">
        <v>6213758</v>
      </c>
      <c r="G12" s="9">
        <v>32909936</v>
      </c>
      <c r="H12" s="8">
        <v>29968015</v>
      </c>
      <c r="I12" t="s">
        <v>37</v>
      </c>
      <c r="J12" t="s">
        <v>38</v>
      </c>
      <c r="N12">
        <v>2016</v>
      </c>
      <c r="O12">
        <v>2017</v>
      </c>
      <c r="P12">
        <v>2018</v>
      </c>
      <c r="Q12">
        <v>2019</v>
      </c>
      <c r="R12">
        <v>2020</v>
      </c>
      <c r="S12">
        <v>2021</v>
      </c>
    </row>
    <row r="13" spans="1:19">
      <c r="A13" s="2">
        <v>42705</v>
      </c>
      <c r="B13" s="8">
        <v>6879707</v>
      </c>
      <c r="C13" s="8">
        <v>27586136</v>
      </c>
      <c r="D13" s="8">
        <v>3606162</v>
      </c>
      <c r="E13" s="8">
        <v>0</v>
      </c>
      <c r="F13" s="8">
        <v>2935638</v>
      </c>
      <c r="G13" s="9">
        <v>41007643</v>
      </c>
      <c r="H13" s="8">
        <v>8097707</v>
      </c>
      <c r="I13" s="19">
        <f>AVERAGE(G4:G13)</f>
        <v>18051754.300000001</v>
      </c>
      <c r="J13" s="19">
        <f>SUM(G3:G13)</f>
        <v>182510652</v>
      </c>
      <c r="K13" s="19">
        <f>MEDIAN(G3:G13)</f>
        <v>15702879</v>
      </c>
      <c r="L13" t="str">
        <f>IF(I13&gt;K13,"Positive","Negative")</f>
        <v>Positive</v>
      </c>
      <c r="M13" t="s">
        <v>66</v>
      </c>
      <c r="N13" s="19">
        <f>J13</f>
        <v>182510652</v>
      </c>
      <c r="O13" s="19">
        <f>J25</f>
        <v>694978799</v>
      </c>
      <c r="P13" s="19">
        <f>J37</f>
        <v>1054273067.8199999</v>
      </c>
      <c r="Q13" s="19">
        <f>J49</f>
        <v>1819035962</v>
      </c>
      <c r="R13" s="19">
        <f>J61</f>
        <v>2379304168</v>
      </c>
      <c r="S13" s="19">
        <f>J70</f>
        <v>2581721330</v>
      </c>
    </row>
    <row r="14" spans="1:19">
      <c r="A14" s="2">
        <v>42736</v>
      </c>
      <c r="B14" s="8">
        <v>13615300</v>
      </c>
      <c r="C14" s="8">
        <v>13923726</v>
      </c>
      <c r="D14" s="8">
        <v>2939021</v>
      </c>
      <c r="E14" s="8">
        <v>3622568</v>
      </c>
      <c r="F14" s="8">
        <v>14311789</v>
      </c>
      <c r="G14" s="9">
        <v>48412404</v>
      </c>
      <c r="H14" s="8">
        <v>7404761</v>
      </c>
      <c r="M14" t="s">
        <v>64</v>
      </c>
      <c r="N14" s="19">
        <f>I13</f>
        <v>18051754.300000001</v>
      </c>
      <c r="O14" s="19">
        <f>I25</f>
        <v>57914899.916666664</v>
      </c>
      <c r="P14" s="19">
        <f>I37</f>
        <v>87856088.984999999</v>
      </c>
      <c r="Q14" s="19">
        <f>I49</f>
        <v>151586330.16666666</v>
      </c>
      <c r="R14" s="19">
        <f>I61</f>
        <v>198275347.33333334</v>
      </c>
      <c r="S14" s="19">
        <f>I70</f>
        <v>286857925.55555558</v>
      </c>
    </row>
    <row r="15" spans="1:19">
      <c r="A15" s="2">
        <v>42767</v>
      </c>
      <c r="B15" s="8">
        <v>17357366</v>
      </c>
      <c r="C15" s="8">
        <v>14043092</v>
      </c>
      <c r="D15" s="8">
        <v>6322933</v>
      </c>
      <c r="E15" s="8">
        <v>3399239</v>
      </c>
      <c r="F15" s="8">
        <v>9093960</v>
      </c>
      <c r="G15" s="9">
        <v>50216590</v>
      </c>
      <c r="H15" s="8">
        <v>1804186</v>
      </c>
      <c r="M15" t="s">
        <v>65</v>
      </c>
      <c r="N15" s="19">
        <f>K13</f>
        <v>15702879</v>
      </c>
      <c r="O15" s="19">
        <f>K25</f>
        <v>51505402.5</v>
      </c>
      <c r="P15" s="19">
        <f>K37</f>
        <v>88758685.409999996</v>
      </c>
      <c r="Q15" s="19">
        <f>K49</f>
        <v>143313188</v>
      </c>
      <c r="R15" s="19">
        <f>K61</f>
        <v>216374925</v>
      </c>
      <c r="S15" s="19">
        <f>K70</f>
        <v>301649053</v>
      </c>
    </row>
    <row r="16" spans="1:19">
      <c r="A16" s="2">
        <v>42795</v>
      </c>
      <c r="B16" s="8">
        <v>16612708</v>
      </c>
      <c r="C16" s="8">
        <v>7041520</v>
      </c>
      <c r="D16" s="8">
        <v>10015236</v>
      </c>
      <c r="E16" s="8">
        <v>6278570</v>
      </c>
      <c r="F16" s="8">
        <v>3520905</v>
      </c>
      <c r="G16" s="9">
        <v>43468939</v>
      </c>
      <c r="H16" s="8">
        <v>-6747651</v>
      </c>
      <c r="M16" t="s">
        <v>67</v>
      </c>
      <c r="N16" s="21">
        <f>N14/N13</f>
        <v>9.8907949219314617E-2</v>
      </c>
      <c r="O16" s="21">
        <f t="shared" ref="O16:S16" si="0">O14/O13</f>
        <v>8.3333333333333329E-2</v>
      </c>
      <c r="P16" s="21">
        <f t="shared" si="0"/>
        <v>8.3333333333333343E-2</v>
      </c>
      <c r="Q16" s="21">
        <f t="shared" si="0"/>
        <v>8.3333333333333329E-2</v>
      </c>
      <c r="R16" s="21">
        <f t="shared" si="0"/>
        <v>8.3333333333333343E-2</v>
      </c>
      <c r="S16" s="21">
        <f t="shared" si="0"/>
        <v>0.11111111111111112</v>
      </c>
    </row>
    <row r="17" spans="1:19">
      <c r="A17" s="2">
        <v>42826</v>
      </c>
      <c r="B17" s="8">
        <v>29759655</v>
      </c>
      <c r="C17" s="8">
        <v>10693562</v>
      </c>
      <c r="D17" s="8">
        <v>10130630</v>
      </c>
      <c r="E17" s="8">
        <v>0</v>
      </c>
      <c r="F17" s="8">
        <v>0</v>
      </c>
      <c r="G17" s="9">
        <v>50583847</v>
      </c>
      <c r="H17" s="8">
        <v>7114908</v>
      </c>
      <c r="M17" t="s">
        <v>68</v>
      </c>
      <c r="N17" s="21">
        <f>N15/N13</f>
        <v>8.6038150803384339E-2</v>
      </c>
      <c r="O17" s="21">
        <f t="shared" ref="O17:S17" si="1">O15/O13</f>
        <v>7.4110753556958509E-2</v>
      </c>
      <c r="P17" s="21">
        <f t="shared" si="1"/>
        <v>8.4189464873206929E-2</v>
      </c>
      <c r="Q17" s="21">
        <f t="shared" si="1"/>
        <v>7.8785241740042075E-2</v>
      </c>
      <c r="R17" s="21">
        <f t="shared" si="1"/>
        <v>9.0940421956172524E-2</v>
      </c>
      <c r="S17" s="21">
        <f t="shared" si="1"/>
        <v>0.11684028384271822</v>
      </c>
    </row>
    <row r="18" spans="1:19">
      <c r="A18" s="2">
        <v>42856</v>
      </c>
      <c r="B18" s="8">
        <v>16890895</v>
      </c>
      <c r="C18" s="8">
        <v>16947844</v>
      </c>
      <c r="D18" s="8">
        <v>16795400</v>
      </c>
      <c r="E18" s="8">
        <v>0</v>
      </c>
      <c r="F18" s="8">
        <v>10106782</v>
      </c>
      <c r="G18" s="9">
        <v>60740921</v>
      </c>
      <c r="H18" s="8">
        <v>10157074</v>
      </c>
    </row>
    <row r="19" spans="1:19">
      <c r="A19" s="2">
        <v>42887</v>
      </c>
      <c r="B19" s="8">
        <v>31369148</v>
      </c>
      <c r="C19" s="8">
        <v>11114471</v>
      </c>
      <c r="D19" s="8">
        <v>0</v>
      </c>
      <c r="E19" s="8">
        <v>3412882</v>
      </c>
      <c r="F19" s="8">
        <v>6530457</v>
      </c>
      <c r="G19" s="9">
        <v>52426958</v>
      </c>
      <c r="H19" s="8">
        <v>-8313963</v>
      </c>
    </row>
    <row r="20" spans="1:19">
      <c r="A20" s="2">
        <v>42917</v>
      </c>
      <c r="B20" s="8">
        <v>21329209</v>
      </c>
      <c r="C20" s="8">
        <v>21456552</v>
      </c>
      <c r="D20" s="8">
        <v>3409793</v>
      </c>
      <c r="E20" s="8">
        <v>0</v>
      </c>
      <c r="F20" s="8">
        <v>3878871</v>
      </c>
      <c r="G20" s="9">
        <v>50074425</v>
      </c>
      <c r="H20" s="8">
        <v>-2352533</v>
      </c>
    </row>
    <row r="21" spans="1:19">
      <c r="A21" s="2">
        <v>42948</v>
      </c>
      <c r="B21" s="8">
        <v>6860462</v>
      </c>
      <c r="C21" s="8">
        <v>10319716</v>
      </c>
      <c r="D21" s="8">
        <v>10710724</v>
      </c>
      <c r="E21" s="8">
        <v>0</v>
      </c>
      <c r="F21" s="8">
        <v>13914146</v>
      </c>
      <c r="G21" s="9">
        <v>41805048</v>
      </c>
      <c r="H21" s="8">
        <v>-8269377</v>
      </c>
    </row>
    <row r="22" spans="1:19">
      <c r="A22" s="2">
        <v>42979</v>
      </c>
      <c r="B22" s="8">
        <v>16571735</v>
      </c>
      <c r="C22" s="8">
        <v>27570516</v>
      </c>
      <c r="D22" s="8">
        <v>0</v>
      </c>
      <c r="E22" s="8">
        <v>0</v>
      </c>
      <c r="F22" s="8">
        <v>10522784</v>
      </c>
      <c r="G22" s="9">
        <v>54665035</v>
      </c>
      <c r="H22" s="8">
        <v>12859987</v>
      </c>
    </row>
    <row r="23" spans="1:19">
      <c r="A23" s="2">
        <v>43009</v>
      </c>
      <c r="B23" s="8">
        <v>17750397</v>
      </c>
      <c r="C23" s="8">
        <v>56009970</v>
      </c>
      <c r="D23" s="8">
        <v>3372582</v>
      </c>
      <c r="E23" s="8">
        <v>0</v>
      </c>
      <c r="F23" s="8">
        <v>2980271</v>
      </c>
      <c r="G23" s="9">
        <v>80113220</v>
      </c>
      <c r="H23" s="8">
        <v>25448185</v>
      </c>
    </row>
    <row r="24" spans="1:19">
      <c r="A24" s="2">
        <v>43040</v>
      </c>
      <c r="B24" s="8">
        <v>13594894</v>
      </c>
      <c r="C24" s="8">
        <v>44946238</v>
      </c>
      <c r="D24" s="8">
        <v>0</v>
      </c>
      <c r="E24" s="8">
        <v>7057436</v>
      </c>
      <c r="F24" s="8">
        <v>14394066</v>
      </c>
      <c r="G24" s="9">
        <v>79992634</v>
      </c>
      <c r="H24" s="8">
        <v>-120586</v>
      </c>
      <c r="I24" t="s">
        <v>39</v>
      </c>
      <c r="J24" t="s">
        <v>40</v>
      </c>
    </row>
    <row r="25" spans="1:19">
      <c r="A25" s="2">
        <v>43070</v>
      </c>
      <c r="B25" s="8">
        <v>6997695</v>
      </c>
      <c r="C25" s="8">
        <v>58136381</v>
      </c>
      <c r="D25" s="8">
        <v>7135068</v>
      </c>
      <c r="E25" s="8">
        <v>3427012</v>
      </c>
      <c r="F25" s="8">
        <v>6782622</v>
      </c>
      <c r="G25" s="9">
        <v>82478778</v>
      </c>
      <c r="H25" s="8">
        <v>2486144</v>
      </c>
      <c r="I25" s="19">
        <f>AVERAGE(G14:G25)</f>
        <v>57914899.916666664</v>
      </c>
      <c r="J25" s="19">
        <f>SUM(G14:G25)</f>
        <v>694978799</v>
      </c>
      <c r="K25" s="19">
        <f>MEDIAN(G14:G25)</f>
        <v>51505402.5</v>
      </c>
      <c r="L25" t="str">
        <f>IF(I25&gt;K25,"Positive","Negative")</f>
        <v>Positive</v>
      </c>
    </row>
    <row r="26" spans="1:19">
      <c r="A26" s="2">
        <v>43101</v>
      </c>
      <c r="B26" s="8">
        <v>13369918</v>
      </c>
      <c r="C26" s="8">
        <v>38485259</v>
      </c>
      <c r="D26" s="8">
        <v>6553756</v>
      </c>
      <c r="E26" s="8">
        <v>6964078</v>
      </c>
      <c r="F26" s="8">
        <v>6960971</v>
      </c>
      <c r="G26" s="9">
        <v>72333982</v>
      </c>
      <c r="H26" s="8">
        <v>-10144796</v>
      </c>
    </row>
    <row r="27" spans="1:19">
      <c r="A27" s="2">
        <v>43132</v>
      </c>
      <c r="B27" s="8">
        <v>18025716</v>
      </c>
      <c r="C27" s="8">
        <v>48976350</v>
      </c>
      <c r="D27" s="8">
        <v>3300285</v>
      </c>
      <c r="E27" s="8">
        <v>0</v>
      </c>
      <c r="F27" s="8">
        <v>3278774</v>
      </c>
      <c r="G27" s="9">
        <v>73581125</v>
      </c>
      <c r="H27" s="8">
        <v>1247143</v>
      </c>
    </row>
    <row r="28" spans="1:19">
      <c r="A28" s="2">
        <v>43160</v>
      </c>
      <c r="B28" s="8">
        <v>45737293</v>
      </c>
      <c r="C28" s="8">
        <v>21817699</v>
      </c>
      <c r="D28" s="8">
        <v>3694174</v>
      </c>
      <c r="E28" s="8">
        <v>13941402</v>
      </c>
      <c r="F28" s="8">
        <v>6266742</v>
      </c>
      <c r="G28" s="9">
        <v>91457310</v>
      </c>
      <c r="H28" s="8">
        <v>17876185</v>
      </c>
    </row>
    <row r="29" spans="1:19">
      <c r="A29" s="2">
        <v>43191</v>
      </c>
      <c r="B29" s="8">
        <v>26133338</v>
      </c>
      <c r="C29" s="8">
        <v>46472544</v>
      </c>
      <c r="D29" s="8">
        <v>3293275</v>
      </c>
      <c r="E29" s="8">
        <v>6511802</v>
      </c>
      <c r="F29" s="8">
        <v>3252599</v>
      </c>
      <c r="G29" s="9">
        <v>85663558</v>
      </c>
      <c r="H29" s="8">
        <v>-5793752</v>
      </c>
    </row>
    <row r="30" spans="1:19">
      <c r="A30" s="2">
        <v>43221</v>
      </c>
      <c r="B30" s="8">
        <v>23155462</v>
      </c>
      <c r="C30" s="8">
        <v>40933611</v>
      </c>
      <c r="D30" s="8">
        <v>20337731</v>
      </c>
      <c r="E30" s="8">
        <v>10340294</v>
      </c>
      <c r="F30" s="8">
        <v>0</v>
      </c>
      <c r="G30" s="9">
        <v>94767098</v>
      </c>
      <c r="H30" s="8">
        <v>9103540</v>
      </c>
    </row>
    <row r="31" spans="1:19">
      <c r="A31" s="2">
        <v>43252</v>
      </c>
      <c r="B31" s="8">
        <v>33569424</v>
      </c>
      <c r="C31" s="8">
        <v>30007482</v>
      </c>
      <c r="D31" s="8">
        <v>3201097</v>
      </c>
      <c r="E31" s="8">
        <v>6716705</v>
      </c>
      <c r="F31" s="8">
        <v>0</v>
      </c>
      <c r="G31" s="9">
        <v>73494708</v>
      </c>
      <c r="H31" s="8">
        <v>-21272390</v>
      </c>
    </row>
    <row r="32" spans="1:19">
      <c r="A32" s="2">
        <v>43282</v>
      </c>
      <c r="B32" s="8">
        <v>44761666</v>
      </c>
      <c r="C32" s="8">
        <v>30851602.82</v>
      </c>
      <c r="D32" s="8">
        <v>0</v>
      </c>
      <c r="E32" s="8">
        <v>5918057</v>
      </c>
      <c r="F32" s="8">
        <v>6156565</v>
      </c>
      <c r="G32" s="9">
        <v>87687890.819999993</v>
      </c>
      <c r="H32" s="8">
        <v>14193182.819999993</v>
      </c>
    </row>
    <row r="33" spans="1:12">
      <c r="A33" s="2">
        <v>43313</v>
      </c>
      <c r="B33" s="8">
        <v>50670924</v>
      </c>
      <c r="C33" s="8">
        <v>31340415</v>
      </c>
      <c r="D33" s="8">
        <v>7162069</v>
      </c>
      <c r="E33" s="8">
        <v>0</v>
      </c>
      <c r="F33" s="8">
        <v>2296394</v>
      </c>
      <c r="G33" s="9">
        <v>91469802</v>
      </c>
      <c r="H33" s="8">
        <v>3781911.1800000072</v>
      </c>
    </row>
    <row r="34" spans="1:12">
      <c r="A34" s="2">
        <v>43344</v>
      </c>
      <c r="B34" s="8">
        <v>14234457</v>
      </c>
      <c r="C34" s="8">
        <v>40876077</v>
      </c>
      <c r="D34" s="8">
        <v>3637851</v>
      </c>
      <c r="E34" s="8">
        <v>5910158</v>
      </c>
      <c r="F34" s="8">
        <v>16676342</v>
      </c>
      <c r="G34" s="9">
        <v>81334885</v>
      </c>
      <c r="H34" s="8">
        <v>-10134917</v>
      </c>
    </row>
    <row r="35" spans="1:12">
      <c r="A35" s="2">
        <v>43374</v>
      </c>
      <c r="B35" s="8">
        <v>7076233</v>
      </c>
      <c r="C35" s="8">
        <v>45209271</v>
      </c>
      <c r="D35" s="8">
        <v>3666464</v>
      </c>
      <c r="E35" s="8">
        <v>7130565</v>
      </c>
      <c r="F35" s="8">
        <v>26746947</v>
      </c>
      <c r="G35" s="9">
        <v>89829480</v>
      </c>
      <c r="H35" s="8">
        <v>8494595</v>
      </c>
    </row>
    <row r="36" spans="1:12">
      <c r="A36" s="2">
        <v>43405</v>
      </c>
      <c r="B36" s="8">
        <v>11773226</v>
      </c>
      <c r="C36" s="8">
        <v>27498732</v>
      </c>
      <c r="D36" s="8">
        <v>7390370</v>
      </c>
      <c r="E36" s="8">
        <v>0</v>
      </c>
      <c r="F36" s="8">
        <v>43351469</v>
      </c>
      <c r="G36" s="9">
        <v>90013797</v>
      </c>
      <c r="H36" s="8">
        <v>184317</v>
      </c>
      <c r="I36" t="s">
        <v>41</v>
      </c>
      <c r="J36" t="s">
        <v>42</v>
      </c>
    </row>
    <row r="37" spans="1:12">
      <c r="A37" s="2">
        <v>43435</v>
      </c>
      <c r="B37" s="8">
        <v>17154614</v>
      </c>
      <c r="C37" s="8">
        <v>54564736</v>
      </c>
      <c r="D37" s="8">
        <v>0</v>
      </c>
      <c r="E37" s="8">
        <v>10834923</v>
      </c>
      <c r="F37" s="8">
        <v>40085159</v>
      </c>
      <c r="G37" s="9">
        <v>122639432</v>
      </c>
      <c r="H37" s="8">
        <v>32625635</v>
      </c>
      <c r="I37" s="19">
        <f>AVERAGE(G26:G37)</f>
        <v>87856088.984999999</v>
      </c>
      <c r="J37" s="19">
        <f>SUM(G26:G37)</f>
        <v>1054273067.8199999</v>
      </c>
      <c r="K37" s="19">
        <f>MEDIAN(G26:G37)</f>
        <v>88758685.409999996</v>
      </c>
      <c r="L37" t="str">
        <f>IF(I37&gt;K37,"Positive","Negative")</f>
        <v>Negative</v>
      </c>
    </row>
    <row r="38" spans="1:12">
      <c r="A38" s="2">
        <v>43466</v>
      </c>
      <c r="B38" s="8">
        <v>17243786</v>
      </c>
      <c r="C38" s="8">
        <v>37862729</v>
      </c>
      <c r="D38" s="8">
        <v>0</v>
      </c>
      <c r="E38" s="8">
        <v>7030184</v>
      </c>
      <c r="F38" s="8">
        <v>64689010</v>
      </c>
      <c r="G38" s="9">
        <v>126825709</v>
      </c>
      <c r="H38" s="8">
        <v>4186277</v>
      </c>
    </row>
    <row r="39" spans="1:12">
      <c r="A39" s="2">
        <v>43497</v>
      </c>
      <c r="B39" s="8">
        <v>19058762</v>
      </c>
      <c r="C39" s="8">
        <v>31534078</v>
      </c>
      <c r="D39" s="8">
        <v>3694795</v>
      </c>
      <c r="E39" s="8">
        <v>17603186</v>
      </c>
      <c r="F39" s="8">
        <v>30898092</v>
      </c>
      <c r="G39" s="9">
        <v>102788913</v>
      </c>
      <c r="H39" s="8">
        <v>-24036796</v>
      </c>
    </row>
    <row r="40" spans="1:12">
      <c r="A40" s="2">
        <v>43525</v>
      </c>
      <c r="B40" s="8">
        <v>28772961</v>
      </c>
      <c r="C40" s="8">
        <v>25156251</v>
      </c>
      <c r="D40" s="8">
        <v>0</v>
      </c>
      <c r="E40" s="8">
        <v>17359630</v>
      </c>
      <c r="F40" s="8">
        <v>59426915</v>
      </c>
      <c r="G40" s="9">
        <v>130715757</v>
      </c>
      <c r="H40" s="8">
        <v>27926844</v>
      </c>
    </row>
    <row r="41" spans="1:12">
      <c r="A41" s="2">
        <v>43556</v>
      </c>
      <c r="B41" s="8">
        <v>25405983</v>
      </c>
      <c r="C41" s="8">
        <v>33359010</v>
      </c>
      <c r="D41" s="8">
        <v>10409120</v>
      </c>
      <c r="E41" s="8">
        <v>7062498</v>
      </c>
      <c r="F41" s="8">
        <v>50526019</v>
      </c>
      <c r="G41" s="9">
        <v>126762630</v>
      </c>
      <c r="H41" s="8">
        <v>-3953127</v>
      </c>
    </row>
    <row r="42" spans="1:12">
      <c r="A42" s="2">
        <v>43586</v>
      </c>
      <c r="B42" s="8">
        <v>42964263</v>
      </c>
      <c r="C42" s="8">
        <v>28527609</v>
      </c>
      <c r="D42" s="8">
        <v>10834017</v>
      </c>
      <c r="E42" s="8">
        <v>20739910</v>
      </c>
      <c r="F42" s="8">
        <v>41736868</v>
      </c>
      <c r="G42" s="9">
        <v>144802667</v>
      </c>
      <c r="H42" s="8">
        <v>18040037</v>
      </c>
    </row>
    <row r="43" spans="1:12">
      <c r="A43" s="2">
        <v>43617</v>
      </c>
      <c r="B43" s="8">
        <v>62593247</v>
      </c>
      <c r="C43" s="8">
        <v>34983332</v>
      </c>
      <c r="D43" s="8">
        <v>10801047</v>
      </c>
      <c r="E43" s="8">
        <v>6649175</v>
      </c>
      <c r="F43" s="8">
        <v>26796908</v>
      </c>
      <c r="G43" s="9">
        <v>141823709</v>
      </c>
      <c r="H43" s="8">
        <v>-2978958</v>
      </c>
    </row>
    <row r="44" spans="1:12">
      <c r="A44" s="2">
        <v>43647</v>
      </c>
      <c r="B44" s="8">
        <v>56456680</v>
      </c>
      <c r="C44" s="8">
        <v>53904567</v>
      </c>
      <c r="D44" s="8">
        <v>10341133</v>
      </c>
      <c r="E44" s="8">
        <v>10711224</v>
      </c>
      <c r="F44" s="8">
        <v>27334980</v>
      </c>
      <c r="G44" s="9">
        <v>158748584</v>
      </c>
      <c r="H44" s="8">
        <v>16924875</v>
      </c>
    </row>
    <row r="45" spans="1:12">
      <c r="A45" s="2">
        <v>43678</v>
      </c>
      <c r="B45" s="8">
        <v>33840488</v>
      </c>
      <c r="C45" s="8">
        <v>38100154</v>
      </c>
      <c r="D45" s="8">
        <v>10180742</v>
      </c>
      <c r="E45" s="8">
        <v>9894088</v>
      </c>
      <c r="F45" s="8">
        <v>46409769</v>
      </c>
      <c r="G45" s="9">
        <v>138425241</v>
      </c>
      <c r="H45" s="8">
        <v>-20323343</v>
      </c>
    </row>
    <row r="46" spans="1:12">
      <c r="A46" s="2">
        <v>43709</v>
      </c>
      <c r="B46" s="8">
        <v>29227235</v>
      </c>
      <c r="C46" s="8">
        <v>38901868</v>
      </c>
      <c r="D46" s="8">
        <v>6931384</v>
      </c>
      <c r="E46" s="8">
        <v>24100620</v>
      </c>
      <c r="F46" s="8">
        <v>60967946</v>
      </c>
      <c r="G46" s="9">
        <v>160129053</v>
      </c>
      <c r="H46" s="8">
        <v>21703812</v>
      </c>
    </row>
    <row r="47" spans="1:12">
      <c r="A47" s="2">
        <v>43739</v>
      </c>
      <c r="B47" s="8">
        <v>19317713</v>
      </c>
      <c r="C47" s="8">
        <v>69874801</v>
      </c>
      <c r="D47" s="8">
        <v>0</v>
      </c>
      <c r="E47" s="8">
        <v>13895666</v>
      </c>
      <c r="F47" s="8">
        <v>74687715</v>
      </c>
      <c r="G47" s="9">
        <v>177775895</v>
      </c>
      <c r="H47" s="8">
        <v>17646842</v>
      </c>
    </row>
    <row r="48" spans="1:12">
      <c r="A48" s="2">
        <v>43770</v>
      </c>
      <c r="B48" s="8">
        <v>12977857</v>
      </c>
      <c r="C48" s="8">
        <v>46001148</v>
      </c>
      <c r="D48" s="8">
        <v>0</v>
      </c>
      <c r="E48" s="8">
        <v>13878019</v>
      </c>
      <c r="F48" s="8">
        <v>117324359</v>
      </c>
      <c r="G48" s="9">
        <v>190181383</v>
      </c>
      <c r="H48" s="8">
        <v>12405488</v>
      </c>
      <c r="I48" t="s">
        <v>43</v>
      </c>
      <c r="J48" t="s">
        <v>44</v>
      </c>
    </row>
    <row r="49" spans="1:12">
      <c r="A49" s="2">
        <v>43800</v>
      </c>
      <c r="B49" s="8">
        <v>19839574</v>
      </c>
      <c r="C49" s="8">
        <v>63023091</v>
      </c>
      <c r="D49" s="8">
        <v>0</v>
      </c>
      <c r="E49" s="8">
        <v>17136493</v>
      </c>
      <c r="F49" s="8">
        <v>120057263</v>
      </c>
      <c r="G49" s="9">
        <v>220056421</v>
      </c>
      <c r="H49" s="8">
        <v>29875038</v>
      </c>
      <c r="I49" s="19">
        <f>AVERAGE(G38:G49)</f>
        <v>151586330.16666666</v>
      </c>
      <c r="J49" s="19">
        <f>SUM(G38:G49)</f>
        <v>1819035962</v>
      </c>
      <c r="K49" s="19">
        <f>MEDIAN(G38:G49)</f>
        <v>143313188</v>
      </c>
      <c r="L49" t="str">
        <f>IF(I49&gt;K49,"Positive","Negative")</f>
        <v>Positive</v>
      </c>
    </row>
    <row r="50" spans="1:12">
      <c r="A50" s="2">
        <v>43831</v>
      </c>
      <c r="B50" s="8">
        <v>22683217</v>
      </c>
      <c r="C50" s="8">
        <v>86222223</v>
      </c>
      <c r="D50" s="8">
        <v>0</v>
      </c>
      <c r="E50" s="8">
        <v>10271922</v>
      </c>
      <c r="F50" s="8">
        <v>130948272</v>
      </c>
      <c r="G50" s="9">
        <v>250125634</v>
      </c>
      <c r="H50" s="8">
        <v>30069213</v>
      </c>
    </row>
    <row r="51" spans="1:12">
      <c r="A51" s="2">
        <v>43862</v>
      </c>
      <c r="B51" s="8">
        <v>31656228</v>
      </c>
      <c r="C51" s="8">
        <v>39545680</v>
      </c>
      <c r="D51" s="8">
        <v>0</v>
      </c>
      <c r="E51" s="8">
        <v>7001623</v>
      </c>
      <c r="F51" s="8">
        <v>144150244</v>
      </c>
      <c r="G51" s="9">
        <v>222353775</v>
      </c>
      <c r="H51" s="8">
        <v>-27771859</v>
      </c>
    </row>
    <row r="52" spans="1:12">
      <c r="A52" s="2">
        <v>43891</v>
      </c>
      <c r="B52" s="8">
        <v>20921277</v>
      </c>
      <c r="C52" s="8">
        <v>74626035</v>
      </c>
      <c r="D52" s="8">
        <v>3197074</v>
      </c>
      <c r="E52" s="8">
        <v>31638716</v>
      </c>
      <c r="F52" s="8">
        <v>110168257</v>
      </c>
      <c r="G52" s="9">
        <v>240551359</v>
      </c>
      <c r="H52" s="8">
        <v>18197584</v>
      </c>
    </row>
    <row r="53" spans="1:12">
      <c r="A53" s="2">
        <v>43922</v>
      </c>
      <c r="B53" s="8">
        <v>24661003</v>
      </c>
      <c r="C53" s="8">
        <v>63785953</v>
      </c>
      <c r="D53" s="8">
        <v>3296927</v>
      </c>
      <c r="E53" s="8">
        <v>31057262</v>
      </c>
      <c r="F53" s="8">
        <v>87594930</v>
      </c>
      <c r="G53" s="9">
        <v>210396075</v>
      </c>
      <c r="H53" s="8">
        <v>-30155284</v>
      </c>
    </row>
    <row r="54" spans="1:12">
      <c r="A54" s="2">
        <v>43952</v>
      </c>
      <c r="B54" s="8">
        <v>27882041</v>
      </c>
      <c r="C54" s="8">
        <v>55847168</v>
      </c>
      <c r="D54" s="8">
        <v>6768792</v>
      </c>
      <c r="E54" s="8">
        <v>21336747</v>
      </c>
      <c r="F54" s="8">
        <v>70411421</v>
      </c>
      <c r="G54" s="9">
        <v>182246169</v>
      </c>
      <c r="H54" s="8">
        <v>-28149906</v>
      </c>
    </row>
    <row r="55" spans="1:12">
      <c r="A55" s="2">
        <v>43983</v>
      </c>
      <c r="B55" s="8">
        <v>5542526</v>
      </c>
      <c r="C55" s="8">
        <v>52959790</v>
      </c>
      <c r="D55" s="8">
        <v>3276770</v>
      </c>
      <c r="E55" s="8">
        <v>10100155</v>
      </c>
      <c r="F55" s="8">
        <v>37017439</v>
      </c>
      <c r="G55" s="9">
        <v>108896680</v>
      </c>
      <c r="H55" s="8">
        <v>-73349489</v>
      </c>
    </row>
    <row r="56" spans="1:12">
      <c r="A56" s="2">
        <v>44013</v>
      </c>
      <c r="B56" s="8">
        <v>3732854</v>
      </c>
      <c r="C56" s="8">
        <v>31468618</v>
      </c>
      <c r="D56" s="8">
        <v>6594044</v>
      </c>
      <c r="E56" s="8">
        <v>17962143</v>
      </c>
      <c r="F56" s="8">
        <v>36331132</v>
      </c>
      <c r="G56" s="9">
        <v>96088791</v>
      </c>
      <c r="H56" s="8">
        <v>-12807889</v>
      </c>
    </row>
    <row r="57" spans="1:12">
      <c r="A57" s="2">
        <v>44044</v>
      </c>
      <c r="B57" s="8">
        <v>20219821</v>
      </c>
      <c r="C57" s="8">
        <v>50054299</v>
      </c>
      <c r="D57" s="8">
        <v>13246183</v>
      </c>
      <c r="E57" s="8">
        <v>16697844</v>
      </c>
      <c r="F57" s="8">
        <v>9955629</v>
      </c>
      <c r="G57" s="9">
        <v>110173776</v>
      </c>
      <c r="H57" s="8">
        <v>14084985</v>
      </c>
    </row>
    <row r="58" spans="1:12">
      <c r="A58" s="2">
        <v>44075</v>
      </c>
      <c r="B58" s="8">
        <v>14947588</v>
      </c>
      <c r="C58" s="8">
        <v>59232703</v>
      </c>
      <c r="D58" s="8">
        <v>10126231</v>
      </c>
      <c r="E58" s="8">
        <v>20366655</v>
      </c>
      <c r="F58" s="8">
        <v>46339830</v>
      </c>
      <c r="G58" s="9">
        <v>151013007</v>
      </c>
      <c r="H58" s="8">
        <v>40839231</v>
      </c>
    </row>
    <row r="59" spans="1:12">
      <c r="A59" s="2">
        <v>44105</v>
      </c>
      <c r="B59" s="8">
        <v>45517232</v>
      </c>
      <c r="C59" s="8">
        <v>84544101</v>
      </c>
      <c r="D59" s="8">
        <v>3602556</v>
      </c>
      <c r="E59" s="8">
        <v>31186300</v>
      </c>
      <c r="F59" s="8">
        <v>57904580</v>
      </c>
      <c r="G59" s="9">
        <v>222754769</v>
      </c>
      <c r="H59" s="8">
        <v>71741762</v>
      </c>
    </row>
    <row r="60" spans="1:12">
      <c r="A60" s="2">
        <v>44136</v>
      </c>
      <c r="B60" s="8">
        <v>43052892</v>
      </c>
      <c r="C60" s="8">
        <v>133369043</v>
      </c>
      <c r="D60" s="8">
        <v>0</v>
      </c>
      <c r="E60" s="8">
        <v>25098140</v>
      </c>
      <c r="F60" s="8">
        <v>79052664</v>
      </c>
      <c r="G60" s="9">
        <v>280572739</v>
      </c>
      <c r="H60" s="8">
        <v>57817970</v>
      </c>
      <c r="I60" t="s">
        <v>45</v>
      </c>
      <c r="J60" t="s">
        <v>46</v>
      </c>
    </row>
    <row r="61" spans="1:12">
      <c r="A61" s="2">
        <v>44166</v>
      </c>
      <c r="B61" s="8">
        <v>47365127</v>
      </c>
      <c r="C61" s="8">
        <v>151616397</v>
      </c>
      <c r="D61" s="8">
        <v>0</v>
      </c>
      <c r="E61" s="8">
        <v>10241297</v>
      </c>
      <c r="F61" s="8">
        <v>94908573</v>
      </c>
      <c r="G61" s="9">
        <v>304131394</v>
      </c>
      <c r="H61" s="8">
        <v>23558655</v>
      </c>
      <c r="I61" s="19">
        <f>AVERAGE(G50:G61)</f>
        <v>198275347.33333334</v>
      </c>
      <c r="J61" s="19">
        <f>SUM(G50:G61)</f>
        <v>2379304168</v>
      </c>
      <c r="K61" s="19">
        <f>MEDIAN(G50:G61)</f>
        <v>216374925</v>
      </c>
      <c r="L61" t="str">
        <f>IF(I61&gt;K61,"Positive","Negative")</f>
        <v>Negative</v>
      </c>
    </row>
    <row r="62" spans="1:12">
      <c r="A62" s="2">
        <v>44197</v>
      </c>
      <c r="B62" s="8">
        <v>45056214</v>
      </c>
      <c r="C62" s="8">
        <v>169527162</v>
      </c>
      <c r="D62" s="8">
        <v>0</v>
      </c>
      <c r="E62" s="8">
        <v>30884689</v>
      </c>
      <c r="F62" s="8">
        <v>62608076</v>
      </c>
      <c r="G62" s="9">
        <v>308076141</v>
      </c>
      <c r="H62" s="8">
        <v>3944747</v>
      </c>
    </row>
    <row r="63" spans="1:12">
      <c r="A63" s="2">
        <v>44228</v>
      </c>
      <c r="B63" s="8">
        <v>41050333</v>
      </c>
      <c r="C63" s="8">
        <v>39780165</v>
      </c>
      <c r="D63" s="8">
        <v>0</v>
      </c>
      <c r="E63" s="8">
        <v>13776031</v>
      </c>
      <c r="F63" s="8">
        <v>82660273</v>
      </c>
      <c r="G63" s="9">
        <v>177266802</v>
      </c>
      <c r="H63" s="8">
        <v>-130809339</v>
      </c>
      <c r="J63" s="19"/>
    </row>
    <row r="64" spans="1:12">
      <c r="A64" s="2">
        <v>44256</v>
      </c>
      <c r="B64" s="8">
        <v>56848981</v>
      </c>
      <c r="C64" s="8">
        <v>101801671</v>
      </c>
      <c r="D64" s="8">
        <v>6647459</v>
      </c>
      <c r="E64" s="8">
        <v>27670832</v>
      </c>
      <c r="F64" s="8">
        <v>124635353</v>
      </c>
      <c r="G64" s="9">
        <v>317604296</v>
      </c>
      <c r="H64" s="8">
        <v>140337494</v>
      </c>
    </row>
    <row r="65" spans="1:21">
      <c r="A65" s="2">
        <v>44287</v>
      </c>
      <c r="B65" s="8">
        <v>32559768</v>
      </c>
      <c r="C65" s="8">
        <v>103870415</v>
      </c>
      <c r="D65" s="8">
        <v>6929983</v>
      </c>
      <c r="E65" s="8">
        <v>41977854</v>
      </c>
      <c r="F65" s="8">
        <v>121339131</v>
      </c>
      <c r="G65" s="9">
        <v>306677151</v>
      </c>
      <c r="H65" s="8">
        <v>-10927145</v>
      </c>
    </row>
    <row r="66" spans="1:21">
      <c r="A66" s="2">
        <v>44317</v>
      </c>
      <c r="B66" s="8">
        <v>63516356</v>
      </c>
      <c r="C66" s="8">
        <v>119562595</v>
      </c>
      <c r="D66" s="8">
        <v>0</v>
      </c>
      <c r="E66" s="8">
        <v>41748928</v>
      </c>
      <c r="F66" s="8">
        <v>89951948</v>
      </c>
      <c r="G66" s="9">
        <v>314779827</v>
      </c>
      <c r="H66" s="8">
        <v>8102676</v>
      </c>
    </row>
    <row r="67" spans="1:21">
      <c r="A67" s="2">
        <v>44348</v>
      </c>
      <c r="B67" s="8">
        <v>59201035</v>
      </c>
      <c r="C67" s="8">
        <v>141117229</v>
      </c>
      <c r="D67" s="8">
        <v>7126467</v>
      </c>
      <c r="E67" s="8">
        <v>23371696</v>
      </c>
      <c r="F67" s="8">
        <v>40351822</v>
      </c>
      <c r="G67" s="9">
        <v>271168249</v>
      </c>
      <c r="H67" s="8">
        <v>-43611578</v>
      </c>
    </row>
    <row r="68" spans="1:21">
      <c r="A68" s="2">
        <v>44378</v>
      </c>
      <c r="B68" s="8">
        <v>84912428</v>
      </c>
      <c r="C68" s="8">
        <v>127085084</v>
      </c>
      <c r="D68" s="8">
        <v>0</v>
      </c>
      <c r="E68" s="8">
        <v>29967573</v>
      </c>
      <c r="F68" s="8">
        <v>57978578</v>
      </c>
      <c r="G68" s="9">
        <v>299943663</v>
      </c>
      <c r="H68" s="8">
        <v>28775414</v>
      </c>
    </row>
    <row r="69" spans="1:21">
      <c r="A69" s="2">
        <v>44409</v>
      </c>
      <c r="B69" s="8">
        <v>75942952</v>
      </c>
      <c r="C69" s="8">
        <v>132131497</v>
      </c>
      <c r="D69" s="8">
        <v>3297680</v>
      </c>
      <c r="E69" s="8">
        <v>34702615</v>
      </c>
      <c r="F69" s="8">
        <v>55574309</v>
      </c>
      <c r="G69" s="9">
        <v>301649053</v>
      </c>
      <c r="H69" s="8">
        <v>1705390</v>
      </c>
      <c r="I69" t="s">
        <v>45</v>
      </c>
      <c r="J69" t="s">
        <v>46</v>
      </c>
    </row>
    <row r="70" spans="1:21">
      <c r="A70" s="2">
        <v>44440</v>
      </c>
      <c r="B70" s="8">
        <v>51527321</v>
      </c>
      <c r="C70" s="8">
        <v>96037995</v>
      </c>
      <c r="D70" s="8">
        <v>13187837</v>
      </c>
      <c r="E70" s="8">
        <v>37976184</v>
      </c>
      <c r="F70" s="8">
        <v>85826811</v>
      </c>
      <c r="G70" s="9">
        <v>284556148</v>
      </c>
      <c r="H70" s="8">
        <v>-17092905</v>
      </c>
      <c r="I70" s="19">
        <f>AVERAGE(G62:G70)</f>
        <v>286857925.55555558</v>
      </c>
      <c r="J70" s="19">
        <f>SUM(G62:G70)</f>
        <v>2581721330</v>
      </c>
      <c r="K70" s="19">
        <f>MEDIAN(G62:G70)</f>
        <v>301649053</v>
      </c>
      <c r="L70" t="str">
        <f>IF(I70&gt;K70,"Positive","Negative")</f>
        <v>Negative</v>
      </c>
    </row>
    <row r="71" spans="1:21">
      <c r="A71" t="s">
        <v>11</v>
      </c>
      <c r="B71">
        <f t="shared" ref="B71" si="2">COUNTIF(B3:B70, 0)</f>
        <v>1</v>
      </c>
      <c r="C71">
        <f t="shared" ref="C71" si="3">COUNTIF(C3:C70, 0)</f>
        <v>8</v>
      </c>
      <c r="D71">
        <f t="shared" ref="D71" si="4">COUNTIF(D3:D70, 0)</f>
        <v>23</v>
      </c>
      <c r="E71">
        <f t="shared" ref="E71" si="5">COUNTIF(E3:E70, 0)</f>
        <v>15</v>
      </c>
      <c r="F71">
        <f t="shared" ref="F71" si="6">COUNTIF(F3:F70, 0)</f>
        <v>9</v>
      </c>
      <c r="G71" t="s">
        <v>53</v>
      </c>
      <c r="H71" s="19">
        <f>AVERAGE(H4:H70)</f>
        <v>4217358.7910447763</v>
      </c>
    </row>
    <row r="72" spans="1:21">
      <c r="A72" t="s">
        <v>54</v>
      </c>
      <c r="B72" s="19">
        <f>SUM(B13:B70)</f>
        <v>1707747185</v>
      </c>
      <c r="C72" s="19">
        <f t="shared" ref="C72:G72" si="7">SUM(C13:C70)</f>
        <v>3192237963.8200002</v>
      </c>
      <c r="D72" s="19">
        <f t="shared" si="7"/>
        <v>287164862</v>
      </c>
      <c r="E72" s="19">
        <f t="shared" si="7"/>
        <v>782561590</v>
      </c>
      <c r="F72" s="19">
        <f t="shared" si="7"/>
        <v>2600609369</v>
      </c>
      <c r="G72" s="19">
        <f t="shared" si="7"/>
        <v>8570320969.8199997</v>
      </c>
    </row>
    <row r="73" spans="1:21">
      <c r="A73" s="4" t="s">
        <v>10</v>
      </c>
      <c r="C73" t="s">
        <v>51</v>
      </c>
      <c r="D73" t="s">
        <v>52</v>
      </c>
    </row>
    <row r="74" spans="1:21">
      <c r="A74" s="2"/>
      <c r="B74" s="3" t="s">
        <v>9</v>
      </c>
      <c r="C74" s="20">
        <f>MAX(B75:B132)</f>
        <v>1263472.69</v>
      </c>
      <c r="D74" s="20">
        <f>MIN(B75:B132)</f>
        <v>28111.489000000001</v>
      </c>
      <c r="E74" s="3" t="s">
        <v>18</v>
      </c>
      <c r="F74" s="3" t="s">
        <v>61</v>
      </c>
      <c r="H74" t="s">
        <v>69</v>
      </c>
      <c r="I74" t="s">
        <v>59</v>
      </c>
      <c r="J74" t="s">
        <v>60</v>
      </c>
    </row>
    <row r="75" spans="1:21">
      <c r="A75" s="2">
        <v>42705</v>
      </c>
      <c r="B75" s="7">
        <v>28111.489000000001</v>
      </c>
      <c r="C75">
        <f>(B75-$D$74)/($C$74-$D$74)</f>
        <v>0</v>
      </c>
      <c r="E75">
        <f>B75*$I$149</f>
        <v>1349351.4720000001</v>
      </c>
      <c r="F75" s="9">
        <v>41007643</v>
      </c>
      <c r="G75">
        <f>E75/F75</f>
        <v>3.2904877561482866E-2</v>
      </c>
      <c r="H75">
        <f>C13*$G$151</f>
        <v>689653.4</v>
      </c>
      <c r="I75" s="21">
        <f>E75/G13</f>
        <v>3.2904877561482866E-2</v>
      </c>
      <c r="J75" s="21">
        <f>B75/H75</f>
        <v>4.0761763807732984E-2</v>
      </c>
    </row>
    <row r="76" spans="1:21">
      <c r="A76" s="2">
        <v>42736</v>
      </c>
      <c r="B76" s="7">
        <v>103199.56200000001</v>
      </c>
      <c r="C76">
        <f>(B76-$D$74)/($C$74-$D$74)</f>
        <v>6.0782282088200384E-2</v>
      </c>
      <c r="E76">
        <f>B76*$I$149</f>
        <v>4953578.9759999998</v>
      </c>
      <c r="F76" s="9">
        <v>48412404</v>
      </c>
      <c r="H76">
        <f t="shared" ref="H76:H132" si="8">C14*$G$151</f>
        <v>348093.15</v>
      </c>
      <c r="I76" s="21">
        <f t="shared" ref="I76:I132" si="9">E76/G14</f>
        <v>0.10232045027138086</v>
      </c>
      <c r="J76" s="21">
        <f t="shared" ref="J76:J132" si="10">B76/H76</f>
        <v>0.29647110838004137</v>
      </c>
    </row>
    <row r="77" spans="1:21">
      <c r="A77" s="2">
        <v>42767</v>
      </c>
      <c r="B77" s="7" t="s">
        <v>8</v>
      </c>
      <c r="F77" s="9">
        <v>50216590</v>
      </c>
      <c r="H77">
        <f t="shared" si="8"/>
        <v>351077.30000000005</v>
      </c>
      <c r="I77" s="21">
        <f t="shared" si="9"/>
        <v>0</v>
      </c>
      <c r="J77" s="21"/>
    </row>
    <row r="78" spans="1:21">
      <c r="A78" s="2">
        <v>42795</v>
      </c>
      <c r="B78" s="7">
        <v>68234.853000000003</v>
      </c>
      <c r="C78">
        <f>(B78-$D$74)/($C$74-$D$74)</f>
        <v>3.2479054682566483E-2</v>
      </c>
      <c r="E78">
        <f>B78*$I$149</f>
        <v>3275272.9440000001</v>
      </c>
      <c r="F78" s="9">
        <v>43468939</v>
      </c>
      <c r="H78">
        <f t="shared" si="8"/>
        <v>176038</v>
      </c>
      <c r="I78" s="21">
        <f t="shared" si="9"/>
        <v>7.5347432427554761E-2</v>
      </c>
      <c r="J78" s="21">
        <f t="shared" si="10"/>
        <v>0.387614338949545</v>
      </c>
    </row>
    <row r="79" spans="1:21">
      <c r="A79" s="2">
        <v>42826</v>
      </c>
      <c r="B79" s="7">
        <v>71042.010999999999</v>
      </c>
      <c r="C79">
        <f>(B79-$D$74)/($C$74-$D$74)</f>
        <v>3.4751392520056976E-2</v>
      </c>
      <c r="E79">
        <f>B79*$I$149</f>
        <v>3410016.5279999999</v>
      </c>
      <c r="F79" s="9">
        <v>50583847</v>
      </c>
      <c r="H79">
        <f t="shared" si="8"/>
        <v>267339.05</v>
      </c>
      <c r="I79" s="21">
        <f t="shared" si="9"/>
        <v>6.7413151237785449E-2</v>
      </c>
      <c r="J79" s="21">
        <f t="shared" si="10"/>
        <v>0.26573750075045155</v>
      </c>
      <c r="U79" t="s">
        <v>47</v>
      </c>
    </row>
    <row r="80" spans="1:21">
      <c r="A80" s="2">
        <v>42856</v>
      </c>
      <c r="B80" s="7">
        <v>62272.402000000002</v>
      </c>
      <c r="C80">
        <f>(B80-$D$74)/($C$74-$D$74)</f>
        <v>2.7652570739915932E-2</v>
      </c>
      <c r="E80">
        <f>B80*$I$149</f>
        <v>2989075.2960000001</v>
      </c>
      <c r="F80" s="9">
        <v>60740921</v>
      </c>
      <c r="H80">
        <f t="shared" si="8"/>
        <v>423696.10000000003</v>
      </c>
      <c r="I80" s="21">
        <f t="shared" si="9"/>
        <v>4.921023993034284E-2</v>
      </c>
      <c r="J80" s="21">
        <f t="shared" si="10"/>
        <v>0.14697421571735023</v>
      </c>
      <c r="T80" s="11" t="s">
        <v>17</v>
      </c>
      <c r="U80" s="21">
        <f>B72/G72</f>
        <v>0.19926292037529925</v>
      </c>
    </row>
    <row r="81" spans="1:21">
      <c r="A81" s="2">
        <v>42887</v>
      </c>
      <c r="B81" s="7">
        <v>198750.84700000001</v>
      </c>
      <c r="C81">
        <f>(B81-$D$74)/($C$74-$D$74)</f>
        <v>0.13812912196195809</v>
      </c>
      <c r="E81">
        <f>B81*$I$149</f>
        <v>9540040.6559999995</v>
      </c>
      <c r="F81" s="9">
        <v>52426958</v>
      </c>
      <c r="H81">
        <f t="shared" si="8"/>
        <v>277861.77500000002</v>
      </c>
      <c r="I81" s="21">
        <f t="shared" si="9"/>
        <v>0.1819682281775723</v>
      </c>
      <c r="J81" s="21">
        <f t="shared" si="10"/>
        <v>0.7152867536385672</v>
      </c>
      <c r="T81" s="11" t="s">
        <v>20</v>
      </c>
      <c r="U81" s="21">
        <f>C72/G72</f>
        <v>0.37247589385057139</v>
      </c>
    </row>
    <row r="82" spans="1:21">
      <c r="A82" s="2">
        <v>42917</v>
      </c>
      <c r="B82" s="7">
        <v>139495.291</v>
      </c>
      <c r="C82">
        <f>(B82-$D$74)/($C$74-$D$74)</f>
        <v>9.0162943364124642E-2</v>
      </c>
      <c r="E82">
        <f>B82*$I$149</f>
        <v>6695773.9680000003</v>
      </c>
      <c r="F82" s="9">
        <v>50074425</v>
      </c>
      <c r="H82">
        <f t="shared" si="8"/>
        <v>536413.80000000005</v>
      </c>
      <c r="I82" s="21">
        <f t="shared" si="9"/>
        <v>0.13371644243543487</v>
      </c>
      <c r="J82" s="21">
        <f t="shared" si="10"/>
        <v>0.26005164483091225</v>
      </c>
      <c r="T82" s="11" t="s">
        <v>16</v>
      </c>
      <c r="U82" s="21">
        <f>D72/G72</f>
        <v>3.350689700085191E-2</v>
      </c>
    </row>
    <row r="83" spans="1:21">
      <c r="A83" s="2">
        <v>42948</v>
      </c>
      <c r="B83" s="7">
        <v>271183.10700000002</v>
      </c>
      <c r="C83">
        <f>(B83-$D$74)/($C$74-$D$74)</f>
        <v>0.19676157694060528</v>
      </c>
      <c r="E83">
        <f>B83*$I$149</f>
        <v>13016789.136</v>
      </c>
      <c r="F83" s="9">
        <v>41805048</v>
      </c>
      <c r="H83">
        <f t="shared" si="8"/>
        <v>257992.90000000002</v>
      </c>
      <c r="I83" s="21">
        <f t="shared" si="9"/>
        <v>0.31136883603147641</v>
      </c>
      <c r="J83" s="21">
        <f t="shared" si="10"/>
        <v>1.05112624029576</v>
      </c>
      <c r="T83" s="11" t="s">
        <v>15</v>
      </c>
      <c r="U83" s="21">
        <f>E72/G72</f>
        <v>9.1310651346169586E-2</v>
      </c>
    </row>
    <row r="84" spans="1:21">
      <c r="A84" s="2">
        <v>42979</v>
      </c>
      <c r="B84" s="7">
        <v>124258.397</v>
      </c>
      <c r="C84">
        <f>(B84-$D$74)/($C$74-$D$74)</f>
        <v>7.7828984690607908E-2</v>
      </c>
      <c r="E84">
        <f>B84*$I$149</f>
        <v>5964403.0559999999</v>
      </c>
      <c r="F84" s="9">
        <v>54665035</v>
      </c>
      <c r="H84">
        <f t="shared" si="8"/>
        <v>689262.9</v>
      </c>
      <c r="I84" s="21">
        <f t="shared" si="9"/>
        <v>0.10910819056459033</v>
      </c>
      <c r="J84" s="21">
        <f t="shared" si="10"/>
        <v>0.1802772164293189</v>
      </c>
      <c r="T84" s="11" t="s">
        <v>14</v>
      </c>
      <c r="U84" s="21">
        <f>F72/G72</f>
        <v>0.30344363742710795</v>
      </c>
    </row>
    <row r="85" spans="1:21">
      <c r="A85" s="2">
        <v>43009</v>
      </c>
      <c r="B85" s="7">
        <v>267085.53100000002</v>
      </c>
      <c r="C85">
        <f>(B85-$D$74)/($C$74-$D$74)</f>
        <v>0.19344467173370458</v>
      </c>
      <c r="E85">
        <f>B85*$I$149</f>
        <v>12820105.488000002</v>
      </c>
      <c r="F85" s="9">
        <v>80113220</v>
      </c>
      <c r="H85">
        <f t="shared" si="8"/>
        <v>1400249.25</v>
      </c>
      <c r="I85" s="21">
        <f t="shared" si="9"/>
        <v>0.16002484344032111</v>
      </c>
      <c r="J85" s="21">
        <f t="shared" si="10"/>
        <v>0.19074142050067158</v>
      </c>
    </row>
    <row r="86" spans="1:21">
      <c r="A86" s="2">
        <v>43040</v>
      </c>
      <c r="B86" s="7">
        <v>344579.62</v>
      </c>
      <c r="C86">
        <f>(B86-$D$74)/($C$74-$D$74)</f>
        <v>0.25617457529330323</v>
      </c>
      <c r="E86">
        <f>B86*$I$149</f>
        <v>16539821.76</v>
      </c>
      <c r="F86" s="9">
        <v>79992634</v>
      </c>
      <c r="H86">
        <f t="shared" si="8"/>
        <v>1123655.95</v>
      </c>
      <c r="I86" s="21">
        <f t="shared" si="9"/>
        <v>0.20676681005403572</v>
      </c>
      <c r="J86" s="21">
        <f t="shared" si="10"/>
        <v>0.30665936490613521</v>
      </c>
      <c r="T86" s="11" t="s">
        <v>62</v>
      </c>
      <c r="U86" s="21">
        <f>E133/C72</f>
        <v>0.368609385844128</v>
      </c>
    </row>
    <row r="87" spans="1:21">
      <c r="A87" s="2">
        <v>43070</v>
      </c>
      <c r="B87" s="7">
        <v>335239.29399999999</v>
      </c>
      <c r="C87">
        <f>(B87-$D$74)/($C$74-$D$74)</f>
        <v>0.2486137696014625</v>
      </c>
      <c r="E87">
        <f>B87*$I$149</f>
        <v>16091486.112</v>
      </c>
      <c r="F87" s="9">
        <v>82478778</v>
      </c>
      <c r="H87">
        <f t="shared" si="8"/>
        <v>1453409.5250000001</v>
      </c>
      <c r="I87" s="21">
        <f t="shared" si="9"/>
        <v>0.19509850293853773</v>
      </c>
      <c r="J87" s="21">
        <f t="shared" si="10"/>
        <v>0.23065714668410472</v>
      </c>
      <c r="T87" s="11" t="s">
        <v>63</v>
      </c>
      <c r="U87" s="21">
        <f>U86*U81</f>
        <v>0.13729811047400173</v>
      </c>
    </row>
    <row r="88" spans="1:21">
      <c r="A88" s="2">
        <v>43101</v>
      </c>
      <c r="B88" s="7">
        <v>526988.34600000002</v>
      </c>
      <c r="C88">
        <f>(B88-$D$74)/($C$74-$D$74)</f>
        <v>0.40383076350153241</v>
      </c>
      <c r="E88">
        <f>B88*$I$149</f>
        <v>25295440.608000003</v>
      </c>
      <c r="F88" s="9">
        <v>72333982</v>
      </c>
      <c r="H88">
        <f t="shared" si="8"/>
        <v>962131.47500000009</v>
      </c>
      <c r="I88" s="21">
        <f t="shared" si="9"/>
        <v>0.34970341613434197</v>
      </c>
      <c r="J88" s="21">
        <f t="shared" si="10"/>
        <v>0.54773007607925928</v>
      </c>
    </row>
    <row r="89" spans="1:21">
      <c r="A89" s="2">
        <v>43132</v>
      </c>
      <c r="B89" s="7">
        <v>401429.34700000001</v>
      </c>
      <c r="C89">
        <f>(B89-$D$74)/($C$74-$D$74)</f>
        <v>0.3021932837924704</v>
      </c>
      <c r="E89">
        <f>B89*$I$149</f>
        <v>19268608.655999999</v>
      </c>
      <c r="F89" s="9">
        <v>73581125</v>
      </c>
      <c r="G89" s="19"/>
      <c r="H89">
        <f t="shared" si="8"/>
        <v>1224408.75</v>
      </c>
      <c r="I89" s="21">
        <f t="shared" si="9"/>
        <v>0.26186890532048812</v>
      </c>
      <c r="J89" s="21">
        <f t="shared" si="10"/>
        <v>0.327855666663604</v>
      </c>
    </row>
    <row r="90" spans="1:21">
      <c r="A90" s="2">
        <v>43160</v>
      </c>
      <c r="B90" s="7">
        <v>532278.35900000005</v>
      </c>
      <c r="C90">
        <f>(B90-$D$74)/($C$74-$D$74)</f>
        <v>0.40811292243263525</v>
      </c>
      <c r="E90">
        <f>B90*$I$149</f>
        <v>25549361.232000001</v>
      </c>
      <c r="F90" s="9">
        <v>91457310</v>
      </c>
      <c r="H90">
        <f t="shared" si="8"/>
        <v>545442.47499999998</v>
      </c>
      <c r="I90" s="21">
        <f t="shared" si="9"/>
        <v>0.27935832829546375</v>
      </c>
      <c r="J90" s="21">
        <f t="shared" si="10"/>
        <v>0.9758652532515002</v>
      </c>
    </row>
    <row r="91" spans="1:21">
      <c r="A91" s="2">
        <v>43191</v>
      </c>
      <c r="B91" s="7">
        <v>207252.198</v>
      </c>
      <c r="C91">
        <f>(B91-$D$74)/($C$74-$D$74)</f>
        <v>0.14501079429642863</v>
      </c>
      <c r="E91">
        <f>B91*$I$149</f>
        <v>9948105.5040000007</v>
      </c>
      <c r="F91" s="9">
        <v>85663558</v>
      </c>
      <c r="H91">
        <f t="shared" si="8"/>
        <v>1161813.6000000001</v>
      </c>
      <c r="I91" s="21">
        <f t="shared" si="9"/>
        <v>0.11612995929961256</v>
      </c>
      <c r="J91" s="21">
        <f t="shared" si="10"/>
        <v>0.17838678941269062</v>
      </c>
    </row>
    <row r="92" spans="1:21">
      <c r="A92" s="2">
        <v>43221</v>
      </c>
      <c r="B92" s="7">
        <v>341287.761</v>
      </c>
      <c r="C92">
        <f>(B92-$D$74)/($C$74-$D$74)</f>
        <v>0.25350988176291284</v>
      </c>
      <c r="E92">
        <f>B92*$I$149</f>
        <v>16381812.528000001</v>
      </c>
      <c r="F92" s="9">
        <v>94767098</v>
      </c>
      <c r="H92">
        <f t="shared" si="8"/>
        <v>1023340.275</v>
      </c>
      <c r="I92" s="21">
        <f t="shared" si="9"/>
        <v>0.17286392507239171</v>
      </c>
      <c r="J92" s="21">
        <f t="shared" si="10"/>
        <v>0.33350369308976918</v>
      </c>
    </row>
    <row r="93" spans="1:21">
      <c r="A93" s="2">
        <v>43252</v>
      </c>
      <c r="B93" s="7">
        <v>268287.223</v>
      </c>
      <c r="C93">
        <f>(B93-$D$74)/($C$74-$D$74)</f>
        <v>0.19441741719392078</v>
      </c>
      <c r="E93">
        <f>B93*$I$149</f>
        <v>12877786.704</v>
      </c>
      <c r="F93" s="9">
        <v>73494708</v>
      </c>
      <c r="H93">
        <f t="shared" si="8"/>
        <v>750187.05</v>
      </c>
      <c r="I93" s="21">
        <f t="shared" si="9"/>
        <v>0.17522059825042097</v>
      </c>
      <c r="J93" s="21">
        <f t="shared" si="10"/>
        <v>0.35762710513331308</v>
      </c>
    </row>
    <row r="94" spans="1:21">
      <c r="A94" s="2">
        <v>43282</v>
      </c>
      <c r="B94" s="7">
        <v>399567.14399999997</v>
      </c>
      <c r="C94">
        <f>(B94-$D$74)/($C$74-$D$74)</f>
        <v>0.30068586798688041</v>
      </c>
      <c r="E94">
        <f>B94*$I$149</f>
        <v>19179222.912</v>
      </c>
      <c r="F94" s="9">
        <v>87687890.819999993</v>
      </c>
      <c r="H94">
        <f t="shared" si="8"/>
        <v>771290.07050000003</v>
      </c>
      <c r="I94" s="21">
        <f t="shared" si="9"/>
        <v>0.2187214532434115</v>
      </c>
      <c r="J94" s="21">
        <f t="shared" si="10"/>
        <v>0.51805041874968616</v>
      </c>
    </row>
    <row r="95" spans="1:21">
      <c r="A95" s="2">
        <v>43313</v>
      </c>
      <c r="B95" s="7">
        <v>342406.19099999999</v>
      </c>
      <c r="C95">
        <f>(B95-$D$74)/($C$74-$D$74)</f>
        <v>0.25441522831183688</v>
      </c>
      <c r="E95">
        <f>B95*$I$149</f>
        <v>16435497.168</v>
      </c>
      <c r="F95" s="9">
        <v>91469802</v>
      </c>
      <c r="H95">
        <f t="shared" si="8"/>
        <v>783510.375</v>
      </c>
      <c r="I95" s="21">
        <f t="shared" si="9"/>
        <v>0.17968222089296748</v>
      </c>
      <c r="J95" s="21">
        <f t="shared" si="10"/>
        <v>0.43701551622721013</v>
      </c>
    </row>
    <row r="96" spans="1:21">
      <c r="A96" s="2">
        <v>43344</v>
      </c>
      <c r="B96" s="7">
        <v>198455.95600000001</v>
      </c>
      <c r="C96">
        <f>(B96-$D$74)/($C$74-$D$74)</f>
        <v>0.13789041363943566</v>
      </c>
      <c r="E96">
        <f>B96*$I$149</f>
        <v>9525885.8880000003</v>
      </c>
      <c r="F96" s="9">
        <v>81334885</v>
      </c>
      <c r="H96">
        <f t="shared" si="8"/>
        <v>1021901.925</v>
      </c>
      <c r="I96" s="21">
        <f t="shared" si="9"/>
        <v>0.11711931341637724</v>
      </c>
      <c r="J96" s="21">
        <f t="shared" si="10"/>
        <v>0.19420254639406809</v>
      </c>
    </row>
    <row r="97" spans="1:10">
      <c r="A97" s="2">
        <v>43374</v>
      </c>
      <c r="B97" s="7">
        <v>606414.28399999999</v>
      </c>
      <c r="C97">
        <f>(B97-$D$74)/($C$74-$D$74)</f>
        <v>0.46812445990037205</v>
      </c>
      <c r="E97">
        <f>B97*$I$149</f>
        <v>29107885.631999999</v>
      </c>
      <c r="F97" s="9">
        <v>89829480</v>
      </c>
      <c r="H97">
        <f t="shared" si="8"/>
        <v>1130231.7750000001</v>
      </c>
      <c r="I97" s="21">
        <f t="shared" si="9"/>
        <v>0.32403488957077342</v>
      </c>
      <c r="J97" s="21">
        <f t="shared" si="10"/>
        <v>0.53653975884725047</v>
      </c>
    </row>
    <row r="98" spans="1:10">
      <c r="A98" s="2">
        <v>43405</v>
      </c>
      <c r="B98" s="7">
        <v>526247.554</v>
      </c>
      <c r="C98">
        <f>(B98-$D$74)/($C$74-$D$74)</f>
        <v>0.40323110730430012</v>
      </c>
      <c r="E98">
        <f>B98*$I$149</f>
        <v>25259882.592</v>
      </c>
      <c r="F98" s="9">
        <v>90013797</v>
      </c>
      <c r="H98">
        <f t="shared" si="8"/>
        <v>687468.3</v>
      </c>
      <c r="I98" s="21">
        <f t="shared" si="9"/>
        <v>0.28062234272819309</v>
      </c>
      <c r="J98" s="21">
        <f t="shared" si="10"/>
        <v>0.76548628351299974</v>
      </c>
    </row>
    <row r="99" spans="1:10">
      <c r="A99" s="2">
        <v>43435</v>
      </c>
      <c r="B99" s="7">
        <v>348967.842</v>
      </c>
      <c r="C99">
        <f>(B99-$D$74)/($C$74-$D$74)</f>
        <v>0.25972675258076205</v>
      </c>
      <c r="E99">
        <f>B99*$I$149</f>
        <v>16750456.416000001</v>
      </c>
      <c r="F99" s="9">
        <v>122639432</v>
      </c>
      <c r="H99">
        <f t="shared" si="8"/>
        <v>1364118.4000000001</v>
      </c>
      <c r="I99" s="21">
        <f t="shared" si="9"/>
        <v>0.13658295821200478</v>
      </c>
      <c r="J99" s="21">
        <f t="shared" si="10"/>
        <v>0.25581932037570931</v>
      </c>
    </row>
    <row r="100" spans="1:10">
      <c r="A100" s="2">
        <v>43466</v>
      </c>
      <c r="B100" s="7">
        <v>721253.91799999995</v>
      </c>
      <c r="C100">
        <f>(B100-$D$74)/($C$74-$D$74)</f>
        <v>0.56108482963437356</v>
      </c>
      <c r="E100">
        <f>B100*$I$149</f>
        <v>34620188.063999996</v>
      </c>
      <c r="F100" s="9">
        <v>126825709</v>
      </c>
      <c r="H100">
        <f t="shared" si="8"/>
        <v>946568.22500000009</v>
      </c>
      <c r="I100" s="21">
        <f t="shared" si="9"/>
        <v>0.27297452809035744</v>
      </c>
      <c r="J100" s="21">
        <f t="shared" si="10"/>
        <v>0.76196717674523662</v>
      </c>
    </row>
    <row r="101" spans="1:10">
      <c r="A101" s="2">
        <v>43497</v>
      </c>
      <c r="B101" s="7">
        <v>264504.03399999999</v>
      </c>
      <c r="C101">
        <f>(B101-$D$74)/($C$74-$D$74)</f>
        <v>0.19135500192870311</v>
      </c>
      <c r="E101">
        <f>B101*$I$149</f>
        <v>12696193.631999999</v>
      </c>
      <c r="F101" s="9">
        <v>102788913</v>
      </c>
      <c r="H101">
        <f t="shared" si="8"/>
        <v>788351.95000000007</v>
      </c>
      <c r="I101" s="21">
        <f t="shared" si="9"/>
        <v>0.12351715045376536</v>
      </c>
      <c r="J101" s="21">
        <f t="shared" si="10"/>
        <v>0.33551516426134287</v>
      </c>
    </row>
    <row r="102" spans="1:10">
      <c r="A102" s="2">
        <v>43525</v>
      </c>
      <c r="B102" s="7">
        <v>396366.12900000002</v>
      </c>
      <c r="C102">
        <f>(B102-$D$74)/($C$74-$D$74)</f>
        <v>0.29809471084400685</v>
      </c>
      <c r="E102">
        <f>B102*$I$149</f>
        <v>19025574.192000002</v>
      </c>
      <c r="F102" s="9">
        <v>130715757</v>
      </c>
      <c r="H102">
        <f t="shared" si="8"/>
        <v>628906.27500000002</v>
      </c>
      <c r="I102" s="21">
        <f t="shared" si="9"/>
        <v>0.14554920254946771</v>
      </c>
      <c r="J102" s="21">
        <f t="shared" si="10"/>
        <v>0.63024673907093709</v>
      </c>
    </row>
    <row r="103" spans="1:10">
      <c r="A103" s="2">
        <v>43556</v>
      </c>
      <c r="B103" s="7">
        <v>345942.33600000001</v>
      </c>
      <c r="C103">
        <f>(B103-$D$74)/($C$74-$D$74)</f>
        <v>0.2572776664369274</v>
      </c>
      <c r="E103">
        <f>B103*$I$149</f>
        <v>16605232.128</v>
      </c>
      <c r="F103" s="9">
        <v>126762630</v>
      </c>
      <c r="H103">
        <f t="shared" si="8"/>
        <v>833975.25</v>
      </c>
      <c r="I103" s="21">
        <f t="shared" si="9"/>
        <v>0.13099469558181304</v>
      </c>
      <c r="J103" s="21">
        <f t="shared" si="10"/>
        <v>0.41481127407557961</v>
      </c>
    </row>
    <row r="104" spans="1:10">
      <c r="A104" s="2">
        <v>43586</v>
      </c>
      <c r="B104" s="7">
        <v>248882.89799999999</v>
      </c>
      <c r="C104">
        <f>(B104-$D$74)/($C$74-$D$74)</f>
        <v>0.17871000709856355</v>
      </c>
      <c r="E104">
        <f>B104*$I$149</f>
        <v>11946379.103999998</v>
      </c>
      <c r="F104" s="9">
        <v>144802667</v>
      </c>
      <c r="H104">
        <f t="shared" si="8"/>
        <v>713190.22500000009</v>
      </c>
      <c r="I104" s="21">
        <f t="shared" si="9"/>
        <v>8.250109857437915E-2</v>
      </c>
      <c r="J104" s="21">
        <f t="shared" si="10"/>
        <v>0.34897126920100446</v>
      </c>
    </row>
    <row r="105" spans="1:10">
      <c r="A105" s="2">
        <v>43617</v>
      </c>
      <c r="B105" s="7">
        <v>284980.79300000001</v>
      </c>
      <c r="C105">
        <f>(B105-$D$74)/($C$74-$D$74)</f>
        <v>0.20793052573779192</v>
      </c>
      <c r="E105">
        <f>B105*$I$149</f>
        <v>13679078.063999999</v>
      </c>
      <c r="F105" s="9">
        <v>141823709</v>
      </c>
      <c r="H105">
        <f t="shared" si="8"/>
        <v>874583.3</v>
      </c>
      <c r="I105" s="21">
        <f t="shared" si="9"/>
        <v>9.645127856584261E-2</v>
      </c>
      <c r="J105" s="21">
        <f t="shared" si="10"/>
        <v>0.32584751275264456</v>
      </c>
    </row>
    <row r="106" spans="1:10">
      <c r="A106" s="2">
        <v>43647</v>
      </c>
      <c r="B106" s="7">
        <v>393932.478</v>
      </c>
      <c r="C106">
        <f>(B106-$D$74)/($C$74-$D$74)</f>
        <v>0.29612471939694668</v>
      </c>
      <c r="E106">
        <f>B106*$I$149</f>
        <v>18908758.943999998</v>
      </c>
      <c r="F106" s="9">
        <v>158748584</v>
      </c>
      <c r="H106">
        <f t="shared" si="8"/>
        <v>1347614.175</v>
      </c>
      <c r="I106" s="21">
        <f t="shared" si="9"/>
        <v>0.11911135499640109</v>
      </c>
      <c r="J106" s="21">
        <f t="shared" si="10"/>
        <v>0.29231844344468993</v>
      </c>
    </row>
    <row r="107" spans="1:10">
      <c r="A107" s="2">
        <v>43678</v>
      </c>
      <c r="B107" s="7">
        <v>676156.16700000002</v>
      </c>
      <c r="C107">
        <f>(B107-$D$74)/($C$74-$D$74)</f>
        <v>0.52457910890792181</v>
      </c>
      <c r="E107">
        <f>B107*$I$149</f>
        <v>32455496.016000003</v>
      </c>
      <c r="F107" s="9">
        <v>138425241</v>
      </c>
      <c r="H107">
        <f t="shared" si="8"/>
        <v>952503.85000000009</v>
      </c>
      <c r="I107" s="21">
        <f t="shared" si="9"/>
        <v>0.23446226845290449</v>
      </c>
      <c r="J107" s="21">
        <f t="shared" si="10"/>
        <v>0.70987237164448203</v>
      </c>
    </row>
    <row r="108" spans="1:10">
      <c r="A108" s="2">
        <v>43709</v>
      </c>
      <c r="B108" s="7">
        <v>234730.16500000001</v>
      </c>
      <c r="C108">
        <f>(B108-$D$74)/($C$74-$D$74)</f>
        <v>0.16725365490898239</v>
      </c>
      <c r="E108">
        <f>B108*$I$149</f>
        <v>11267047.92</v>
      </c>
      <c r="F108" s="9">
        <v>160129053</v>
      </c>
      <c r="H108">
        <f t="shared" si="8"/>
        <v>972546.70000000007</v>
      </c>
      <c r="I108" s="21">
        <f t="shared" si="9"/>
        <v>7.0362296590862877E-2</v>
      </c>
      <c r="J108" s="21">
        <f t="shared" si="10"/>
        <v>0.24135618885961979</v>
      </c>
    </row>
    <row r="109" spans="1:10">
      <c r="A109" s="2">
        <v>43739</v>
      </c>
      <c r="B109" s="7">
        <v>273243.87300000002</v>
      </c>
      <c r="C109">
        <f>(B109-$D$74)/($C$74-$D$74)</f>
        <v>0.19842972549370202</v>
      </c>
      <c r="E109">
        <f>B109*$I$149</f>
        <v>13115705.904000001</v>
      </c>
      <c r="F109" s="9">
        <v>177775895</v>
      </c>
      <c r="H109">
        <f t="shared" si="8"/>
        <v>1746870.0250000001</v>
      </c>
      <c r="I109" s="21">
        <f t="shared" si="9"/>
        <v>7.3776627050590862E-2</v>
      </c>
      <c r="J109" s="21">
        <f t="shared" si="10"/>
        <v>0.15641912053531287</v>
      </c>
    </row>
    <row r="110" spans="1:10">
      <c r="A110" s="2">
        <v>43770</v>
      </c>
      <c r="B110" s="7">
        <v>807547.57299999997</v>
      </c>
      <c r="C110">
        <f>(B110-$D$74)/($C$74-$D$74)</f>
        <v>0.63093780456198745</v>
      </c>
      <c r="E110">
        <f>B110*$I$149</f>
        <v>38762283.504000001</v>
      </c>
      <c r="F110" s="9">
        <v>190181383</v>
      </c>
      <c r="H110">
        <f t="shared" si="8"/>
        <v>1150028.7</v>
      </c>
      <c r="I110" s="21">
        <f t="shared" si="9"/>
        <v>0.20381744465492713</v>
      </c>
      <c r="J110" s="21">
        <f t="shared" si="10"/>
        <v>0.70219775645599103</v>
      </c>
    </row>
    <row r="111" spans="1:10">
      <c r="A111" s="2">
        <v>43800</v>
      </c>
      <c r="B111" s="7">
        <v>610171.69200000004</v>
      </c>
      <c r="C111">
        <f>(B111-$D$74)/($C$74-$D$74)</f>
        <v>0.47116600596557023</v>
      </c>
      <c r="E111">
        <f>B111*$I$149</f>
        <v>29288241.216000002</v>
      </c>
      <c r="F111" s="9">
        <v>220056421</v>
      </c>
      <c r="H111">
        <f t="shared" si="8"/>
        <v>1575577.2750000001</v>
      </c>
      <c r="I111" s="21">
        <f t="shared" si="9"/>
        <v>0.13309423593688277</v>
      </c>
      <c r="J111" s="21">
        <f t="shared" si="10"/>
        <v>0.38726865491253037</v>
      </c>
    </row>
    <row r="112" spans="1:10">
      <c r="A112" s="2">
        <v>43831</v>
      </c>
      <c r="B112" s="7">
        <v>652224.93400000001</v>
      </c>
      <c r="C112">
        <f>(B112-$D$74)/($C$74-$D$74)</f>
        <v>0.50520725800259303</v>
      </c>
      <c r="E112">
        <f>B112*$I$149</f>
        <v>31306796.832000002</v>
      </c>
      <c r="F112" s="9">
        <v>250125634</v>
      </c>
      <c r="H112">
        <f t="shared" si="8"/>
        <v>2155555.5750000002</v>
      </c>
      <c r="I112" s="21">
        <f t="shared" si="9"/>
        <v>0.12516428776748248</v>
      </c>
      <c r="J112" s="21">
        <f t="shared" si="10"/>
        <v>0.30257857489942003</v>
      </c>
    </row>
    <row r="113" spans="1:10">
      <c r="A113" s="2">
        <v>43862</v>
      </c>
      <c r="B113" s="7">
        <v>840507.28700000001</v>
      </c>
      <c r="C113">
        <f>(B113-$D$74)/($C$74-$D$74)</f>
        <v>0.65761802891525334</v>
      </c>
      <c r="E113">
        <f>B113*$I$149</f>
        <v>40344349.776000001</v>
      </c>
      <c r="F113" s="9">
        <v>222353775</v>
      </c>
      <c r="H113">
        <f t="shared" si="8"/>
        <v>988642</v>
      </c>
      <c r="I113" s="21">
        <f t="shared" si="9"/>
        <v>0.18144216249982714</v>
      </c>
      <c r="J113" s="21">
        <f t="shared" si="10"/>
        <v>0.85016344339002392</v>
      </c>
    </row>
    <row r="114" spans="1:10">
      <c r="A114" s="2">
        <v>43891</v>
      </c>
      <c r="B114" s="7">
        <v>212239.71</v>
      </c>
      <c r="C114">
        <f>(B114-$D$74)/($C$74-$D$74)</f>
        <v>0.14904808476334849</v>
      </c>
      <c r="E114">
        <f>B114*$I$149</f>
        <v>10187506.08</v>
      </c>
      <c r="F114" s="9">
        <v>240551359</v>
      </c>
      <c r="H114">
        <f t="shared" si="8"/>
        <v>1865650.875</v>
      </c>
      <c r="I114" s="21">
        <f t="shared" si="9"/>
        <v>4.2350648619698714E-2</v>
      </c>
      <c r="J114" s="21">
        <f t="shared" si="10"/>
        <v>0.11376175084204862</v>
      </c>
    </row>
    <row r="115" spans="1:10">
      <c r="A115" s="2">
        <v>43922</v>
      </c>
      <c r="B115" s="7">
        <v>596266.05200000003</v>
      </c>
      <c r="C115">
        <f>(B115-$D$74)/($C$74-$D$74)</f>
        <v>0.45990967058062893</v>
      </c>
      <c r="E115">
        <f>B115*$I$149</f>
        <v>28620770.495999999</v>
      </c>
      <c r="F115" s="9">
        <v>210396075</v>
      </c>
      <c r="H115">
        <f t="shared" si="8"/>
        <v>1594648.8250000002</v>
      </c>
      <c r="I115" s="21">
        <f t="shared" si="9"/>
        <v>0.13603281570723219</v>
      </c>
      <c r="J115" s="21">
        <f t="shared" si="10"/>
        <v>0.37391684153405996</v>
      </c>
    </row>
    <row r="116" spans="1:10">
      <c r="A116" s="2">
        <v>43952</v>
      </c>
      <c r="B116" s="7">
        <v>394755.386</v>
      </c>
      <c r="C116">
        <f>(B116-$D$74)/($C$74-$D$74)</f>
        <v>0.29679084684156276</v>
      </c>
      <c r="E116">
        <f>B116*$I$149</f>
        <v>18948258.528000001</v>
      </c>
      <c r="F116" s="9">
        <v>182246169</v>
      </c>
      <c r="H116">
        <f t="shared" si="8"/>
        <v>1396179.2000000002</v>
      </c>
      <c r="I116" s="21">
        <f t="shared" si="9"/>
        <v>0.1039706822479215</v>
      </c>
      <c r="J116" s="21">
        <f t="shared" si="10"/>
        <v>0.28273977008108986</v>
      </c>
    </row>
    <row r="117" spans="1:10">
      <c r="A117" s="2">
        <v>43983</v>
      </c>
      <c r="B117" s="7">
        <v>407220.23300000001</v>
      </c>
      <c r="C117">
        <f>(B117-$D$74)/($C$74-$D$74)</f>
        <v>0.30688088932461144</v>
      </c>
      <c r="E117">
        <f>B117*$I$149</f>
        <v>19546571.184</v>
      </c>
      <c r="F117" s="9">
        <v>108896680</v>
      </c>
      <c r="H117">
        <f t="shared" si="8"/>
        <v>1323994.75</v>
      </c>
      <c r="I117" s="21">
        <f t="shared" si="9"/>
        <v>0.17949648404340701</v>
      </c>
      <c r="J117" s="21">
        <f t="shared" si="10"/>
        <v>0.30756937140422952</v>
      </c>
    </row>
    <row r="118" spans="1:10">
      <c r="A118" s="2">
        <v>44013</v>
      </c>
      <c r="B118" s="7">
        <v>532842.02300000004</v>
      </c>
      <c r="C118">
        <f>(B118-$D$74)/($C$74-$D$74)</f>
        <v>0.40856919708295103</v>
      </c>
      <c r="E118">
        <f>B118*$I$149</f>
        <v>25576417.104000002</v>
      </c>
      <c r="F118" s="9">
        <v>96088791</v>
      </c>
      <c r="H118">
        <f t="shared" si="8"/>
        <v>786715.45000000007</v>
      </c>
      <c r="I118" s="21">
        <f t="shared" si="9"/>
        <v>0.2661748247410044</v>
      </c>
      <c r="J118" s="21">
        <f t="shared" si="10"/>
        <v>0.6772995534789612</v>
      </c>
    </row>
    <row r="119" spans="1:10">
      <c r="A119" s="2">
        <v>44044</v>
      </c>
      <c r="B119" s="7">
        <v>197831.87899999999</v>
      </c>
      <c r="C119">
        <f>(B119-$D$74)/($C$74-$D$74)</f>
        <v>0.1373852358829262</v>
      </c>
      <c r="E119">
        <f>B119*$I$149</f>
        <v>9495930.1919999998</v>
      </c>
      <c r="F119" s="9">
        <v>110173776</v>
      </c>
      <c r="H119">
        <f t="shared" si="8"/>
        <v>1251357.4750000001</v>
      </c>
      <c r="I119" s="21">
        <f t="shared" si="9"/>
        <v>8.6190475962265284E-2</v>
      </c>
      <c r="J119" s="21">
        <f t="shared" si="10"/>
        <v>0.1580938164771821</v>
      </c>
    </row>
    <row r="120" spans="1:10">
      <c r="A120" s="2">
        <v>44075</v>
      </c>
      <c r="B120" s="7">
        <v>249273.875</v>
      </c>
      <c r="C120">
        <f>(B120-$D$74)/($C$74-$D$74)</f>
        <v>0.17902649510197788</v>
      </c>
      <c r="E120">
        <f>B120*$I$149</f>
        <v>11965146</v>
      </c>
      <c r="F120" s="9">
        <v>151013007</v>
      </c>
      <c r="H120">
        <f t="shared" si="8"/>
        <v>1480817.5750000002</v>
      </c>
      <c r="I120" s="21">
        <f t="shared" si="9"/>
        <v>7.9232552464835029E-2</v>
      </c>
      <c r="J120" s="21">
        <f t="shared" si="10"/>
        <v>0.16833530288158552</v>
      </c>
    </row>
    <row r="121" spans="1:10">
      <c r="A121" s="2">
        <v>44105</v>
      </c>
      <c r="B121" s="7">
        <v>518478.02899999998</v>
      </c>
      <c r="C121">
        <f>(B121-$D$74)/($C$74-$D$74)</f>
        <v>0.39694183337072442</v>
      </c>
      <c r="E121">
        <f>B121*$I$149</f>
        <v>24886945.391999997</v>
      </c>
      <c r="F121" s="9">
        <v>222754769</v>
      </c>
      <c r="H121">
        <f t="shared" si="8"/>
        <v>2113602.5249999999</v>
      </c>
      <c r="I121" s="21">
        <f t="shared" si="9"/>
        <v>0.11172351327750921</v>
      </c>
      <c r="J121" s="21">
        <f t="shared" si="10"/>
        <v>0.24530536033495701</v>
      </c>
    </row>
    <row r="122" spans="1:10">
      <c r="A122" s="2">
        <v>44136</v>
      </c>
      <c r="B122" s="7">
        <v>352229.81400000001</v>
      </c>
      <c r="C122">
        <f>(B122-$D$74)/($C$74-$D$74)</f>
        <v>0.26236725318686777</v>
      </c>
      <c r="E122">
        <f>B122*$I$149</f>
        <v>16907031.072000001</v>
      </c>
      <c r="F122" s="9">
        <v>280572739</v>
      </c>
      <c r="H122">
        <f t="shared" si="8"/>
        <v>3334226.0750000002</v>
      </c>
      <c r="I122" s="21">
        <f t="shared" si="9"/>
        <v>6.0258994271000794E-2</v>
      </c>
      <c r="J122" s="21">
        <f t="shared" si="10"/>
        <v>0.10564065125667881</v>
      </c>
    </row>
    <row r="123" spans="1:10">
      <c r="A123" s="2">
        <v>44166</v>
      </c>
      <c r="B123" s="7">
        <v>857155.13699999999</v>
      </c>
      <c r="C123">
        <f>(B123-$D$74)/($C$74-$D$74)</f>
        <v>0.67109412804037072</v>
      </c>
      <c r="E123">
        <f>B123*$I$149</f>
        <v>41143446.575999998</v>
      </c>
      <c r="F123" s="9">
        <v>304131394</v>
      </c>
      <c r="H123">
        <f t="shared" si="8"/>
        <v>3790409.9250000003</v>
      </c>
      <c r="I123" s="21">
        <f t="shared" si="9"/>
        <v>0.13528181367557207</v>
      </c>
      <c r="J123" s="21">
        <f t="shared" si="10"/>
        <v>0.22613784629112377</v>
      </c>
    </row>
    <row r="124" spans="1:10">
      <c r="A124" s="2">
        <v>44197</v>
      </c>
      <c r="B124" s="7">
        <v>637669.69900000002</v>
      </c>
      <c r="C124">
        <f>(B124-$D$74)/($C$74-$D$74)</f>
        <v>0.49342508855432315</v>
      </c>
      <c r="E124">
        <f>B124*$I$149</f>
        <v>30608145.552000001</v>
      </c>
      <c r="F124" s="9">
        <v>308076141</v>
      </c>
      <c r="H124">
        <f t="shared" si="8"/>
        <v>4238179.05</v>
      </c>
      <c r="I124" s="21">
        <f t="shared" si="9"/>
        <v>9.9352534904674758E-2</v>
      </c>
      <c r="J124" s="21">
        <f t="shared" si="10"/>
        <v>0.15045841420975362</v>
      </c>
    </row>
    <row r="125" spans="1:10">
      <c r="A125" s="2">
        <v>44228</v>
      </c>
      <c r="B125" s="7">
        <v>1263472.69</v>
      </c>
      <c r="C125">
        <f>(B125-$D$74)/($C$74-$D$74)</f>
        <v>1</v>
      </c>
      <c r="E125">
        <f>B125*$I$149</f>
        <v>60646689.119999997</v>
      </c>
      <c r="F125" s="9">
        <v>177266802</v>
      </c>
      <c r="H125">
        <f t="shared" si="8"/>
        <v>994504.125</v>
      </c>
      <c r="I125" s="21">
        <f t="shared" si="9"/>
        <v>0.34212096363085515</v>
      </c>
      <c r="J125" s="21">
        <f t="shared" si="10"/>
        <v>1.2704549516071639</v>
      </c>
    </row>
    <row r="126" spans="1:10">
      <c r="A126" s="2">
        <v>44256</v>
      </c>
      <c r="B126" s="7">
        <v>414502.36200000002</v>
      </c>
      <c r="C126">
        <f>(B126-$D$74)/($C$74-$D$74)</f>
        <v>0.31277562601709075</v>
      </c>
      <c r="E126">
        <f>B126*$I$149</f>
        <v>19896113.376000002</v>
      </c>
      <c r="F126" s="9">
        <v>317604296</v>
      </c>
      <c r="H126">
        <f t="shared" si="8"/>
        <v>2545041.7750000004</v>
      </c>
      <c r="I126" s="21">
        <f t="shared" si="9"/>
        <v>6.2644345893860337E-2</v>
      </c>
      <c r="J126" s="21">
        <f t="shared" si="10"/>
        <v>0.16286662406553226</v>
      </c>
    </row>
    <row r="127" spans="1:10">
      <c r="A127" s="2">
        <v>44287</v>
      </c>
      <c r="B127" s="7">
        <v>464648.14899999998</v>
      </c>
      <c r="C127">
        <f>(B127-$D$74)/($C$74-$D$74)</f>
        <v>0.35336763016891931</v>
      </c>
      <c r="E127">
        <f>B127*$I$149</f>
        <v>22303111.151999999</v>
      </c>
      <c r="F127" s="9">
        <v>306677151</v>
      </c>
      <c r="H127">
        <f t="shared" si="8"/>
        <v>2596760.375</v>
      </c>
      <c r="I127" s="21">
        <f t="shared" si="9"/>
        <v>7.2725050038044733E-2</v>
      </c>
      <c r="J127" s="21">
        <f t="shared" si="10"/>
        <v>0.17893377974854532</v>
      </c>
    </row>
    <row r="128" spans="1:10">
      <c r="A128" s="2">
        <v>44317</v>
      </c>
      <c r="B128" s="7">
        <v>470403.64399999997</v>
      </c>
      <c r="C128">
        <f>(B128-$D$74)/($C$74-$D$74)</f>
        <v>0.35802658739967991</v>
      </c>
      <c r="E128">
        <f>B128*$I$149</f>
        <v>22579374.912</v>
      </c>
      <c r="F128" s="9">
        <v>314779827</v>
      </c>
      <c r="H128">
        <f t="shared" si="8"/>
        <v>2989064.875</v>
      </c>
      <c r="I128" s="21">
        <f t="shared" si="9"/>
        <v>7.1730692297508628E-2</v>
      </c>
      <c r="J128" s="21">
        <f t="shared" si="10"/>
        <v>0.15737485256153899</v>
      </c>
    </row>
    <row r="129" spans="1:10">
      <c r="A129" s="2">
        <v>44348</v>
      </c>
      <c r="B129" s="7">
        <v>875217.68299999996</v>
      </c>
      <c r="C129">
        <f>(B129-$D$74)/($C$74-$D$74)</f>
        <v>0.68571539507172852</v>
      </c>
      <c r="E129">
        <f>B129*$I$149</f>
        <v>42010448.783999994</v>
      </c>
      <c r="F129" s="9">
        <v>271168249</v>
      </c>
      <c r="H129">
        <f t="shared" si="8"/>
        <v>3527930.7250000001</v>
      </c>
      <c r="I129" s="21">
        <f t="shared" si="9"/>
        <v>0.15492392246851877</v>
      </c>
      <c r="J129" s="21">
        <f t="shared" si="10"/>
        <v>0.24808244583657463</v>
      </c>
    </row>
    <row r="130" spans="1:10">
      <c r="A130" s="2">
        <v>44378</v>
      </c>
      <c r="B130" s="7">
        <v>977991.07</v>
      </c>
      <c r="C130">
        <f>(B130-$D$74)/($C$74-$D$74)</f>
        <v>0.76890838099099412</v>
      </c>
      <c r="E130">
        <f>B130*$I$149</f>
        <v>46943571.359999999</v>
      </c>
      <c r="F130" s="9">
        <v>299943663</v>
      </c>
      <c r="H130">
        <f t="shared" si="8"/>
        <v>3177127.1</v>
      </c>
      <c r="I130" s="21">
        <f t="shared" si="9"/>
        <v>0.15650796183015209</v>
      </c>
      <c r="J130" s="21">
        <f t="shared" si="10"/>
        <v>0.30782245696119614</v>
      </c>
    </row>
    <row r="131" spans="1:10">
      <c r="A131" s="2">
        <v>44409</v>
      </c>
      <c r="B131" s="7">
        <v>784166.48199999996</v>
      </c>
      <c r="C131">
        <f>(B131-$D$74)/($C$74-$D$74)</f>
        <v>0.61201128252043924</v>
      </c>
      <c r="E131">
        <f>B131*$I$149</f>
        <v>37639991.136</v>
      </c>
      <c r="F131" s="9">
        <v>301649053</v>
      </c>
      <c r="H131">
        <f t="shared" si="8"/>
        <v>3303287.4250000003</v>
      </c>
      <c r="I131" s="21">
        <f t="shared" si="9"/>
        <v>0.12478073695792441</v>
      </c>
      <c r="J131" s="21">
        <f t="shared" si="10"/>
        <v>0.23738972154383445</v>
      </c>
    </row>
    <row r="132" spans="1:10">
      <c r="A132" s="2">
        <v>44440</v>
      </c>
      <c r="B132" s="7">
        <v>844508.76599999995</v>
      </c>
      <c r="C132">
        <f>(B132-$D$74)/($C$74-$D$74)</f>
        <v>0.66085714553698383</v>
      </c>
      <c r="E132">
        <f>B132*$I$149</f>
        <v>40536420.767999999</v>
      </c>
      <c r="F132" s="9">
        <v>284556148</v>
      </c>
      <c r="H132">
        <f t="shared" si="8"/>
        <v>2400949.875</v>
      </c>
      <c r="I132" s="21">
        <f t="shared" si="9"/>
        <v>0.14245491110597969</v>
      </c>
      <c r="J132" s="21">
        <f t="shared" si="10"/>
        <v>0.35173944062451529</v>
      </c>
    </row>
    <row r="133" spans="1:10">
      <c r="A133" t="s">
        <v>7</v>
      </c>
      <c r="B133" s="6"/>
      <c r="C133" s="5"/>
      <c r="E133">
        <f>SUM(E75:E132)</f>
        <v>1176688875.312</v>
      </c>
    </row>
    <row r="135" spans="1:10">
      <c r="A135" s="4" t="s">
        <v>6</v>
      </c>
      <c r="F135" t="s">
        <v>48</v>
      </c>
    </row>
    <row r="136" spans="1:10">
      <c r="A136" s="2" t="s">
        <v>5</v>
      </c>
      <c r="B136" s="3" t="s">
        <v>4</v>
      </c>
      <c r="C136" s="3" t="s">
        <v>3</v>
      </c>
      <c r="D136" s="3" t="s">
        <v>2</v>
      </c>
    </row>
    <row r="137" spans="1:10">
      <c r="A137" s="2">
        <v>42705</v>
      </c>
      <c r="B137" s="1">
        <v>7.2862642318649398</v>
      </c>
      <c r="C137" s="1">
        <v>7.279394392257748</v>
      </c>
      <c r="D137" s="1">
        <v>-6.8698396071917855E-3</v>
      </c>
      <c r="F137" t="s">
        <v>49</v>
      </c>
      <c r="G137">
        <f>2.0301312457499*10^(-8)*1000000</f>
        <v>2.0301312457498999E-2</v>
      </c>
      <c r="H137" s="3" t="s">
        <v>50</v>
      </c>
    </row>
    <row r="138" spans="1:10">
      <c r="A138" s="2">
        <v>42736</v>
      </c>
      <c r="B138" s="1">
        <v>7.9232218233645311</v>
      </c>
      <c r="C138" s="1">
        <v>9.208819644468587</v>
      </c>
      <c r="D138" s="1">
        <v>1.285597821104056</v>
      </c>
      <c r="F138" t="s">
        <v>55</v>
      </c>
      <c r="G138">
        <v>49257899.069013998</v>
      </c>
      <c r="H138" s="3" t="s">
        <v>57</v>
      </c>
    </row>
    <row r="139" spans="1:10">
      <c r="A139" s="2">
        <v>42767</v>
      </c>
      <c r="B139" s="1">
        <v>8.0237174531554611</v>
      </c>
      <c r="C139" s="1"/>
      <c r="D139" s="1"/>
      <c r="F139" t="s">
        <v>56</v>
      </c>
      <c r="G139">
        <f>G138/1000000</f>
        <v>49.257899069013995</v>
      </c>
      <c r="H139" s="3" t="s">
        <v>57</v>
      </c>
    </row>
    <row r="140" spans="1:10">
      <c r="A140" s="2">
        <v>42795</v>
      </c>
      <c r="B140" s="1">
        <v>7.7161864815109231</v>
      </c>
      <c r="C140" s="1">
        <v>8.6623902168723497</v>
      </c>
      <c r="D140" s="1">
        <v>0.94620373536142655</v>
      </c>
    </row>
    <row r="141" spans="1:10">
      <c r="A141" s="2">
        <v>42826</v>
      </c>
      <c r="B141" s="1">
        <v>7.9207882349457348</v>
      </c>
      <c r="C141" s="1">
        <v>5.4737384139559992</v>
      </c>
      <c r="D141" s="1">
        <v>-2.4470498209897356</v>
      </c>
    </row>
    <row r="142" spans="1:10">
      <c r="A142" s="2">
        <v>42856</v>
      </c>
      <c r="B142" s="1">
        <v>8.319349521880083</v>
      </c>
      <c r="C142" s="1">
        <v>7.2914754807064019</v>
      </c>
      <c r="D142" s="1">
        <v>-1.0278740411736811</v>
      </c>
    </row>
    <row r="143" spans="1:10">
      <c r="A143" s="2">
        <v>42887</v>
      </c>
      <c r="B143" s="1">
        <v>7.8438151195128345</v>
      </c>
      <c r="C143" s="1">
        <v>7.2764082745886745</v>
      </c>
      <c r="D143" s="1">
        <v>-0.56740684492416005</v>
      </c>
    </row>
    <row r="144" spans="1:10">
      <c r="A144" s="2">
        <v>42917</v>
      </c>
      <c r="B144" s="1">
        <v>7.9291725072395733</v>
      </c>
      <c r="C144" s="1">
        <v>8.2384915002669814</v>
      </c>
      <c r="D144" s="1">
        <v>0.30931899302740806</v>
      </c>
    </row>
    <row r="145" spans="1:11">
      <c r="A145" s="2">
        <v>42948</v>
      </c>
      <c r="B145" s="1">
        <v>8.1847193216466199</v>
      </c>
      <c r="C145" s="1">
        <v>8.0605486070510111</v>
      </c>
      <c r="D145" s="1">
        <v>-0.1241707145956088</v>
      </c>
    </row>
    <row r="146" spans="1:11">
      <c r="A146" s="2">
        <v>42979</v>
      </c>
      <c r="B146" s="1">
        <v>8.079378504413528</v>
      </c>
      <c r="C146" s="1">
        <v>8.1924505209154539</v>
      </c>
      <c r="D146" s="1">
        <v>0.11307201650192589</v>
      </c>
    </row>
    <row r="147" spans="1:11">
      <c r="A147" s="2">
        <v>43009</v>
      </c>
      <c r="B147" s="1">
        <v>8.0753615594222197</v>
      </c>
      <c r="C147" s="1">
        <v>7.7511902703211923</v>
      </c>
      <c r="D147" s="1">
        <v>-0.32417128910102733</v>
      </c>
      <c r="F147" s="4" t="s">
        <v>24</v>
      </c>
    </row>
    <row r="148" spans="1:11" ht="45">
      <c r="A148" s="2">
        <v>43040</v>
      </c>
      <c r="B148" s="1">
        <v>7.6815632260454434</v>
      </c>
      <c r="C148" s="1">
        <v>7.8120272598112006</v>
      </c>
      <c r="D148" s="1">
        <v>0.13046403376575721</v>
      </c>
      <c r="F148" s="2"/>
      <c r="G148" s="16" t="s">
        <v>32</v>
      </c>
      <c r="H148" s="16" t="s">
        <v>26</v>
      </c>
      <c r="I148" s="16" t="s">
        <v>27</v>
      </c>
      <c r="J148" s="16" t="s">
        <v>28</v>
      </c>
      <c r="K148" s="16" t="s">
        <v>33</v>
      </c>
    </row>
    <row r="149" spans="1:11" ht="30">
      <c r="A149" s="2">
        <v>43070</v>
      </c>
      <c r="B149" s="1">
        <v>8.2605280759246185</v>
      </c>
      <c r="C149" s="1">
        <v>7.7879501890280292</v>
      </c>
      <c r="D149" s="1">
        <v>-0.47257788689658931</v>
      </c>
      <c r="F149" s="16" t="s">
        <v>25</v>
      </c>
      <c r="G149" s="17">
        <v>1</v>
      </c>
      <c r="H149" s="17">
        <v>1.36</v>
      </c>
      <c r="I149" s="17">
        <v>48</v>
      </c>
      <c r="J149" s="17">
        <v>8.9700000000000006</v>
      </c>
      <c r="K149" s="17">
        <v>48.6</v>
      </c>
    </row>
    <row r="150" spans="1:11" ht="45">
      <c r="A150" s="2">
        <v>43101</v>
      </c>
      <c r="B150" s="1">
        <v>8.6799025235536149</v>
      </c>
      <c r="C150" s="1">
        <v>8.7260724007328641</v>
      </c>
      <c r="D150" s="1">
        <v>4.6169877179249141E-2</v>
      </c>
      <c r="F150" s="16" t="s">
        <v>29</v>
      </c>
      <c r="G150" s="17">
        <v>0.74</v>
      </c>
      <c r="H150" s="17">
        <v>1</v>
      </c>
      <c r="I150" s="17">
        <v>35.299999999999997</v>
      </c>
      <c r="J150" s="17">
        <v>6.6</v>
      </c>
      <c r="K150" s="17">
        <v>35.700000000000003</v>
      </c>
    </row>
    <row r="151" spans="1:11" ht="45">
      <c r="A151" s="2">
        <v>43132</v>
      </c>
      <c r="B151" s="1">
        <v>9.9352454896016802</v>
      </c>
      <c r="C151" s="1">
        <v>10.04621656085885</v>
      </c>
      <c r="D151" s="1">
        <v>0.1109710712571701</v>
      </c>
      <c r="F151" s="16" t="s">
        <v>30</v>
      </c>
      <c r="G151" s="17">
        <v>2.5000000000000001E-2</v>
      </c>
      <c r="H151" s="17">
        <v>2.8000000000000001E-2</v>
      </c>
      <c r="I151" s="17">
        <v>1</v>
      </c>
      <c r="J151" s="17">
        <v>0.09</v>
      </c>
      <c r="K151" s="17">
        <v>1.01</v>
      </c>
    </row>
    <row r="152" spans="1:11" ht="45">
      <c r="A152" s="2">
        <v>43160</v>
      </c>
      <c r="B152" s="1">
        <v>9.3651163050757003</v>
      </c>
      <c r="C152" s="1">
        <v>9.4165593706408206</v>
      </c>
      <c r="D152" s="1">
        <v>5.1443065565120349E-2</v>
      </c>
      <c r="F152" s="16" t="s">
        <v>31</v>
      </c>
      <c r="G152" s="17">
        <v>0.11</v>
      </c>
      <c r="H152" s="17">
        <v>0.15</v>
      </c>
      <c r="I152" s="17">
        <v>5.35</v>
      </c>
      <c r="J152" s="17">
        <v>1</v>
      </c>
      <c r="K152" s="17">
        <v>5.41</v>
      </c>
    </row>
    <row r="153" spans="1:11" ht="45">
      <c r="A153" s="2">
        <v>43191</v>
      </c>
      <c r="B153" s="1">
        <v>9.303880245329843</v>
      </c>
      <c r="C153" s="1">
        <v>7.8484831539175506</v>
      </c>
      <c r="D153" s="1">
        <v>-1.4553970914122925</v>
      </c>
      <c r="F153" s="16" t="s">
        <v>34</v>
      </c>
      <c r="G153" s="17">
        <v>2.1000000000000001E-2</v>
      </c>
      <c r="H153" s="17">
        <v>2.8000000000000001E-2</v>
      </c>
      <c r="I153" s="17">
        <v>0.99</v>
      </c>
      <c r="J153" s="17">
        <v>0.18</v>
      </c>
      <c r="K153" s="17">
        <v>1</v>
      </c>
    </row>
    <row r="154" spans="1:11">
      <c r="A154" s="2">
        <v>43221</v>
      </c>
      <c r="B154" s="1">
        <v>9.7860954114969445</v>
      </c>
      <c r="C154" s="1">
        <v>8.1905278844058031</v>
      </c>
      <c r="D154" s="1">
        <v>-1.5955675270911414</v>
      </c>
    </row>
    <row r="155" spans="1:11">
      <c r="A155" s="2">
        <v>43252</v>
      </c>
      <c r="B155" s="1">
        <v>9.7804968029425439</v>
      </c>
      <c r="C155" s="1">
        <v>7.9571007432525453</v>
      </c>
      <c r="D155" s="1">
        <v>-1.8233960596899985</v>
      </c>
    </row>
    <row r="156" spans="1:11">
      <c r="A156" s="2">
        <v>43282</v>
      </c>
      <c r="B156" s="1">
        <v>9.9894102544178232</v>
      </c>
      <c r="C156" s="1">
        <v>8.5398182019459785</v>
      </c>
      <c r="D156" s="1">
        <v>-1.4495920524718446</v>
      </c>
    </row>
    <row r="157" spans="1:11">
      <c r="A157" s="2">
        <v>43313</v>
      </c>
      <c r="B157" s="1">
        <v>10.14921082307861</v>
      </c>
      <c r="C157" s="1">
        <v>8.5467541632783686</v>
      </c>
      <c r="D157" s="1">
        <v>-1.6024566598002412</v>
      </c>
    </row>
    <row r="158" spans="1:11">
      <c r="A158" s="2">
        <v>43344</v>
      </c>
      <c r="B158" s="1">
        <v>10.764046315396985</v>
      </c>
      <c r="C158" s="1">
        <v>9.4194510032551193</v>
      </c>
      <c r="D158" s="1">
        <v>-1.3445953121418661</v>
      </c>
    </row>
    <row r="159" spans="1:11" ht="45">
      <c r="A159" s="2">
        <v>43374</v>
      </c>
      <c r="B159" s="1">
        <v>11.114472326364602</v>
      </c>
      <c r="C159" s="1">
        <v>10.137681083027747</v>
      </c>
      <c r="D159" s="1">
        <v>-0.97679124333685508</v>
      </c>
      <c r="F159" s="16" t="s">
        <v>30</v>
      </c>
      <c r="G159" s="17">
        <v>2.5000000000000001E-2</v>
      </c>
      <c r="H159" s="17">
        <v>2.8000000000000001E-2</v>
      </c>
      <c r="I159" s="17">
        <v>1</v>
      </c>
      <c r="J159" s="17">
        <v>0.09</v>
      </c>
      <c r="K159" s="17">
        <v>1.01</v>
      </c>
    </row>
    <row r="160" spans="1:11">
      <c r="A160" s="2">
        <v>43405</v>
      </c>
      <c r="B160" s="1">
        <v>11.179218488136129</v>
      </c>
      <c r="C160" s="1">
        <v>10.241450854398577</v>
      </c>
      <c r="D160" s="1">
        <v>-0.93776763373755223</v>
      </c>
    </row>
    <row r="161" spans="1:4">
      <c r="A161" s="2">
        <v>43435</v>
      </c>
      <c r="B161" s="1">
        <v>11.017310251091468</v>
      </c>
      <c r="C161" s="1">
        <v>9.9412400209732716</v>
      </c>
      <c r="D161" s="1">
        <v>-1.0760702301181961</v>
      </c>
    </row>
    <row r="162" spans="1:4">
      <c r="A162" s="2">
        <v>43466</v>
      </c>
      <c r="B162" s="1">
        <v>11.248729045451139</v>
      </c>
      <c r="C162" s="1">
        <v>10.125288284609146</v>
      </c>
      <c r="D162" s="1">
        <v>-1.1234407608419925</v>
      </c>
    </row>
    <row r="163" spans="1:4">
      <c r="A163" s="2">
        <v>43497</v>
      </c>
      <c r="B163" s="1">
        <v>11.781551019600991</v>
      </c>
      <c r="C163" s="1">
        <v>10.937160515756357</v>
      </c>
      <c r="D163" s="1">
        <v>-0.84439050384463421</v>
      </c>
    </row>
    <row r="164" spans="1:4">
      <c r="A164" s="2">
        <v>43525</v>
      </c>
      <c r="B164" s="1">
        <v>10.864039512147151</v>
      </c>
      <c r="C164" s="1">
        <v>9.2511591822876316</v>
      </c>
      <c r="D164" s="1">
        <v>-1.6128803298595198</v>
      </c>
    </row>
    <row r="165" spans="1:4">
      <c r="A165" s="2">
        <v>43556</v>
      </c>
      <c r="B165" s="1">
        <v>9.2688050666486994</v>
      </c>
      <c r="C165" s="1">
        <v>7.1580404393442914</v>
      </c>
      <c r="D165" s="1">
        <v>-2.1107646273044081</v>
      </c>
    </row>
    <row r="166" spans="1:4">
      <c r="A166" s="2">
        <v>43586</v>
      </c>
      <c r="B166" s="1">
        <v>9.2667421333369457</v>
      </c>
      <c r="C166" s="1">
        <v>6.7080512328702904</v>
      </c>
      <c r="D166" s="1">
        <v>-2.5586909004666554</v>
      </c>
    </row>
    <row r="167" spans="1:4">
      <c r="A167" s="2">
        <v>43617</v>
      </c>
      <c r="B167" s="1">
        <v>9.0348688245279138</v>
      </c>
      <c r="C167" s="1">
        <v>7.5966658081193774</v>
      </c>
      <c r="D167" s="1">
        <v>-1.4382030164085364</v>
      </c>
    </row>
    <row r="168" spans="1:4">
      <c r="A168" s="2">
        <v>43647</v>
      </c>
      <c r="B168" s="1">
        <v>9.3781416264126474</v>
      </c>
      <c r="C168" s="1">
        <v>6.6137359322157359</v>
      </c>
      <c r="D168" s="1">
        <v>-2.7644056941969115</v>
      </c>
    </row>
    <row r="169" spans="1:4">
      <c r="A169" s="2">
        <v>43678</v>
      </c>
      <c r="B169" s="1">
        <v>9.1962408485477987</v>
      </c>
      <c r="C169" s="1">
        <v>6.9488953748438727</v>
      </c>
      <c r="D169" s="1">
        <v>-2.247345473703926</v>
      </c>
    </row>
    <row r="170" spans="1:4">
      <c r="A170" s="2">
        <v>43709</v>
      </c>
      <c r="B170" s="1">
        <v>9.8003570374081708</v>
      </c>
      <c r="C170" s="1">
        <v>6.9277582885601694</v>
      </c>
      <c r="D170" s="1">
        <v>-2.8725987488480014</v>
      </c>
    </row>
    <row r="171" spans="1:4">
      <c r="A171" s="2">
        <v>43739</v>
      </c>
      <c r="B171" s="1">
        <v>9.1986054188926225</v>
      </c>
      <c r="C171" s="1">
        <v>7.5132235726006842</v>
      </c>
      <c r="D171" s="1">
        <v>-1.6853818462919383</v>
      </c>
    </row>
    <row r="172" spans="1:4">
      <c r="A172" s="2">
        <v>43770</v>
      </c>
      <c r="B172" s="1">
        <v>8.6206754295141828</v>
      </c>
      <c r="C172" s="1">
        <v>7.5219431352026653</v>
      </c>
      <c r="D172" s="1">
        <v>-1.0987322943115174</v>
      </c>
    </row>
    <row r="173" spans="1:4">
      <c r="A173" s="2">
        <v>43800</v>
      </c>
      <c r="B173" s="1">
        <v>8.7596633664271799</v>
      </c>
      <c r="C173" s="1">
        <v>7.8114205473624168</v>
      </c>
      <c r="D173" s="1">
        <v>-0.94824281906476315</v>
      </c>
    </row>
    <row r="174" spans="1:4">
      <c r="A174" s="2">
        <v>43831</v>
      </c>
      <c r="B174" s="1">
        <v>9.8661227828999731</v>
      </c>
      <c r="C174" s="1">
        <v>7.6064780059215202</v>
      </c>
      <c r="D174" s="1">
        <v>-2.2596447769784529</v>
      </c>
    </row>
    <row r="175" spans="1:4">
      <c r="A175" s="2">
        <v>43862</v>
      </c>
      <c r="B175" s="1">
        <v>8.5950249762173527</v>
      </c>
      <c r="C175" s="1">
        <v>7.210800980516388</v>
      </c>
      <c r="D175" s="1">
        <v>-1.3842239957009648</v>
      </c>
    </row>
    <row r="176" spans="1:4">
      <c r="A176" s="2">
        <v>43891</v>
      </c>
      <c r="B176" s="1">
        <v>8.8672217219084644</v>
      </c>
      <c r="C176" s="1">
        <v>6.6388105730507769</v>
      </c>
      <c r="D176" s="1">
        <v>-2.2284111488576874</v>
      </c>
    </row>
    <row r="177" spans="1:4">
      <c r="A177" s="2">
        <v>43922</v>
      </c>
      <c r="B177" s="1">
        <v>9.1836126203714841</v>
      </c>
      <c r="C177" s="1">
        <v>7.5911841189566571</v>
      </c>
      <c r="D177" s="1">
        <v>-1.5924285014148269</v>
      </c>
    </row>
    <row r="178" spans="1:4">
      <c r="A178" s="2">
        <v>43952</v>
      </c>
      <c r="B178" s="1">
        <v>8.9417034887480931</v>
      </c>
      <c r="C178" s="1">
        <v>7.0502277696988402</v>
      </c>
      <c r="D178" s="1">
        <v>-1.8914757190492528</v>
      </c>
    </row>
    <row r="179" spans="1:4">
      <c r="A179" s="2">
        <v>43983</v>
      </c>
      <c r="B179" s="1">
        <v>8.4847381004058668</v>
      </c>
      <c r="C179" s="1">
        <v>6.244353096956563</v>
      </c>
      <c r="D179" s="1">
        <v>-2.2403850034493038</v>
      </c>
    </row>
    <row r="180" spans="1:4">
      <c r="A180" s="2">
        <v>44013</v>
      </c>
      <c r="B180" s="1">
        <v>7.3332715378466702</v>
      </c>
      <c r="C180" s="1">
        <v>6.1408372699728933</v>
      </c>
      <c r="D180" s="1">
        <v>-1.1924342678737769</v>
      </c>
    </row>
    <row r="181" spans="1:4">
      <c r="A181" s="2">
        <v>44044</v>
      </c>
      <c r="B181" s="1">
        <v>6.0959641596840335</v>
      </c>
      <c r="C181" s="1">
        <v>6.4529344830524202</v>
      </c>
      <c r="D181" s="1">
        <v>0.35697032336838674</v>
      </c>
    </row>
    <row r="182" spans="1:4">
      <c r="A182" s="2">
        <v>44075</v>
      </c>
      <c r="B182" s="1">
        <v>5.0620878042348325</v>
      </c>
      <c r="C182" s="1">
        <v>5.9597716953506836</v>
      </c>
      <c r="D182" s="1">
        <v>0.89768389111585112</v>
      </c>
    </row>
    <row r="183" spans="1:4">
      <c r="A183" s="2">
        <v>44105</v>
      </c>
      <c r="B183" s="1">
        <v>5.3128701366353868</v>
      </c>
      <c r="C183" s="1">
        <v>6.9491484068860512</v>
      </c>
      <c r="D183" s="1">
        <v>1.6362782702506644</v>
      </c>
    </row>
    <row r="184" spans="1:4">
      <c r="A184" s="2">
        <v>44136</v>
      </c>
      <c r="B184" s="1">
        <v>5.9924606129704303</v>
      </c>
      <c r="C184" s="1">
        <v>5.9914991051399618</v>
      </c>
      <c r="D184" s="1">
        <v>-9.6150783046855537E-4</v>
      </c>
    </row>
    <row r="185" spans="1:4">
      <c r="A185" s="2">
        <v>44166</v>
      </c>
      <c r="B185" s="1">
        <v>6.879133986037484</v>
      </c>
      <c r="C185" s="1">
        <v>7.3311609957630193</v>
      </c>
      <c r="D185" s="1">
        <v>0.45202700972553522</v>
      </c>
    </row>
    <row r="186" spans="1:4">
      <c r="A186" s="2">
        <v>44197</v>
      </c>
      <c r="B186" s="1">
        <v>7.9443909836953654</v>
      </c>
      <c r="C186" s="1">
        <v>8.7474452337600717</v>
      </c>
      <c r="D186" s="1">
        <v>0.80305425006470621</v>
      </c>
    </row>
    <row r="187" spans="1:4">
      <c r="A187" s="2">
        <v>44228</v>
      </c>
      <c r="B187" s="1">
        <v>10.213599604052906</v>
      </c>
      <c r="C187" s="1">
        <v>12.393984976803527</v>
      </c>
      <c r="D187" s="1">
        <v>2.1803853727506208</v>
      </c>
    </row>
    <row r="188" spans="1:4">
      <c r="A188" s="2">
        <v>44256</v>
      </c>
      <c r="B188" s="1">
        <v>8.4103340224880618</v>
      </c>
      <c r="C188" s="1">
        <v>8.726543944092354</v>
      </c>
      <c r="D188" s="1">
        <v>0.31620992160429218</v>
      </c>
    </row>
    <row r="189" spans="1:4">
      <c r="A189" s="2">
        <v>44287</v>
      </c>
      <c r="B189" s="1">
        <v>7.4022215949762025</v>
      </c>
      <c r="C189" s="1">
        <v>7.8772176823728524</v>
      </c>
      <c r="D189" s="1">
        <v>0.47499608739664989</v>
      </c>
    </row>
    <row r="190" spans="1:4">
      <c r="A190" s="2">
        <v>44317</v>
      </c>
      <c r="B190" s="1">
        <v>7.8133677353973079</v>
      </c>
      <c r="C190" s="1">
        <v>8.0914960573078201</v>
      </c>
      <c r="D190" s="1">
        <v>0.27812832191051218</v>
      </c>
    </row>
    <row r="191" spans="1:4">
      <c r="A191" s="2">
        <v>44348</v>
      </c>
      <c r="B191" s="1">
        <v>8.8162682094722697</v>
      </c>
      <c r="C191" s="1">
        <v>8.897830348725325</v>
      </c>
      <c r="D191" s="1">
        <v>8.1562139253055221E-2</v>
      </c>
    </row>
    <row r="192" spans="1:4">
      <c r="A192" s="2">
        <v>44378</v>
      </c>
      <c r="B192" s="1">
        <v>9.5567588625964657</v>
      </c>
      <c r="C192" s="1">
        <v>9.3412249821305799</v>
      </c>
      <c r="D192" s="1">
        <v>-0.21553388046588573</v>
      </c>
    </row>
    <row r="193" spans="1:4">
      <c r="A193" s="2">
        <v>44409</v>
      </c>
      <c r="B193" s="1">
        <v>10.280643081686414</v>
      </c>
      <c r="C193" s="1">
        <v>9.8017108016650436</v>
      </c>
      <c r="D193" s="1">
        <v>-0.47893228002137</v>
      </c>
    </row>
    <row r="194" spans="1:4">
      <c r="A194" s="2">
        <v>44440</v>
      </c>
      <c r="B194" s="1">
        <v>10.964835038016751</v>
      </c>
      <c r="C194" s="1">
        <v>12.629918542582569</v>
      </c>
      <c r="D194" s="1">
        <v>1.6650835045658177</v>
      </c>
    </row>
    <row r="195" spans="1:4">
      <c r="A195" t="s">
        <v>1</v>
      </c>
    </row>
    <row r="196" spans="1:4">
      <c r="A196" t="s">
        <v>0</v>
      </c>
    </row>
    <row r="197" spans="1:4">
      <c r="A197" t="s">
        <v>23</v>
      </c>
    </row>
    <row r="199" spans="1:4">
      <c r="A199" s="4" t="s">
        <v>36</v>
      </c>
    </row>
    <row r="200" spans="1:4">
      <c r="A200" s="2"/>
      <c r="B200" s="2" t="s">
        <v>21</v>
      </c>
      <c r="C200" s="2" t="s">
        <v>22</v>
      </c>
    </row>
    <row r="201" spans="1:4">
      <c r="A201" s="2">
        <v>42705</v>
      </c>
      <c r="B201" s="14">
        <v>53.29</v>
      </c>
      <c r="C201" s="14">
        <v>3.59</v>
      </c>
    </row>
    <row r="202" spans="1:4">
      <c r="A202" s="2">
        <v>42736</v>
      </c>
      <c r="B202" s="14">
        <v>54.58</v>
      </c>
      <c r="C202" s="14">
        <v>3.3</v>
      </c>
    </row>
    <row r="203" spans="1:4">
      <c r="A203" s="2">
        <v>42767</v>
      </c>
      <c r="B203" s="14">
        <v>54.87</v>
      </c>
      <c r="C203" s="14">
        <v>2.85</v>
      </c>
    </row>
    <row r="204" spans="1:4">
      <c r="A204" s="2">
        <v>42795</v>
      </c>
      <c r="B204" s="14">
        <v>51.59</v>
      </c>
      <c r="C204" s="14">
        <v>2.88</v>
      </c>
    </row>
    <row r="205" spans="1:4">
      <c r="A205" s="2">
        <v>42826</v>
      </c>
      <c r="B205" s="14">
        <v>52.31</v>
      </c>
      <c r="C205" s="14">
        <v>3.1</v>
      </c>
    </row>
    <row r="206" spans="1:4">
      <c r="A206" s="2">
        <v>42856</v>
      </c>
      <c r="B206" s="14">
        <v>50.33</v>
      </c>
      <c r="C206" s="14">
        <v>3.15</v>
      </c>
    </row>
    <row r="207" spans="1:4">
      <c r="A207" s="2">
        <v>42887</v>
      </c>
      <c r="B207" s="14">
        <v>46.37</v>
      </c>
      <c r="C207" s="14">
        <v>2.98</v>
      </c>
    </row>
    <row r="208" spans="1:4">
      <c r="A208" s="2">
        <v>42917</v>
      </c>
      <c r="B208" s="14">
        <v>48.48</v>
      </c>
      <c r="C208" s="14">
        <v>2.98</v>
      </c>
    </row>
    <row r="209" spans="1:3">
      <c r="A209" s="2">
        <v>42948</v>
      </c>
      <c r="B209" s="14">
        <v>51.7</v>
      </c>
      <c r="C209" s="14">
        <v>2.9</v>
      </c>
    </row>
    <row r="210" spans="1:3">
      <c r="A210" s="2">
        <v>42979</v>
      </c>
      <c r="B210" s="14">
        <v>56.15</v>
      </c>
      <c r="C210" s="14">
        <v>2.98</v>
      </c>
    </row>
    <row r="211" spans="1:3">
      <c r="A211" s="2">
        <v>43009</v>
      </c>
      <c r="B211" s="14">
        <v>57.51</v>
      </c>
      <c r="C211" s="14">
        <v>2.88</v>
      </c>
    </row>
    <row r="212" spans="1:3">
      <c r="A212" s="2">
        <v>43040</v>
      </c>
      <c r="B212" s="14">
        <v>62.71</v>
      </c>
      <c r="C212" s="14">
        <v>3.01</v>
      </c>
    </row>
    <row r="213" spans="1:3">
      <c r="A213" s="2">
        <v>43070</v>
      </c>
      <c r="B213" s="14">
        <v>64.37</v>
      </c>
      <c r="C213" s="14">
        <v>2.82</v>
      </c>
    </row>
    <row r="214" spans="1:3">
      <c r="A214" s="2">
        <v>43101</v>
      </c>
      <c r="B214" s="14">
        <v>69.08</v>
      </c>
      <c r="C214" s="14">
        <v>3.87</v>
      </c>
    </row>
    <row r="215" spans="1:3">
      <c r="A215" s="2">
        <v>43132</v>
      </c>
      <c r="B215" s="14">
        <v>65.319999999999993</v>
      </c>
      <c r="C215" s="14">
        <v>2.67</v>
      </c>
    </row>
    <row r="216" spans="1:3">
      <c r="A216" s="2">
        <v>43160</v>
      </c>
      <c r="B216" s="14">
        <v>66.02</v>
      </c>
      <c r="C216" s="14">
        <v>2.69</v>
      </c>
    </row>
    <row r="217" spans="1:3">
      <c r="A217" s="2">
        <v>43191</v>
      </c>
      <c r="B217" s="14">
        <v>72.11</v>
      </c>
      <c r="C217" s="14">
        <v>2.8</v>
      </c>
    </row>
    <row r="218" spans="1:3">
      <c r="A218" s="2">
        <v>43221</v>
      </c>
      <c r="B218" s="14">
        <v>76.98</v>
      </c>
      <c r="C218" s="14">
        <v>2.8</v>
      </c>
    </row>
    <row r="219" spans="1:3">
      <c r="A219" s="2">
        <v>43252</v>
      </c>
      <c r="B219" s="14">
        <v>74.41</v>
      </c>
      <c r="C219" s="14">
        <v>2.97</v>
      </c>
    </row>
    <row r="220" spans="1:3">
      <c r="A220" s="2">
        <v>43282</v>
      </c>
      <c r="B220" s="14">
        <v>74.25</v>
      </c>
      <c r="C220" s="14">
        <v>2.83</v>
      </c>
    </row>
    <row r="221" spans="1:3">
      <c r="A221" s="2">
        <v>43313</v>
      </c>
      <c r="B221" s="14">
        <v>72.53</v>
      </c>
      <c r="C221" s="14">
        <v>2.96</v>
      </c>
    </row>
    <row r="222" spans="1:3">
      <c r="A222" s="2">
        <v>43344</v>
      </c>
      <c r="B222" s="14">
        <v>78.89</v>
      </c>
      <c r="C222" s="14">
        <v>3</v>
      </c>
    </row>
    <row r="223" spans="1:3">
      <c r="A223" s="2">
        <v>43374</v>
      </c>
      <c r="B223" s="14">
        <v>81.03</v>
      </c>
      <c r="C223" s="14">
        <v>3.28</v>
      </c>
    </row>
    <row r="224" spans="1:3">
      <c r="A224" s="2">
        <v>43405</v>
      </c>
      <c r="B224" s="14">
        <v>64.75</v>
      </c>
      <c r="C224" s="14">
        <v>4.09</v>
      </c>
    </row>
    <row r="225" spans="1:3">
      <c r="A225" s="2">
        <v>43435</v>
      </c>
      <c r="B225" s="14">
        <v>57.36</v>
      </c>
      <c r="C225" s="14">
        <v>4.04</v>
      </c>
    </row>
    <row r="226" spans="1:3">
      <c r="A226" s="2">
        <v>43466</v>
      </c>
      <c r="B226" s="14">
        <v>59.41</v>
      </c>
      <c r="C226" s="14">
        <v>3.11</v>
      </c>
    </row>
    <row r="227" spans="1:3">
      <c r="A227" s="2">
        <v>43497</v>
      </c>
      <c r="B227" s="14">
        <v>63.96</v>
      </c>
      <c r="C227" s="14">
        <v>2.69</v>
      </c>
    </row>
    <row r="228" spans="1:3">
      <c r="A228" s="2">
        <v>43525</v>
      </c>
      <c r="B228" s="14">
        <v>66.14</v>
      </c>
      <c r="C228" s="14">
        <v>2.95</v>
      </c>
    </row>
    <row r="229" spans="1:3">
      <c r="A229" s="2">
        <v>43556</v>
      </c>
      <c r="B229" s="14">
        <v>71.23</v>
      </c>
      <c r="C229" s="14">
        <v>2.65</v>
      </c>
    </row>
    <row r="230" spans="1:3">
      <c r="A230" s="2">
        <v>43586</v>
      </c>
      <c r="B230" s="14">
        <v>71.319999999999993</v>
      </c>
      <c r="C230" s="14">
        <v>2.64</v>
      </c>
    </row>
    <row r="231" spans="1:3">
      <c r="A231" s="2">
        <v>43617</v>
      </c>
      <c r="B231" s="14">
        <v>64.22</v>
      </c>
      <c r="C231" s="14">
        <v>2.4</v>
      </c>
    </row>
    <row r="232" spans="1:3">
      <c r="A232" s="2">
        <v>43647</v>
      </c>
      <c r="B232" s="14">
        <v>63.92</v>
      </c>
      <c r="C232" s="14">
        <v>2.37</v>
      </c>
    </row>
    <row r="233" spans="1:3">
      <c r="A233" s="2">
        <v>43678</v>
      </c>
      <c r="B233" s="14">
        <v>59.04</v>
      </c>
      <c r="C233" s="14">
        <v>2.2200000000000002</v>
      </c>
    </row>
    <row r="234" spans="1:3">
      <c r="A234" s="2">
        <v>43709</v>
      </c>
      <c r="B234" s="14">
        <v>62.83</v>
      </c>
      <c r="C234" s="14">
        <v>2.56</v>
      </c>
    </row>
    <row r="235" spans="1:3">
      <c r="A235" s="2">
        <v>43739</v>
      </c>
      <c r="B235" s="14">
        <v>59.71</v>
      </c>
      <c r="C235" s="14">
        <v>2.33</v>
      </c>
    </row>
    <row r="236" spans="1:3">
      <c r="A236" s="2">
        <v>43770</v>
      </c>
      <c r="B236" s="14">
        <v>63.21</v>
      </c>
      <c r="C236" s="14">
        <v>2.65</v>
      </c>
    </row>
    <row r="237" spans="1:3">
      <c r="A237" s="2">
        <v>43800</v>
      </c>
      <c r="B237" s="14">
        <v>67.31</v>
      </c>
      <c r="C237" s="14">
        <v>2.2200000000000002</v>
      </c>
    </row>
    <row r="238" spans="1:3">
      <c r="A238" s="2">
        <v>43831</v>
      </c>
      <c r="B238" s="14">
        <v>63.65</v>
      </c>
      <c r="C238" s="14">
        <v>2.02</v>
      </c>
    </row>
    <row r="239" spans="1:3">
      <c r="A239" s="2">
        <v>43862</v>
      </c>
      <c r="B239" s="14">
        <v>55.66</v>
      </c>
      <c r="C239" s="14">
        <v>1.91</v>
      </c>
    </row>
    <row r="240" spans="1:3">
      <c r="A240" s="2">
        <v>43891</v>
      </c>
      <c r="B240" s="14">
        <v>32.01</v>
      </c>
      <c r="C240" s="14">
        <v>1.79</v>
      </c>
    </row>
    <row r="241" spans="1:3">
      <c r="A241" s="2">
        <v>43922</v>
      </c>
      <c r="B241" s="14">
        <v>18.38</v>
      </c>
      <c r="C241" s="14">
        <v>1.74</v>
      </c>
    </row>
    <row r="242" spans="1:3">
      <c r="A242" s="2">
        <v>43952</v>
      </c>
      <c r="B242" s="14">
        <v>29.38</v>
      </c>
      <c r="C242" s="14">
        <v>1.75</v>
      </c>
    </row>
    <row r="243" spans="1:3">
      <c r="A243" s="2">
        <v>43983</v>
      </c>
      <c r="B243" s="14">
        <v>40.270000000000003</v>
      </c>
      <c r="C243" s="14">
        <v>1.63</v>
      </c>
    </row>
    <row r="244" spans="1:3">
      <c r="A244" s="2">
        <v>44013</v>
      </c>
      <c r="B244" s="14">
        <v>43.24</v>
      </c>
      <c r="C244" s="14">
        <v>1.77</v>
      </c>
    </row>
    <row r="245" spans="1:3">
      <c r="A245" s="2">
        <v>44044</v>
      </c>
      <c r="B245" s="14">
        <v>44.74</v>
      </c>
      <c r="C245" s="14">
        <v>2.2999999999999998</v>
      </c>
    </row>
    <row r="246" spans="1:3">
      <c r="A246" s="2">
        <v>44075</v>
      </c>
      <c r="B246" s="14">
        <v>40.909999999999997</v>
      </c>
      <c r="C246" s="14">
        <v>1.92</v>
      </c>
    </row>
    <row r="247" spans="1:3">
      <c r="A247" s="2">
        <v>44105</v>
      </c>
      <c r="B247" s="14">
        <v>40.19</v>
      </c>
      <c r="C247" s="14">
        <v>2.39</v>
      </c>
    </row>
    <row r="248" spans="1:3">
      <c r="A248" s="2">
        <v>44136</v>
      </c>
      <c r="B248" s="14">
        <v>42.69</v>
      </c>
      <c r="C248" s="14">
        <v>2.61</v>
      </c>
    </row>
    <row r="249" spans="1:3">
      <c r="A249" s="2">
        <v>44166</v>
      </c>
      <c r="B249" s="14">
        <v>49.99</v>
      </c>
      <c r="C249" s="14">
        <v>2.59</v>
      </c>
    </row>
    <row r="250" spans="1:3">
      <c r="A250" s="2">
        <v>44197</v>
      </c>
      <c r="B250" s="14">
        <v>54.77</v>
      </c>
      <c r="C250" s="14">
        <v>2.71</v>
      </c>
    </row>
    <row r="251" spans="1:3">
      <c r="A251" s="2">
        <v>44228</v>
      </c>
      <c r="B251" s="14">
        <v>62.28</v>
      </c>
      <c r="C251" s="14">
        <v>5.35</v>
      </c>
    </row>
    <row r="252" spans="1:3">
      <c r="A252" s="2">
        <v>44256</v>
      </c>
      <c r="B252" s="14">
        <v>65.41</v>
      </c>
      <c r="C252" s="14">
        <v>2.62</v>
      </c>
    </row>
    <row r="253" spans="1:3">
      <c r="A253" s="2">
        <v>44287</v>
      </c>
      <c r="B253" s="15">
        <v>64.81</v>
      </c>
      <c r="C253" s="14">
        <v>2.66</v>
      </c>
    </row>
    <row r="254" spans="1:3">
      <c r="A254" s="2">
        <v>44317</v>
      </c>
      <c r="B254" s="14">
        <v>68.53</v>
      </c>
      <c r="C254" s="14">
        <v>2.91</v>
      </c>
    </row>
    <row r="255" spans="1:3">
      <c r="A255" s="2">
        <v>44348</v>
      </c>
      <c r="B255" s="14">
        <v>73.16</v>
      </c>
      <c r="C255" s="14">
        <v>3.26</v>
      </c>
    </row>
    <row r="256" spans="1:3">
      <c r="A256" s="2">
        <v>44378</v>
      </c>
      <c r="B256" s="14">
        <v>75.17</v>
      </c>
      <c r="C256" s="14">
        <v>3.84</v>
      </c>
    </row>
    <row r="257" spans="1:8">
      <c r="A257" s="2">
        <v>44409</v>
      </c>
      <c r="B257" s="14">
        <v>70.75</v>
      </c>
      <c r="C257" s="14">
        <v>4.07</v>
      </c>
    </row>
    <row r="258" spans="1:8">
      <c r="A258" s="2">
        <v>44440</v>
      </c>
      <c r="B258" s="14">
        <v>74.489999999999995</v>
      </c>
      <c r="C258" s="14">
        <v>5.16</v>
      </c>
    </row>
    <row r="259" spans="1:8">
      <c r="A259" t="s">
        <v>11</v>
      </c>
    </row>
    <row r="263" spans="1:8">
      <c r="H263">
        <f>K149*1000000</f>
        <v>48600000</v>
      </c>
    </row>
    <row r="264" spans="1:8">
      <c r="H264">
        <f>K150*1000000</f>
        <v>35700000</v>
      </c>
    </row>
    <row r="265" spans="1:8">
      <c r="H265">
        <f>K151*1000000</f>
        <v>1010000</v>
      </c>
    </row>
    <row r="266" spans="1:8">
      <c r="H266">
        <f>K152*1000000</f>
        <v>5410000</v>
      </c>
    </row>
    <row r="267" spans="1:8">
      <c r="H267">
        <f>K153*1000000</f>
        <v>1000000</v>
      </c>
    </row>
    <row r="270" spans="1:8" ht="30">
      <c r="F270" s="16" t="s">
        <v>33</v>
      </c>
      <c r="G270" s="16" t="s">
        <v>57</v>
      </c>
    </row>
    <row r="271" spans="1:8" ht="45">
      <c r="E271" s="16" t="s">
        <v>58</v>
      </c>
      <c r="F271">
        <f>K151*1000</f>
        <v>1010</v>
      </c>
      <c r="G271">
        <f>1000000*F271</f>
        <v>1010000000</v>
      </c>
    </row>
    <row r="273" spans="1:6" ht="45">
      <c r="A273" s="2"/>
      <c r="B273" s="16" t="s">
        <v>32</v>
      </c>
      <c r="C273" s="16" t="s">
        <v>26</v>
      </c>
      <c r="D273" s="16" t="s">
        <v>27</v>
      </c>
      <c r="E273" s="16" t="s">
        <v>28</v>
      </c>
      <c r="F273" s="16" t="s">
        <v>57</v>
      </c>
    </row>
    <row r="274" spans="1:6">
      <c r="A274" s="16" t="s">
        <v>25</v>
      </c>
      <c r="B274" s="17">
        <v>1</v>
      </c>
      <c r="C274" s="17">
        <v>1.36</v>
      </c>
      <c r="D274" s="17">
        <v>48</v>
      </c>
      <c r="E274" s="17">
        <v>8.9700000000000006</v>
      </c>
      <c r="F274" s="17">
        <f>1000000*K149</f>
        <v>48600000</v>
      </c>
    </row>
    <row r="275" spans="1:6" ht="30">
      <c r="A275" s="16" t="s">
        <v>29</v>
      </c>
      <c r="B275" s="17">
        <v>0.74</v>
      </c>
      <c r="C275" s="17">
        <v>1</v>
      </c>
      <c r="D275" s="17">
        <v>35.299999999999997</v>
      </c>
      <c r="E275" s="17">
        <v>6.6</v>
      </c>
      <c r="F275" s="17">
        <v>35.700000000000003</v>
      </c>
    </row>
    <row r="276" spans="1:6" ht="30">
      <c r="A276" s="16" t="s">
        <v>58</v>
      </c>
      <c r="B276" s="17">
        <f>G151*1000</f>
        <v>25</v>
      </c>
      <c r="C276" s="17">
        <f>H151*1000</f>
        <v>28</v>
      </c>
      <c r="D276" s="17">
        <f>I151*1000</f>
        <v>1000</v>
      </c>
      <c r="E276" s="17">
        <f>J151*1000</f>
        <v>90</v>
      </c>
      <c r="F276" s="17">
        <f>K151*1000</f>
        <v>1010</v>
      </c>
    </row>
    <row r="277" spans="1:6" ht="30">
      <c r="A277" s="16" t="s">
        <v>31</v>
      </c>
      <c r="B277" s="17">
        <v>0.11</v>
      </c>
      <c r="C277" s="17">
        <v>0.15</v>
      </c>
      <c r="D277" s="17">
        <v>5.35</v>
      </c>
      <c r="E277" s="17">
        <v>1</v>
      </c>
      <c r="F277" s="17">
        <v>5.41</v>
      </c>
    </row>
    <row r="278" spans="1:6" ht="30">
      <c r="A278" s="16" t="s">
        <v>34</v>
      </c>
      <c r="B278" s="17">
        <v>2.1000000000000001E-2</v>
      </c>
      <c r="C278" s="17">
        <v>2.8000000000000001E-2</v>
      </c>
      <c r="D278" s="17">
        <v>0.99</v>
      </c>
      <c r="E278" s="17">
        <v>0.18</v>
      </c>
      <c r="F278" s="17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2022-03-18T09:16:35Z</dcterms:created>
  <dcterms:modified xsi:type="dcterms:W3CDTF">2022-10-28T12:10:29Z</dcterms:modified>
</cp:coreProperties>
</file>