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JULIA\PRACA\agh_2025\times\formtowanie\"/>
    </mc:Choice>
  </mc:AlternateContent>
  <xr:revisionPtr revIDLastSave="0" documentId="13_ncr:1_{5D6535B3-774B-4E21-9C20-89D45BF7BBFE}" xr6:coauthVersionLast="47" xr6:coauthVersionMax="47" xr10:uidLastSave="{00000000-0000-0000-0000-000000000000}"/>
  <bookViews>
    <workbookView xWindow="-110" yWindow="-110" windowWidth="19420" windowHeight="10300" tabRatio="499" firstSheet="1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39" l="1"/>
  <c r="D18" i="139"/>
  <c r="D17" i="139"/>
  <c r="C16" i="139"/>
  <c r="B16" i="139"/>
  <c r="E18" i="141"/>
  <c r="E12" i="141"/>
  <c r="E17" i="141"/>
  <c r="B18" i="141"/>
  <c r="B17" i="141"/>
  <c r="E67" i="139"/>
  <c r="E63" i="139"/>
  <c r="D66" i="139"/>
  <c r="D65" i="139"/>
  <c r="D62" i="139"/>
  <c r="D61" i="139"/>
  <c r="C64" i="139"/>
  <c r="C60" i="139"/>
  <c r="B64" i="139"/>
  <c r="B60" i="139"/>
  <c r="B16" i="141"/>
  <c r="E47" i="139"/>
  <c r="B44" i="139"/>
  <c r="B11" i="141"/>
  <c r="E27" i="139"/>
  <c r="D26" i="139"/>
  <c r="D25" i="139"/>
  <c r="B24" i="139"/>
  <c r="D46" i="139"/>
  <c r="D45" i="139"/>
  <c r="M39" i="141"/>
  <c r="M33" i="141"/>
  <c r="M34" i="141" s="1"/>
  <c r="F35" i="141"/>
  <c r="F39" i="141" s="1"/>
  <c r="F40" i="141" s="1"/>
  <c r="D57" i="139"/>
  <c r="D58" i="139"/>
  <c r="F42" i="141" l="1"/>
  <c r="F44" i="141" s="1"/>
  <c r="F46" i="141" s="1"/>
  <c r="F48" i="141" s="1"/>
  <c r="D54" i="139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8" i="141"/>
  <c r="G28" i="139" l="1"/>
  <c r="G36" i="139" s="1"/>
  <c r="G60" i="139" s="1"/>
  <c r="G20" i="139"/>
  <c r="G32" i="139" s="1"/>
  <c r="G40" i="139" s="1"/>
  <c r="G48" i="139" s="1"/>
  <c r="E20" i="141"/>
  <c r="E10" i="141"/>
  <c r="S9" i="141" l="1"/>
  <c r="R5" i="141"/>
  <c r="E15" i="141"/>
  <c r="Q4" i="141"/>
  <c r="Q5" i="141"/>
  <c r="S8" i="141"/>
  <c r="R4" i="141"/>
  <c r="T9" i="141" l="1"/>
  <c r="T8" i="141"/>
  <c r="R14" i="141" l="1"/>
  <c r="B8" i="139"/>
  <c r="B20" i="139"/>
  <c r="C20" i="139"/>
  <c r="E23" i="139"/>
  <c r="B28" i="139"/>
  <c r="C28" i="139"/>
  <c r="E31" i="139"/>
  <c r="S14" i="141" l="1"/>
  <c r="Q14" i="141"/>
  <c r="P18" i="141"/>
  <c r="B15" i="141"/>
  <c r="E39" i="139"/>
  <c r="C36" i="139"/>
  <c r="B36" i="139"/>
  <c r="Q18" i="141" l="1"/>
  <c r="P20" i="141"/>
  <c r="P21" i="141" s="1"/>
  <c r="R16" i="141"/>
  <c r="B9" i="141"/>
  <c r="B10" i="141"/>
  <c r="B12" i="141"/>
  <c r="B13" i="141"/>
  <c r="B14" i="141"/>
  <c r="B19" i="141"/>
  <c r="B20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R18" i="141" l="1"/>
  <c r="R20" i="141" s="1"/>
  <c r="R21" i="141" s="1"/>
  <c r="S16" i="141"/>
  <c r="Q16" i="141"/>
  <c r="C9" i="128"/>
  <c r="G9" i="128"/>
  <c r="F9" i="128"/>
  <c r="B12" i="139"/>
  <c r="C12" i="139"/>
  <c r="C8" i="139"/>
  <c r="S18" i="141" l="1"/>
  <c r="S20" i="141" s="1"/>
  <c r="S21" i="141" s="1"/>
  <c r="Q20" i="141"/>
  <c r="Q21" i="141" s="1"/>
  <c r="I9" i="128"/>
  <c r="T18" i="141" l="1"/>
  <c r="B9" i="128"/>
  <c r="T20" i="141" l="1"/>
  <c r="T21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S8" authorId="0" shapeId="0" xr:uid="{A32A2A61-6008-4EFA-94A8-7D4E0B1FF65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Kontynuacja trendu</t>
      </text>
    </comment>
    <comment ref="S9" authorId="1" shapeId="0" xr:uid="{5501E185-CFCC-48A6-B673-A090B4BAC49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Kontynuacja trendu</t>
      </text>
    </comment>
    <comment ref="Q14" authorId="2" shapeId="0" xr:uid="{A1CE0A75-6E29-4343-8C75-FE4CB122E39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 potrzeby wymyślenia trajektorii - średnie</t>
      </text>
    </comment>
    <comment ref="Q16" authorId="3" shapeId="0" xr:uid="{9D70653A-7BE9-4080-AC12-E27A52126FB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 potrzeby wymyślenia trajektorii - średnie</t>
      </text>
    </comment>
    <comment ref="P18" authorId="4" shapeId="0" xr:uid="{19C9F95A-48AF-4B96-8A5E-221F5696861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Industrial+residential</t>
      </text>
    </comment>
    <comment ref="Q18" authorId="5" shapeId="0" xr:uid="{949D57D8-FB43-4079-B85C-4919979C50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Wzrost o 15% co 5 lat</t>
      </text>
    </comment>
    <comment ref="C28" authorId="6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<sst xmlns="http://schemas.openxmlformats.org/spreadsheetml/2006/main" count="321" uniqueCount="207">
  <si>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</si>
  <si>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</si>
  <si>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</si>
  <si>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</si>
  <si>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</si>
  <si>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</si>
  <si>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</si>
  <si>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</si>
  <si>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</si>
  <si>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</si>
  <si>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</si>
  <si>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</si>
  <si>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</si>
  <si>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</si>
  <si>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</si>
  <si>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</si>
  <si>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</si>
  <si>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</si>
  <si>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</si>
  <si>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</si>
  <si>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</si>
  <si>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</si>
  <si>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</si>
  <si>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</si>
  <si>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</si>
  <si>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</si>
  <si>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</si>
  <si>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</si>
  <si>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</si>
  <si>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</si>
  <si>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</si>
  <si>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</si>
  <si>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</si>
  <si>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</si>
  <si>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</si>
  <si>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</si>
  <si>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</si>
  <si>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</si>
  <si>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</si>
  <si>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</si>
  <si>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</si>
  <si>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</si>
  <si>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</si>
  <si>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</si>
  <si>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</si>
  <si>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</si>
  <si>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</si>
  <si>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</si>
  <si>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</si>
  <si>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</si>
  <si>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</si>
  <si>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</si>
  <si>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</si>
  <si>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</si>
  <si>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</si>
  <si>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</si>
  <si>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</si>
  <si>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</si>
  <si>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</si>
  <si>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</si>
  <si>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</si>
  <si>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</si>
  <si>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</si>
  <si>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</si>
  <si>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</si>
  <si>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</si>
  <si>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</si>
  <si>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</si>
  <si>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</si>
  <si>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</si>
  <si>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</si>
  <si>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</si>
  <si>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</si>
  <si>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</si>
  <si>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</si>
  <si>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</si>
  <si>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</si>
  <si>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</si>
  <si>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</si>
  <si>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</si>
  <si>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</si>
  <si>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</si>
  <si>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</si>
  <si>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</si>
  <si>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</si>
  <si>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</si>
  <si>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</si>
  <si>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</si>
  <si>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</si>
  <si>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</si>
  <si>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</si>
  <si>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</si>
  <si>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</si>
  <si>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</si>
  <si>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</si>
  <si>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</si>
  <si>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</si>
  <si>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</si>
  <si>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</si>
  <si>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</si>
  <si>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</si>
  <si>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</si>
  <si>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</si>
  <si>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</si>
  <si>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</si>
  <si>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</si>
  <si>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</si>
  <si>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</si>
  <si>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</si>
  <si>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</si>
  <si>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</si>
  <si>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</si>
  <si>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</si>
  <si>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</si>
  <si>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</si>
  <si>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</si>
  <si>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</si>
  <si>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</si>
  <si>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</si>
  <si>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</si>
  <si>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</si>
  <si>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</si>
  <si>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</si>
  <si>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</si>
  <si>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</si>
  <si>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</si>
  <si>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</si>
  <si>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</si>
  <si>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</si>
  <si>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</si>
  <si>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</si>
  <si>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</si>
  <si>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</si>
  <si>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</si>
  <si>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</si>
  <si>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</si>
  <si>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</si>
  <si>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</si>
  <si>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</si>
  <si>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</si>
  <si>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</si>
  <si>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</si>
  <si>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</si>
  <si>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</si>
  <si>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</si>
  <si>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</si>
  <si>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</si>
  <si>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</si>
  <si>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</si>
  <si>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</si>
  <si>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</si>
  <si>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</si>
  <si>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</si>
  <si>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</si>
  <si>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</si>
  <si>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</si>
  <si>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</si>
  <si>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</si>
  <si>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</si>
  <si>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</si>
  <si>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</si>
  <si>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</si>
  <si>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</si>
  <si>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</si>
  <si>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</si>
  <si>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</si>
  <si>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</si>
  <si>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</si>
  <si>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fert</t>
  </si>
  <si>
    <t>ref</t>
  </si>
  <si>
    <t>\I: Commodity Name</t>
  </si>
  <si>
    <t>Hydrogen (mln tonnes)</t>
  </si>
  <si>
    <t>\I: Nazwa dobra (popytowego)</t>
  </si>
  <si>
    <t>Roczna wartość popytu WODÓR ODNAWIALNY(mln ton H2)</t>
  </si>
  <si>
    <t>H2_fert</t>
  </si>
  <si>
    <t>H2_ref</t>
  </si>
  <si>
    <t>H2_steel</t>
  </si>
  <si>
    <t>SAF</t>
  </si>
  <si>
    <t>H2_cars</t>
  </si>
  <si>
    <t>H2_rail</t>
  </si>
  <si>
    <t>H2_buses</t>
  </si>
  <si>
    <t>H2_trucks</t>
  </si>
  <si>
    <t>H2_heat</t>
  </si>
  <si>
    <t>H2_PP</t>
  </si>
  <si>
    <t>SUMA</t>
  </si>
  <si>
    <t>Zapotrz.dzienne</t>
  </si>
  <si>
    <t>~FI_T:DEMAND</t>
  </si>
  <si>
    <t>Electricity (PJ)</t>
  </si>
  <si>
    <t>tona na ciężarówkę</t>
  </si>
  <si>
    <t>km promień od .. Do..</t>
  </si>
  <si>
    <t>km dystans rozwózki tam i z powrotem</t>
  </si>
  <si>
    <t>kursy dziennie</t>
  </si>
  <si>
    <t>H2G</t>
  </si>
  <si>
    <t>km dziennie cieżarówka</t>
  </si>
  <si>
    <t>km rocznie</t>
  </si>
  <si>
    <t>Mt/dzień</t>
  </si>
  <si>
    <t>do rozwiezienia</t>
  </si>
  <si>
    <t>razy na dzień ciężarówka przejeżdża tam i z potwrotem</t>
  </si>
  <si>
    <t>tony na dzień</t>
  </si>
  <si>
    <t>tyle ciężarówek trzeba</t>
  </si>
  <si>
    <t>ton na ciężarówkę na rok</t>
  </si>
  <si>
    <t>ciężarówek</t>
  </si>
  <si>
    <t>ton wodoru na dobę na ciężarówki wszystkie</t>
  </si>
  <si>
    <t>tyle ton rocznie</t>
  </si>
  <si>
    <t>t H2 na ciężarókę rocznie</t>
  </si>
  <si>
    <t>Annual Demand Value [PJ]</t>
  </si>
  <si>
    <t>Roczna wartość popytu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</si>
</sst>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</numFmts>
  <fonts count="120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i/>
      <sz val="10"/>
      <color rgb="FF000000"/>
      <name val="Arial"/>
      <family val="2"/>
      <charset val="238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1308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</cellStyleXfs>
  <cellXfs count="111">
    <xf numFmtId="0" fontId="0" fillId="0" borderId="0" xfId="0"/>
    <xf numFmtId="0" fontId="44" fillId="0" borderId="0" xfId="0" applyFont="1"/>
    <xf numFmtId="0" fontId="8" fillId="0" borderId="0" xfId="0" applyFont="1"/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0" fontId="0" fillId="43" borderId="0" xfId="0" applyFill="1"/>
    <xf numFmtId="0" fontId="0" fillId="49" borderId="10" xfId="0" applyFill="1" applyBorder="1"/>
    <xf numFmtId="0" fontId="4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4" fillId="0" borderId="10" xfId="0" applyFont="1" applyBorder="1"/>
    <xf numFmtId="0" fontId="0" fillId="0" borderId="21" xfId="0" applyBorder="1"/>
    <xf numFmtId="186" fontId="0" fillId="0" borderId="0" xfId="0" applyNumberFormat="1"/>
    <xf numFmtId="0" fontId="115" fillId="0" borderId="10" xfId="0" applyFont="1" applyBorder="1"/>
    <xf numFmtId="0" fontId="6" fillId="43" borderId="0" xfId="0" applyFont="1" applyFill="1"/>
    <xf numFmtId="0" fontId="6" fillId="43" borderId="22" xfId="0" applyFont="1" applyFill="1" applyBorder="1"/>
    <xf numFmtId="185" fontId="0" fillId="43" borderId="23" xfId="0" applyNumberFormat="1" applyFill="1" applyBorder="1"/>
    <xf numFmtId="0" fontId="100" fillId="0" borderId="0" xfId="0" applyFont="1"/>
    <xf numFmtId="0" fontId="116" fillId="45" borderId="24" xfId="0" applyFont="1" applyFill="1" applyBorder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0" fontId="100" fillId="49" borderId="10" xfId="0" applyFont="1" applyFill="1" applyBorder="1" applyAlignment="1">
      <alignment horizontal="center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  <xf numFmtId="184" fontId="116" fillId="45" borderId="0" xfId="0" applyNumberFormat="1" applyFont="1" applyFill="1" applyBorder="1"/>
    <xf numFmtId="184" fontId="118" fillId="45" borderId="0" xfId="0" applyNumberFormat="1" applyFont="1" applyFill="1" applyBorder="1"/>
    <xf numFmtId="184" fontId="117" fillId="50" borderId="25" xfId="0" applyNumberFormat="1" applyFont="1" applyFill="1" applyBorder="1" applyAlignment="1">
      <alignment horizontal="center" vertical="center" wrapText="1"/>
    </xf>
    <xf numFmtId="184" fontId="119" fillId="51" borderId="25" xfId="791" applyNumberFormat="1" applyFont="1" applyFill="1" applyBorder="1" applyAlignment="1">
      <alignment horizontal="center" vertical="center" wrapText="1"/>
    </xf>
    <xf numFmtId="184" fontId="119" fillId="52" borderId="26" xfId="791" applyNumberFormat="1" applyFont="1" applyFill="1" applyBorder="1" applyAlignment="1">
      <alignment horizontal="center" vertical="center" wrapText="1"/>
    </xf>
    <xf numFmtId="184" fontId="119" fillId="52" borderId="27" xfId="791" applyNumberFormat="1" applyFont="1" applyFill="1" applyBorder="1" applyAlignment="1">
      <alignment horizontal="center" vertical="center" wrapText="1"/>
    </xf>
    <xf numFmtId="184" fontId="119" fillId="52" borderId="27" xfId="791" quotePrefix="1" applyNumberFormat="1" applyFont="1" applyFill="1" applyBorder="1" applyAlignment="1">
      <alignment horizontal="center" vertical="center" wrapText="1"/>
    </xf>
    <xf numFmtId="184" fontId="116" fillId="45" borderId="22" xfId="0" applyNumberFormat="1" applyFont="1" applyFill="1" applyBorder="1"/>
    <xf numFmtId="0" fontId="116" fillId="45" borderId="23" xfId="0" applyFont="1" applyFill="1" applyBorder="1"/>
    <xf numFmtId="0" fontId="116" fillId="46" borderId="22" xfId="0" applyFont="1" applyFill="1" applyBorder="1"/>
    <xf numFmtId="0" fontId="116" fillId="46" borderId="0" xfId="0" applyFont="1" applyFill="1" applyBorder="1"/>
    <xf numFmtId="0" fontId="116" fillId="46" borderId="23" xfId="0" applyFont="1" applyFill="1" applyBorder="1"/>
    <xf numFmtId="0" fontId="116" fillId="45" borderId="22" xfId="0" applyFont="1" applyFill="1" applyBorder="1"/>
    <xf numFmtId="0" fontId="116" fillId="45" borderId="0" xfId="0" applyFont="1" applyFill="1" applyBorder="1"/>
    <xf numFmtId="0" fontId="116" fillId="45" borderId="28" xfId="0" applyFont="1" applyFill="1" applyBorder="1"/>
    <xf numFmtId="184" fontId="116" fillId="45" borderId="24" xfId="0" applyNumberFormat="1" applyFont="1" applyFill="1" applyBorder="1"/>
    <xf numFmtId="0" fontId="116" fillId="45" borderId="29" xfId="0" applyFont="1" applyFill="1" applyBorder="1"/>
    <xf numFmtId="184" fontId="8" fillId="45" borderId="0" xfId="0" applyNumberFormat="1" applyFont="1" applyFill="1"/>
    <xf numFmtId="184" fontId="6" fillId="45" borderId="0" xfId="0" applyNumberFormat="1" applyFont="1" applyFill="1"/>
    <xf numFmtId="0" fontId="0" fillId="45" borderId="0" xfId="0" applyFill="1"/>
    <xf numFmtId="0" fontId="119" fillId="51" borderId="25" xfId="791" applyFont="1" applyFill="1" applyBorder="1" applyAlignment="1">
      <alignment horizontal="center" vertical="center" wrapText="1"/>
    </xf>
    <xf numFmtId="0" fontId="119" fillId="52" borderId="27" xfId="791" quotePrefix="1" applyFont="1" applyFill="1" applyBorder="1" applyAlignment="1">
      <alignment horizontal="center" vertical="center" wrapText="1"/>
    </xf>
    <xf numFmtId="184" fontId="116" fillId="45" borderId="23" xfId="0" applyNumberFormat="1" applyFont="1" applyFill="1" applyBorder="1"/>
    <xf numFmtId="184" fontId="116" fillId="46" borderId="22" xfId="0" applyNumberFormat="1" applyFont="1" applyFill="1" applyBorder="1"/>
    <xf numFmtId="184" fontId="116" fillId="46" borderId="0" xfId="0" applyNumberFormat="1" applyFont="1" applyFill="1" applyBorder="1"/>
    <xf numFmtId="184" fontId="116" fillId="45" borderId="28" xfId="0" applyNumberFormat="1" applyFont="1" applyFill="1" applyBorder="1"/>
    <xf numFmtId="184" fontId="0" fillId="45" borderId="0" xfId="0" applyNumberFormat="1" applyFill="1"/>
    <xf numFmtId="0" fontId="118" fillId="45" borderId="0" xfId="800" applyFont="1" applyFill="1" applyBorder="1" applyAlignment="1">
      <alignment horizontal="left"/>
    </xf>
    <xf numFmtId="0" fontId="118" fillId="45" borderId="0" xfId="0" applyFont="1" applyFill="1" applyBorder="1"/>
    <xf numFmtId="0" fontId="118" fillId="45" borderId="0" xfId="800" applyFont="1" applyFill="1" applyBorder="1"/>
    <xf numFmtId="185" fontId="116" fillId="46" borderId="23" xfId="0" applyNumberFormat="1" applyFont="1" applyFill="1" applyBorder="1"/>
    <xf numFmtId="185" fontId="116" fillId="45" borderId="0" xfId="0" applyNumberFormat="1" applyFont="1" applyFill="1" applyBorder="1"/>
    <xf numFmtId="185" fontId="116" fillId="45" borderId="23" xfId="0" applyNumberFormat="1" applyFont="1" applyFill="1" applyBorder="1"/>
    <xf numFmtId="185" fontId="116" fillId="46" borderId="0" xfId="0" applyNumberFormat="1" applyFont="1" applyFill="1" applyBorder="1"/>
    <xf numFmtId="0" fontId="116" fillId="46" borderId="28" xfId="0" applyFont="1" applyFill="1" applyBorder="1"/>
    <xf numFmtId="0" fontId="116" fillId="46" borderId="24" xfId="0" applyFont="1" applyFill="1" applyBorder="1"/>
    <xf numFmtId="185" fontId="116" fillId="46" borderId="29" xfId="0" applyNumberFormat="1" applyFont="1" applyFill="1" applyBorder="1"/>
    <xf numFmtId="0" fontId="11" fillId="45" borderId="0" xfId="0" applyFont="1" applyFill="1"/>
    <xf numFmtId="0" fontId="7" fillId="45" borderId="0" xfId="0" applyFont="1" applyFill="1" applyAlignment="1">
      <alignment horizontal="left" wrapText="1"/>
    </xf>
    <xf numFmtId="0" fontId="8" fillId="45" borderId="0" xfId="0" applyFont="1" applyFill="1"/>
    <xf numFmtId="0" fontId="6" fillId="45" borderId="22" xfId="0" applyFont="1" applyFill="1" applyBorder="1"/>
    <xf numFmtId="0" fontId="6" fillId="45" borderId="0" xfId="0" applyFont="1" applyFill="1"/>
    <xf numFmtId="185" fontId="0" fillId="45" borderId="23" xfId="0" applyNumberFormat="1" applyFill="1" applyBorder="1"/>
    <xf numFmtId="0" fontId="117" fillId="50" borderId="25" xfId="0" applyFont="1" applyFill="1" applyBorder="1" applyAlignment="1">
      <alignment horizontal="center" vertical="center" wrapText="1"/>
    </xf>
    <xf numFmtId="184" fontId="119" fillId="51" borderId="25" xfId="791" applyNumberFormat="1" applyFont="1" applyFill="1" applyBorder="1" applyAlignment="1">
      <alignment horizontal="center" vertical="center" wrapText="1"/>
    </xf>
    <xf numFmtId="184" fontId="119" fillId="52" borderId="26" xfId="791" applyNumberFormat="1" applyFont="1" applyFill="1" applyBorder="1" applyAlignment="1">
      <alignment horizontal="center" vertical="center"/>
    </xf>
    <xf numFmtId="184" fontId="119" fillId="52" borderId="27" xfId="791" applyNumberFormat="1" applyFont="1" applyFill="1" applyBorder="1" applyAlignment="1">
      <alignment horizontal="center" vertical="center"/>
    </xf>
    <xf numFmtId="184" fontId="119" fillId="52" borderId="27" xfId="791" applyNumberFormat="1" applyFont="1" applyFill="1" applyBorder="1" applyAlignment="1">
      <alignment horizontal="center" vertical="center" wrapText="1"/>
    </xf>
    <xf numFmtId="0" fontId="116" fillId="45" borderId="22" xfId="0" applyFont="1" applyFill="1" applyBorder="1" applyAlignment="1">
      <alignment horizontal="left"/>
    </xf>
    <xf numFmtId="1" fontId="116" fillId="45" borderId="0" xfId="0" applyNumberFormat="1" applyFont="1" applyFill="1" applyBorder="1"/>
    <xf numFmtId="187" fontId="116" fillId="45" borderId="0" xfId="0" applyNumberFormat="1" applyFont="1" applyFill="1" applyBorder="1"/>
    <xf numFmtId="186" fontId="116" fillId="45" borderId="0" xfId="0" applyNumberFormat="1" applyFont="1" applyFill="1" applyBorder="1"/>
    <xf numFmtId="186" fontId="116" fillId="45" borderId="23" xfId="0" applyNumberFormat="1" applyFont="1" applyFill="1" applyBorder="1"/>
    <xf numFmtId="0" fontId="116" fillId="46" borderId="22" xfId="0" applyFont="1" applyFill="1" applyBorder="1" applyAlignment="1">
      <alignment horizontal="left"/>
    </xf>
    <xf numFmtId="1" fontId="116" fillId="46" borderId="0" xfId="0" applyNumberFormat="1" applyFont="1" applyFill="1" applyBorder="1"/>
    <xf numFmtId="187" fontId="116" fillId="46" borderId="0" xfId="0" applyNumberFormat="1" applyFont="1" applyFill="1" applyBorder="1"/>
    <xf numFmtId="186" fontId="116" fillId="46" borderId="0" xfId="0" applyNumberFormat="1" applyFont="1" applyFill="1" applyBorder="1"/>
    <xf numFmtId="0" fontId="116" fillId="45" borderId="28" xfId="0" applyFont="1" applyFill="1" applyBorder="1" applyAlignment="1">
      <alignment horizontal="left"/>
    </xf>
    <xf numFmtId="1" fontId="116" fillId="45" borderId="24" xfId="0" applyNumberFormat="1" applyFont="1" applyFill="1" applyBorder="1"/>
    <xf numFmtId="187" fontId="116" fillId="45" borderId="24" xfId="0" applyNumberFormat="1" applyFont="1" applyFill="1" applyBorder="1"/>
    <xf numFmtId="186" fontId="116" fillId="45" borderId="24" xfId="0" applyNumberFormat="1" applyFont="1" applyFill="1" applyBorder="1"/>
    <xf numFmtId="0" fontId="8" fillId="45" borderId="0" xfId="0" quotePrefix="1" applyFont="1" applyFill="1" applyAlignment="1">
      <alignment horizontal="left"/>
    </xf>
    <xf numFmtId="0" fontId="118" fillId="45" borderId="0" xfId="1263" quotePrefix="1" applyFont="1" applyFill="1" applyBorder="1" applyAlignment="1">
      <alignment horizontal="left"/>
    </xf>
    <xf numFmtId="0" fontId="116" fillId="45" borderId="30" xfId="0" applyFont="1" applyFill="1" applyBorder="1" applyAlignment="1">
      <alignment horizontal="left"/>
    </xf>
    <xf numFmtId="0" fontId="116" fillId="45" borderId="26" xfId="0" applyFont="1" applyFill="1" applyBorder="1"/>
  </cellXfs>
  <cellStyles count="1308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8" dT="2025-07-01T18:35:33.91" personId="{0A330A8A-83DE-4C14-BDFA-9ADF16A79C58}" id="{A32A2A61-6008-4EFA-94A8-7D4E0B1FF658}">
    <text>Kontynuacja trendu</text>
  </threadedComment>
  <threadedComment ref="S9" dT="2025-07-01T18:36:21.53" personId="{0A330A8A-83DE-4C14-BDFA-9ADF16A79C58}" id="{5501E185-CFCC-48A6-B673-A090B4BAC491}">
    <text>Kontynuacja trendu</text>
  </threadedComment>
  <threadedComment ref="Q14" dT="2025-07-01T18:38:14.60" personId="{0A330A8A-83DE-4C14-BDFA-9ADF16A79C58}" id="{A1CE0A75-6E29-4343-8C75-FE4CB122E39C}">
    <text>Na potrzeby wymyślenia trajektorii - średnie</text>
  </threadedComment>
  <threadedComment ref="Q16" dT="2025-07-01T18:38:14.60" personId="{0A330A8A-83DE-4C14-BDFA-9ADF16A79C58}" id="{9D70653A-7BE9-4080-AC12-E27A52126FB4}">
    <text>Na potrzeby wymyślenia trajektorii - średnie</text>
  </threadedComment>
  <threadedComment ref="P18" dT="2025-06-02T15:53:15.69" personId="{0A330A8A-83DE-4C14-BDFA-9ADF16A79C58}" id="{19C9F95A-48AF-4B96-8A5E-221F5696861C}">
    <text>Industrial+residential</text>
  </threadedComment>
  <threadedComment ref="Q18" dT="2025-06-25T18:34:57.21" personId="{0A330A8A-83DE-4C14-BDFA-9ADF16A79C58}" id="{949D57D8-FB43-4079-B85C-4919979C506A}">
    <text>Wzrost o 15% co 5 lat</text>
  </threadedComment>
  <threadedComment ref="C28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8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7"/>
  <sheetViews>
    <sheetView topLeftCell="A13" zoomScale="75" zoomScaleNormal="100" workbookViewId="0">
      <selection activeCell="B4" sqref="B4:I26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1:10" ht="17.5">
      <c r="B2" s="16" t="s">
        <v>0</v>
      </c>
      <c r="C2" s="17"/>
      <c r="D2" s="17"/>
      <c r="E2" s="6"/>
      <c r="F2" s="6"/>
      <c r="G2" s="6"/>
      <c r="H2" s="6"/>
      <c r="I2" s="6"/>
    </row>
    <row r="3" spans="1:10" ht="12.75" customHeight="1">
      <c r="A3" s="65"/>
      <c r="B3" s="63"/>
      <c r="C3" s="64"/>
      <c r="D3" s="64"/>
      <c r="E3" s="64"/>
      <c r="F3" s="64"/>
      <c r="G3" s="64"/>
      <c r="H3" s="64"/>
      <c r="I3" s="64"/>
      <c r="J3" s="65"/>
    </row>
    <row r="4" spans="1:10" ht="18.75" customHeight="1" thickBot="1">
      <c r="A4" s="65"/>
      <c r="B4" s="47" t="s">
        <v>1</v>
      </c>
      <c r="C4" s="47"/>
      <c r="D4" s="47"/>
      <c r="E4" s="47"/>
      <c r="F4" s="47"/>
      <c r="G4" s="47"/>
      <c r="H4" s="47"/>
      <c r="I4" s="47"/>
      <c r="J4" s="65"/>
    </row>
    <row r="5" spans="1:10" ht="18.75" customHeight="1" thickBot="1">
      <c r="A5" s="65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48" t="s">
        <v>8</v>
      </c>
      <c r="I5" s="48" t="s">
        <v>9</v>
      </c>
      <c r="J5" s="65"/>
    </row>
    <row r="6" spans="1:10" ht="39">
      <c r="A6" s="65"/>
      <c r="B6" s="49" t="s">
        <v>10</v>
      </c>
      <c r="C6" s="49" t="s">
        <v>11</v>
      </c>
      <c r="D6" s="49" t="s">
        <v>12</v>
      </c>
      <c r="E6" s="49" t="s">
        <v>5</v>
      </c>
      <c r="F6" s="49" t="s">
        <v>13</v>
      </c>
      <c r="G6" s="49" t="s">
        <v>14</v>
      </c>
      <c r="H6" s="49" t="s">
        <v>15</v>
      </c>
      <c r="I6" s="49" t="s">
        <v>16</v>
      </c>
      <c r="J6" s="65"/>
    </row>
    <row r="7" spans="1:10" ht="65">
      <c r="A7" s="65"/>
      <c r="B7" s="51" t="s">
        <v>17</v>
      </c>
      <c r="C7" s="51" t="s">
        <v>18</v>
      </c>
      <c r="D7" s="51" t="s">
        <v>19</v>
      </c>
      <c r="E7" s="51" t="s">
        <v>20</v>
      </c>
      <c r="F7" s="52" t="s">
        <v>21</v>
      </c>
      <c r="G7" s="51" t="s">
        <v>22</v>
      </c>
      <c r="H7" s="52" t="s">
        <v>21</v>
      </c>
      <c r="I7" s="51" t="s">
        <v>23</v>
      </c>
      <c r="J7" s="65"/>
    </row>
    <row r="8" spans="1:10" ht="18.75" customHeight="1">
      <c r="A8" s="65"/>
      <c r="B8" s="53" t="s">
        <v>24</v>
      </c>
      <c r="C8" s="46" t="s">
        <v>25</v>
      </c>
      <c r="D8" s="46" t="s">
        <v>26</v>
      </c>
      <c r="E8" s="46" t="s">
        <v>27</v>
      </c>
      <c r="F8" s="46"/>
      <c r="G8" s="46"/>
      <c r="H8" s="46"/>
      <c r="I8" s="54"/>
      <c r="J8" s="65"/>
    </row>
    <row r="9" spans="1:10" ht="18.75" customHeight="1">
      <c r="A9" s="65"/>
      <c r="B9" s="55" t="s">
        <v>24</v>
      </c>
      <c r="C9" s="56" t="s">
        <v>28</v>
      </c>
      <c r="D9" s="56" t="s">
        <v>29</v>
      </c>
      <c r="E9" s="56" t="s">
        <v>27</v>
      </c>
      <c r="F9" s="56"/>
      <c r="G9" s="56"/>
      <c r="H9" s="56"/>
      <c r="I9" s="57"/>
      <c r="J9" s="65"/>
    </row>
    <row r="10" spans="1:10" ht="18.75" customHeight="1">
      <c r="A10" s="65"/>
      <c r="B10" s="58" t="s">
        <v>30</v>
      </c>
      <c r="C10" s="59" t="s">
        <v>31</v>
      </c>
      <c r="D10" s="59" t="s">
        <v>32</v>
      </c>
      <c r="E10" s="46" t="s">
        <v>27</v>
      </c>
      <c r="F10" s="59"/>
      <c r="G10" s="59"/>
      <c r="H10" s="59"/>
      <c r="I10" s="54"/>
      <c r="J10" s="65"/>
    </row>
    <row r="11" spans="1:10" ht="18.75" customHeight="1">
      <c r="A11" s="65"/>
      <c r="B11" s="55" t="s">
        <v>30</v>
      </c>
      <c r="C11" s="56" t="s">
        <v>33</v>
      </c>
      <c r="D11" s="56" t="s">
        <v>34</v>
      </c>
      <c r="E11" s="56" t="s">
        <v>27</v>
      </c>
      <c r="F11" s="56"/>
      <c r="G11" s="56"/>
      <c r="H11" s="56"/>
      <c r="I11" s="57"/>
      <c r="J11" s="65"/>
    </row>
    <row r="12" spans="1:10" ht="18.75" customHeight="1">
      <c r="A12" s="65"/>
      <c r="B12" s="58" t="s">
        <v>30</v>
      </c>
      <c r="C12" s="59" t="s">
        <v>35</v>
      </c>
      <c r="D12" s="59" t="s">
        <v>36</v>
      </c>
      <c r="E12" s="59" t="s">
        <v>27</v>
      </c>
      <c r="F12" s="59"/>
      <c r="G12" s="59"/>
      <c r="H12" s="59"/>
      <c r="I12" s="54"/>
      <c r="J12" s="65"/>
    </row>
    <row r="13" spans="1:10" ht="18.75" customHeight="1">
      <c r="A13" s="65"/>
      <c r="B13" s="55" t="s">
        <v>30</v>
      </c>
      <c r="C13" s="56" t="s">
        <v>37</v>
      </c>
      <c r="D13" s="56" t="s">
        <v>38</v>
      </c>
      <c r="E13" s="56" t="s">
        <v>27</v>
      </c>
      <c r="F13" s="56"/>
      <c r="G13" s="56"/>
      <c r="H13" s="56"/>
      <c r="I13" s="57"/>
      <c r="J13" s="65"/>
    </row>
    <row r="14" spans="1:10" ht="18.75" customHeight="1">
      <c r="A14" s="65"/>
      <c r="B14" s="58" t="s">
        <v>30</v>
      </c>
      <c r="C14" s="59" t="s">
        <v>39</v>
      </c>
      <c r="D14" s="59" t="s">
        <v>40</v>
      </c>
      <c r="E14" s="46" t="s">
        <v>27</v>
      </c>
      <c r="F14" s="59"/>
      <c r="G14" s="59"/>
      <c r="H14" s="59"/>
      <c r="I14" s="54"/>
      <c r="J14" s="65"/>
    </row>
    <row r="15" spans="1:10" ht="18.75" customHeight="1">
      <c r="A15" s="65"/>
      <c r="B15" s="55" t="s">
        <v>30</v>
      </c>
      <c r="C15" s="56" t="s">
        <v>41</v>
      </c>
      <c r="D15" s="56" t="s">
        <v>42</v>
      </c>
      <c r="E15" s="56" t="s">
        <v>27</v>
      </c>
      <c r="F15" s="56"/>
      <c r="G15" s="56"/>
      <c r="H15" s="56"/>
      <c r="I15" s="57"/>
      <c r="J15" s="65"/>
    </row>
    <row r="16" spans="1:10" ht="18.75" customHeight="1">
      <c r="A16" s="65"/>
      <c r="B16" s="58" t="s">
        <v>30</v>
      </c>
      <c r="C16" s="59" t="s">
        <v>43</v>
      </c>
      <c r="D16" s="59" t="s">
        <v>44</v>
      </c>
      <c r="E16" s="46" t="s">
        <v>27</v>
      </c>
      <c r="F16" s="59"/>
      <c r="G16" s="59"/>
      <c r="H16" s="59"/>
      <c r="I16" s="54"/>
      <c r="J16" s="65"/>
    </row>
    <row r="17" spans="1:10" ht="18.75" customHeight="1">
      <c r="A17" s="65"/>
      <c r="B17" s="55" t="s">
        <v>30</v>
      </c>
      <c r="C17" s="56" t="s">
        <v>45</v>
      </c>
      <c r="D17" s="56" t="s">
        <v>46</v>
      </c>
      <c r="E17" s="56" t="s">
        <v>27</v>
      </c>
      <c r="F17" s="56"/>
      <c r="G17" s="56"/>
      <c r="H17" s="56"/>
      <c r="I17" s="57"/>
      <c r="J17" s="65"/>
    </row>
    <row r="18" spans="1:10" ht="18.75" customHeight="1">
      <c r="A18" s="65"/>
      <c r="B18" s="58" t="s">
        <v>30</v>
      </c>
      <c r="C18" s="59" t="s">
        <v>47</v>
      </c>
      <c r="D18" s="59" t="s">
        <v>48</v>
      </c>
      <c r="E18" s="59" t="s">
        <v>27</v>
      </c>
      <c r="F18" s="59"/>
      <c r="G18" s="59"/>
      <c r="H18" s="59"/>
      <c r="I18" s="54"/>
      <c r="J18" s="65"/>
    </row>
    <row r="19" spans="1:10" ht="18.75" customHeight="1">
      <c r="A19" s="65"/>
      <c r="B19" s="55" t="s">
        <v>30</v>
      </c>
      <c r="C19" s="56" t="s">
        <v>49</v>
      </c>
      <c r="D19" s="56" t="s">
        <v>50</v>
      </c>
      <c r="E19" s="56" t="s">
        <v>27</v>
      </c>
      <c r="F19" s="56"/>
      <c r="G19" s="56"/>
      <c r="H19" s="56"/>
      <c r="I19" s="57"/>
      <c r="J19" s="65"/>
    </row>
    <row r="20" spans="1:10" ht="18.75" customHeight="1">
      <c r="A20" s="65"/>
      <c r="B20" s="58" t="s">
        <v>30</v>
      </c>
      <c r="C20" s="59" t="s">
        <v>51</v>
      </c>
      <c r="D20" s="59" t="s">
        <v>52</v>
      </c>
      <c r="E20" s="59" t="s">
        <v>27</v>
      </c>
      <c r="F20" s="59"/>
      <c r="G20" s="59"/>
      <c r="H20" s="59"/>
      <c r="I20" s="54"/>
      <c r="J20" s="65"/>
    </row>
    <row r="21" spans="1:10" ht="18.75" customHeight="1">
      <c r="A21" s="65"/>
      <c r="B21" s="55" t="s">
        <v>30</v>
      </c>
      <c r="C21" s="56" t="s">
        <v>53</v>
      </c>
      <c r="D21" s="56" t="s">
        <v>54</v>
      </c>
      <c r="E21" s="56" t="s">
        <v>27</v>
      </c>
      <c r="F21" s="56"/>
      <c r="G21" s="56"/>
      <c r="H21" s="56"/>
      <c r="I21" s="57"/>
      <c r="J21" s="65"/>
    </row>
    <row r="22" spans="1:10" ht="18.75" customHeight="1">
      <c r="A22" s="65"/>
      <c r="B22" s="58" t="s">
        <v>30</v>
      </c>
      <c r="C22" s="59" t="s">
        <v>55</v>
      </c>
      <c r="D22" s="59" t="s">
        <v>56</v>
      </c>
      <c r="E22" s="46" t="s">
        <v>27</v>
      </c>
      <c r="F22" s="59"/>
      <c r="G22" s="59"/>
      <c r="H22" s="59"/>
      <c r="I22" s="54"/>
      <c r="J22" s="65"/>
    </row>
    <row r="23" spans="1:10" ht="18.75" customHeight="1">
      <c r="A23" s="65"/>
      <c r="B23" s="55" t="s">
        <v>30</v>
      </c>
      <c r="C23" s="56" t="s">
        <v>57</v>
      </c>
      <c r="D23" s="56" t="s">
        <v>58</v>
      </c>
      <c r="E23" s="56" t="s">
        <v>27</v>
      </c>
      <c r="F23" s="56"/>
      <c r="G23" s="56"/>
      <c r="H23" s="56"/>
      <c r="I23" s="57"/>
      <c r="J23" s="65"/>
    </row>
    <row r="24" spans="1:10" ht="18.75" customHeight="1">
      <c r="A24" s="65"/>
      <c r="B24" s="58" t="s">
        <v>24</v>
      </c>
      <c r="C24" s="59" t="s">
        <v>59</v>
      </c>
      <c r="D24" s="59" t="s">
        <v>60</v>
      </c>
      <c r="E24" s="46" t="s">
        <v>61</v>
      </c>
      <c r="F24" s="59"/>
      <c r="G24" s="59" t="s">
        <v>62</v>
      </c>
      <c r="H24" s="59"/>
      <c r="I24" s="54"/>
      <c r="J24" s="65"/>
    </row>
    <row r="25" spans="1:10" ht="18.75" customHeight="1">
      <c r="A25" s="65"/>
      <c r="B25" s="55" t="s">
        <v>24</v>
      </c>
      <c r="C25" s="56" t="s">
        <v>63</v>
      </c>
      <c r="D25" s="56" t="s">
        <v>64</v>
      </c>
      <c r="E25" s="56" t="s">
        <v>61</v>
      </c>
      <c r="F25" s="56"/>
      <c r="G25" s="56" t="s">
        <v>62</v>
      </c>
      <c r="H25" s="56"/>
      <c r="I25" s="57"/>
      <c r="J25" s="65"/>
    </row>
    <row r="26" spans="1:10" ht="18.75" customHeight="1" thickBot="1">
      <c r="A26" s="65"/>
      <c r="B26" s="60" t="s">
        <v>30</v>
      </c>
      <c r="C26" s="40" t="s">
        <v>65</v>
      </c>
      <c r="D26" s="40" t="s">
        <v>66</v>
      </c>
      <c r="E26" s="61" t="s">
        <v>61</v>
      </c>
      <c r="F26" s="40"/>
      <c r="G26" s="40"/>
      <c r="H26" s="40"/>
      <c r="I26" s="62"/>
      <c r="J26" s="65"/>
    </row>
    <row r="27" spans="1:10" ht="13" thickTop="1">
      <c r="A27" s="65"/>
      <c r="B27" s="65"/>
      <c r="C27" s="65"/>
      <c r="D27" s="65"/>
      <c r="E27" s="65"/>
      <c r="F27" s="65"/>
      <c r="G27" s="65"/>
      <c r="H27" s="65"/>
      <c r="I27" s="65"/>
      <c r="J27" s="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"/>
  <sheetViews>
    <sheetView zoomScale="70" zoomScaleNormal="100" workbookViewId="0">
      <selection activeCell="B4" sqref="B4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1:11" ht="15.75" customHeight="1">
      <c r="B2" s="16" t="s">
        <v>67</v>
      </c>
      <c r="C2" s="18"/>
      <c r="D2" s="18"/>
      <c r="E2" s="7"/>
      <c r="F2" s="7"/>
      <c r="G2" s="7"/>
      <c r="H2" s="7"/>
      <c r="I2" s="7"/>
      <c r="J2" s="7"/>
    </row>
    <row r="3" spans="1:11" ht="13">
      <c r="A3" s="65"/>
      <c r="B3" s="63"/>
      <c r="C3" s="63"/>
      <c r="D3" s="72"/>
      <c r="E3" s="72"/>
      <c r="F3" s="72"/>
      <c r="G3" s="72"/>
      <c r="H3" s="72"/>
      <c r="I3" s="72"/>
      <c r="J3" s="72"/>
      <c r="K3" s="65"/>
    </row>
    <row r="4" spans="1:11" ht="18.75" customHeight="1" thickBot="1">
      <c r="A4" s="65"/>
      <c r="B4" s="47" t="s">
        <v>68</v>
      </c>
      <c r="C4" s="47"/>
      <c r="D4" s="47"/>
      <c r="E4" s="47"/>
      <c r="F4" s="47"/>
      <c r="G4" s="47"/>
      <c r="H4" s="47"/>
      <c r="I4" s="47"/>
      <c r="J4" s="47"/>
      <c r="K4" s="65"/>
    </row>
    <row r="5" spans="1:11" ht="18.75" customHeight="1" thickBot="1">
      <c r="A5" s="65"/>
      <c r="B5" s="48" t="s">
        <v>69</v>
      </c>
      <c r="C5" s="48" t="s">
        <v>70</v>
      </c>
      <c r="D5" s="48" t="s">
        <v>71</v>
      </c>
      <c r="E5" s="48" t="s">
        <v>72</v>
      </c>
      <c r="F5" s="48" t="s">
        <v>73</v>
      </c>
      <c r="G5" s="48" t="s">
        <v>74</v>
      </c>
      <c r="H5" s="48" t="s">
        <v>75</v>
      </c>
      <c r="I5" s="48" t="s">
        <v>76</v>
      </c>
      <c r="J5" s="48" t="s">
        <v>77</v>
      </c>
      <c r="K5" s="65"/>
    </row>
    <row r="6" spans="1:11" ht="39">
      <c r="A6" s="65"/>
      <c r="B6" s="49" t="s">
        <v>78</v>
      </c>
      <c r="C6" s="49" t="s">
        <v>79</v>
      </c>
      <c r="D6" s="49" t="s">
        <v>80</v>
      </c>
      <c r="E6" s="49" t="s">
        <v>81</v>
      </c>
      <c r="F6" s="49" t="s">
        <v>82</v>
      </c>
      <c r="G6" s="49" t="s">
        <v>83</v>
      </c>
      <c r="H6" s="49" t="s">
        <v>14</v>
      </c>
      <c r="I6" s="66" t="s">
        <v>84</v>
      </c>
      <c r="J6" s="66" t="s">
        <v>85</v>
      </c>
      <c r="K6" s="65"/>
    </row>
    <row r="7" spans="1:11" ht="65">
      <c r="A7" s="65"/>
      <c r="B7" s="51" t="s">
        <v>86</v>
      </c>
      <c r="C7" s="51" t="s">
        <v>87</v>
      </c>
      <c r="D7" s="51" t="s">
        <v>88</v>
      </c>
      <c r="E7" s="51" t="s">
        <v>89</v>
      </c>
      <c r="F7" s="51" t="s">
        <v>90</v>
      </c>
      <c r="G7" s="51" t="s">
        <v>91</v>
      </c>
      <c r="H7" s="51" t="s">
        <v>22</v>
      </c>
      <c r="I7" s="67" t="s">
        <v>21</v>
      </c>
      <c r="J7" s="67" t="s">
        <v>21</v>
      </c>
      <c r="K7" s="65"/>
    </row>
    <row r="8" spans="1:11" ht="18.75" customHeight="1">
      <c r="A8" s="65"/>
      <c r="B8" s="53" t="s">
        <v>92</v>
      </c>
      <c r="C8" s="46" t="s">
        <v>93</v>
      </c>
      <c r="D8" s="46" t="s">
        <v>94</v>
      </c>
      <c r="E8" s="46" t="s">
        <v>95</v>
      </c>
      <c r="F8" s="46" t="s">
        <v>96</v>
      </c>
      <c r="G8" s="46" t="s">
        <v>27</v>
      </c>
      <c r="H8" s="46"/>
      <c r="I8" s="46"/>
      <c r="J8" s="68"/>
      <c r="K8" s="65"/>
    </row>
    <row r="9" spans="1:11" ht="18.75" customHeight="1">
      <c r="A9" s="65"/>
      <c r="B9" s="69" t="s">
        <v>92</v>
      </c>
      <c r="C9" s="70" t="s">
        <v>93</v>
      </c>
      <c r="D9" s="56" t="s">
        <v>97</v>
      </c>
      <c r="E9" s="56" t="s">
        <v>98</v>
      </c>
      <c r="F9" s="70" t="s">
        <v>96</v>
      </c>
      <c r="G9" s="70" t="s">
        <v>27</v>
      </c>
      <c r="H9" s="70"/>
      <c r="I9" s="56"/>
      <c r="J9" s="57"/>
      <c r="K9" s="65"/>
    </row>
    <row r="10" spans="1:11" ht="18.75" customHeight="1">
      <c r="A10" s="65"/>
      <c r="B10" s="53" t="s">
        <v>92</v>
      </c>
      <c r="C10" s="46" t="s">
        <v>93</v>
      </c>
      <c r="D10" s="59" t="s">
        <v>99</v>
      </c>
      <c r="E10" s="59" t="s">
        <v>100</v>
      </c>
      <c r="F10" s="46" t="s">
        <v>96</v>
      </c>
      <c r="G10" s="46" t="s">
        <v>27</v>
      </c>
      <c r="H10" s="46"/>
      <c r="I10" s="59"/>
      <c r="J10" s="54"/>
      <c r="K10" s="65"/>
    </row>
    <row r="11" spans="1:11" ht="18.75" customHeight="1">
      <c r="A11" s="65"/>
      <c r="B11" s="55" t="s">
        <v>92</v>
      </c>
      <c r="C11" s="56" t="s">
        <v>93</v>
      </c>
      <c r="D11" s="56" t="s">
        <v>101</v>
      </c>
      <c r="E11" s="56" t="s">
        <v>102</v>
      </c>
      <c r="F11" s="56" t="s">
        <v>96</v>
      </c>
      <c r="G11" s="56" t="s">
        <v>27</v>
      </c>
      <c r="H11" s="56"/>
      <c r="I11" s="56"/>
      <c r="J11" s="57"/>
      <c r="K11" s="65"/>
    </row>
    <row r="12" spans="1:11" ht="18.75" customHeight="1">
      <c r="A12" s="65"/>
      <c r="B12" s="53" t="s">
        <v>92</v>
      </c>
      <c r="C12" s="46" t="s">
        <v>93</v>
      </c>
      <c r="D12" s="59" t="s">
        <v>103</v>
      </c>
      <c r="E12" s="59" t="s">
        <v>104</v>
      </c>
      <c r="F12" s="59" t="s">
        <v>96</v>
      </c>
      <c r="G12" s="59" t="s">
        <v>27</v>
      </c>
      <c r="H12" s="59"/>
      <c r="I12" s="59"/>
      <c r="J12" s="54"/>
      <c r="K12" s="65"/>
    </row>
    <row r="13" spans="1:11" ht="18.75" customHeight="1">
      <c r="A13" s="65"/>
      <c r="B13" s="69" t="s">
        <v>92</v>
      </c>
      <c r="C13" s="70" t="s">
        <v>93</v>
      </c>
      <c r="D13" s="56" t="s">
        <v>105</v>
      </c>
      <c r="E13" s="56" t="s">
        <v>106</v>
      </c>
      <c r="F13" s="70" t="s">
        <v>96</v>
      </c>
      <c r="G13" s="70" t="s">
        <v>27</v>
      </c>
      <c r="H13" s="70"/>
      <c r="I13" s="56"/>
      <c r="J13" s="57"/>
      <c r="K13" s="65"/>
    </row>
    <row r="14" spans="1:11" ht="18.75" customHeight="1">
      <c r="A14" s="65"/>
      <c r="B14" s="53" t="s">
        <v>92</v>
      </c>
      <c r="C14" s="46" t="s">
        <v>93</v>
      </c>
      <c r="D14" s="59" t="s">
        <v>107</v>
      </c>
      <c r="E14" s="59" t="s">
        <v>108</v>
      </c>
      <c r="F14" s="59" t="s">
        <v>96</v>
      </c>
      <c r="G14" s="59" t="s">
        <v>27</v>
      </c>
      <c r="H14" s="59"/>
      <c r="I14" s="59"/>
      <c r="J14" s="54"/>
      <c r="K14" s="65"/>
    </row>
    <row r="15" spans="1:11" ht="18.75" customHeight="1">
      <c r="A15" s="65"/>
      <c r="B15" s="69" t="s">
        <v>92</v>
      </c>
      <c r="C15" s="70" t="s">
        <v>93</v>
      </c>
      <c r="D15" s="56" t="s">
        <v>109</v>
      </c>
      <c r="E15" s="56" t="s">
        <v>110</v>
      </c>
      <c r="F15" s="70" t="s">
        <v>96</v>
      </c>
      <c r="G15" s="70" t="s">
        <v>27</v>
      </c>
      <c r="H15" s="70"/>
      <c r="I15" s="56"/>
      <c r="J15" s="57"/>
      <c r="K15" s="65"/>
    </row>
    <row r="16" spans="1:11" ht="18.75" customHeight="1">
      <c r="A16" s="65"/>
      <c r="B16" s="53" t="s">
        <v>92</v>
      </c>
      <c r="C16" s="46" t="s">
        <v>93</v>
      </c>
      <c r="D16" s="59" t="s">
        <v>111</v>
      </c>
      <c r="E16" s="59" t="s">
        <v>112</v>
      </c>
      <c r="F16" s="59" t="s">
        <v>96</v>
      </c>
      <c r="G16" s="59" t="s">
        <v>27</v>
      </c>
      <c r="H16" s="59"/>
      <c r="I16" s="59"/>
      <c r="J16" s="54"/>
      <c r="K16" s="65"/>
    </row>
    <row r="17" spans="1:11" ht="18.75" customHeight="1">
      <c r="A17" s="65"/>
      <c r="B17" s="55" t="s">
        <v>92</v>
      </c>
      <c r="C17" s="56" t="s">
        <v>93</v>
      </c>
      <c r="D17" s="56" t="s">
        <v>113</v>
      </c>
      <c r="E17" s="56" t="s">
        <v>114</v>
      </c>
      <c r="F17" s="70" t="s">
        <v>96</v>
      </c>
      <c r="G17" s="70" t="s">
        <v>27</v>
      </c>
      <c r="H17" s="56"/>
      <c r="I17" s="56"/>
      <c r="J17" s="57"/>
      <c r="K17" s="65"/>
    </row>
    <row r="18" spans="1:11" ht="18.75" customHeight="1">
      <c r="A18" s="65"/>
      <c r="B18" s="58" t="s">
        <v>92</v>
      </c>
      <c r="C18" s="59" t="s">
        <v>93</v>
      </c>
      <c r="D18" s="59" t="s">
        <v>115</v>
      </c>
      <c r="E18" s="59" t="s">
        <v>116</v>
      </c>
      <c r="F18" s="46" t="s">
        <v>96</v>
      </c>
      <c r="G18" s="46" t="s">
        <v>27</v>
      </c>
      <c r="H18" s="59"/>
      <c r="I18" s="59"/>
      <c r="J18" s="54"/>
      <c r="K18" s="65"/>
    </row>
    <row r="19" spans="1:11" ht="18.75" customHeight="1">
      <c r="A19" s="65"/>
      <c r="B19" s="55" t="s">
        <v>92</v>
      </c>
      <c r="C19" s="56" t="s">
        <v>93</v>
      </c>
      <c r="D19" s="56" t="s">
        <v>117</v>
      </c>
      <c r="E19" s="56" t="s">
        <v>118</v>
      </c>
      <c r="F19" s="70" t="s">
        <v>96</v>
      </c>
      <c r="G19" s="70" t="s">
        <v>27</v>
      </c>
      <c r="H19" s="56"/>
      <c r="I19" s="56"/>
      <c r="J19" s="57"/>
      <c r="K19" s="65"/>
    </row>
    <row r="20" spans="1:11" ht="18.75" customHeight="1">
      <c r="A20" s="65"/>
      <c r="B20" s="53" t="s">
        <v>92</v>
      </c>
      <c r="C20" s="46" t="s">
        <v>93</v>
      </c>
      <c r="D20" s="59" t="s">
        <v>119</v>
      </c>
      <c r="E20" s="59" t="s">
        <v>120</v>
      </c>
      <c r="F20" s="59" t="s">
        <v>96</v>
      </c>
      <c r="G20" s="59" t="s">
        <v>27</v>
      </c>
      <c r="H20" s="59"/>
      <c r="I20" s="59"/>
      <c r="J20" s="54"/>
      <c r="K20" s="65"/>
    </row>
    <row r="21" spans="1:11" ht="18.75" customHeight="1">
      <c r="A21" s="65"/>
      <c r="B21" s="69" t="s">
        <v>92</v>
      </c>
      <c r="C21" s="70" t="s">
        <v>93</v>
      </c>
      <c r="D21" s="56" t="s">
        <v>121</v>
      </c>
      <c r="E21" s="56" t="s">
        <v>122</v>
      </c>
      <c r="F21" s="56" t="s">
        <v>96</v>
      </c>
      <c r="G21" s="56" t="s">
        <v>27</v>
      </c>
      <c r="H21" s="56"/>
      <c r="I21" s="56"/>
      <c r="J21" s="57"/>
      <c r="K21" s="65"/>
    </row>
    <row r="22" spans="1:11" ht="18.75" customHeight="1" thickBot="1">
      <c r="A22" s="65"/>
      <c r="B22" s="71" t="s">
        <v>92</v>
      </c>
      <c r="C22" s="61" t="s">
        <v>93</v>
      </c>
      <c r="D22" s="40" t="s">
        <v>123</v>
      </c>
      <c r="E22" s="40" t="s">
        <v>124</v>
      </c>
      <c r="F22" s="61" t="s">
        <v>61</v>
      </c>
      <c r="G22" s="61" t="s">
        <v>61</v>
      </c>
      <c r="H22" s="61"/>
      <c r="I22" s="40"/>
      <c r="J22" s="62"/>
      <c r="K22" s="65"/>
    </row>
    <row r="23" spans="1:11" ht="13" thickTop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5" spans="1:11">
      <c r="B25" s="41" t="s">
        <v>125</v>
      </c>
      <c r="C25" s="41"/>
      <c r="D25" s="41"/>
    </row>
    <row r="26" spans="1:11">
      <c r="B26" s="12" t="s">
        <v>126</v>
      </c>
      <c r="C26" s="12" t="s">
        <v>127</v>
      </c>
      <c r="D26" s="12"/>
    </row>
    <row r="27" spans="1:11">
      <c r="B27" s="13" t="s">
        <v>128</v>
      </c>
      <c r="C27" s="13" t="s">
        <v>129</v>
      </c>
      <c r="D27" s="13"/>
    </row>
    <row r="28" spans="1:11">
      <c r="B28" s="12" t="s">
        <v>130</v>
      </c>
      <c r="C28" s="12" t="s">
        <v>131</v>
      </c>
      <c r="D28" s="12"/>
    </row>
    <row r="29" spans="1:11">
      <c r="B29" s="13" t="s">
        <v>132</v>
      </c>
      <c r="C29" s="13" t="s">
        <v>133</v>
      </c>
      <c r="D29" s="13"/>
    </row>
    <row r="30" spans="1:11">
      <c r="B30" s="12" t="s">
        <v>92</v>
      </c>
      <c r="C30" s="12" t="s">
        <v>134</v>
      </c>
      <c r="D30" s="12" t="s">
        <v>135</v>
      </c>
    </row>
    <row r="31" spans="1:11">
      <c r="B31" s="13" t="s">
        <v>136</v>
      </c>
      <c r="C31" s="13" t="s">
        <v>137</v>
      </c>
      <c r="D31" s="13" t="s">
        <v>138</v>
      </c>
    </row>
    <row r="32" spans="1:11">
      <c r="B32" s="12" t="s">
        <v>139</v>
      </c>
      <c r="C32" s="12" t="s">
        <v>140</v>
      </c>
      <c r="D32" s="12" t="s">
        <v>141</v>
      </c>
    </row>
    <row r="33" spans="2:4">
      <c r="B33" s="13" t="s">
        <v>142</v>
      </c>
      <c r="C33" s="13" t="s">
        <v>143</v>
      </c>
      <c r="D33" s="13" t="s">
        <v>138</v>
      </c>
    </row>
    <row r="34" spans="2:4" ht="13" thickBot="1">
      <c r="B34" s="14" t="s">
        <v>144</v>
      </c>
      <c r="C34" s="14" t="s">
        <v>145</v>
      </c>
      <c r="D34" s="14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9"/>
  <sheetViews>
    <sheetView topLeftCell="A57" zoomScale="85" zoomScaleNormal="85" workbookViewId="0">
      <selection activeCell="B4" sqref="B4:I67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1:10" ht="17.5">
      <c r="B2" s="15" t="s">
        <v>146</v>
      </c>
      <c r="C2" s="5"/>
      <c r="E2" s="2"/>
    </row>
    <row r="3" spans="1:10" ht="13">
      <c r="A3" s="65"/>
      <c r="B3" s="83"/>
      <c r="C3" s="84"/>
      <c r="D3" s="65"/>
      <c r="E3" s="85"/>
      <c r="F3" s="65"/>
      <c r="G3" s="65"/>
      <c r="H3" s="65"/>
      <c r="I3" s="65"/>
      <c r="J3" s="65"/>
    </row>
    <row r="4" spans="1:10" ht="18.75" customHeight="1" thickBot="1">
      <c r="A4" s="65"/>
      <c r="B4" s="73" t="s">
        <v>147</v>
      </c>
      <c r="C4" s="74"/>
      <c r="D4" s="74"/>
      <c r="E4" s="74"/>
      <c r="F4" s="75"/>
      <c r="G4" s="75"/>
      <c r="H4" s="75"/>
      <c r="I4" s="75"/>
      <c r="J4" s="65"/>
    </row>
    <row r="5" spans="1:10" ht="18.75" customHeight="1" thickBot="1">
      <c r="A5" s="65"/>
      <c r="B5" s="48" t="s">
        <v>71</v>
      </c>
      <c r="C5" s="48" t="s">
        <v>148</v>
      </c>
      <c r="D5" s="48" t="s">
        <v>149</v>
      </c>
      <c r="E5" s="48" t="s">
        <v>150</v>
      </c>
      <c r="F5" s="48" t="s">
        <v>151</v>
      </c>
      <c r="G5" s="48" t="s">
        <v>152</v>
      </c>
      <c r="H5" s="48" t="s">
        <v>153</v>
      </c>
      <c r="I5" s="48" t="s">
        <v>154</v>
      </c>
      <c r="J5" s="65"/>
    </row>
    <row r="6" spans="1:10" ht="26">
      <c r="A6" s="65"/>
      <c r="B6" s="49" t="s">
        <v>155</v>
      </c>
      <c r="C6" s="49" t="s">
        <v>81</v>
      </c>
      <c r="D6" s="49" t="s">
        <v>156</v>
      </c>
      <c r="E6" s="49" t="s">
        <v>157</v>
      </c>
      <c r="F6" s="49" t="s">
        <v>158</v>
      </c>
      <c r="G6" s="49" t="s">
        <v>159</v>
      </c>
      <c r="H6" s="49"/>
      <c r="I6" s="49" t="s">
        <v>160</v>
      </c>
      <c r="J6" s="65"/>
    </row>
    <row r="7" spans="1:10" ht="39">
      <c r="A7" s="65"/>
      <c r="B7" s="51" t="s">
        <v>161</v>
      </c>
      <c r="C7" s="51" t="s">
        <v>89</v>
      </c>
      <c r="D7" s="51" t="s">
        <v>162</v>
      </c>
      <c r="E7" s="51" t="s">
        <v>163</v>
      </c>
      <c r="F7" s="51" t="s">
        <v>164</v>
      </c>
      <c r="G7" s="51" t="s">
        <v>165</v>
      </c>
      <c r="H7" s="51"/>
      <c r="I7" s="51" t="s">
        <v>166</v>
      </c>
      <c r="J7" s="65"/>
    </row>
    <row r="8" spans="1:10" ht="18.75" customHeight="1">
      <c r="A8" s="65"/>
      <c r="B8" s="58" t="str">
        <f>SEC_Processes!D8</f>
        <v>DMD_IND_FERT_H2G</v>
      </c>
      <c r="C8" s="59" t="str">
        <f>SEC_Processes!E8</f>
        <v>H2 demand for fertilizers production</v>
      </c>
      <c r="D8" s="59"/>
      <c r="E8" s="59"/>
      <c r="F8" s="59">
        <v>1</v>
      </c>
      <c r="G8" s="59">
        <v>1</v>
      </c>
      <c r="H8" s="59">
        <v>1</v>
      </c>
      <c r="I8" s="54"/>
      <c r="J8" s="65"/>
    </row>
    <row r="9" spans="1:10" ht="18.75" customHeight="1">
      <c r="A9" s="65"/>
      <c r="B9" s="55"/>
      <c r="C9" s="56"/>
      <c r="D9" s="56" t="str">
        <f>SEC_Comm!C8</f>
        <v>H2G_GRID</v>
      </c>
      <c r="E9" s="56"/>
      <c r="F9" s="56"/>
      <c r="G9" s="56"/>
      <c r="H9" s="56"/>
      <c r="I9" s="76">
        <v>0.19999999999999996</v>
      </c>
      <c r="J9" s="65"/>
    </row>
    <row r="10" spans="1:10" ht="18.75" customHeight="1">
      <c r="A10" s="65"/>
      <c r="B10" s="58"/>
      <c r="C10" s="59"/>
      <c r="D10" s="59" t="str">
        <f>SEC_Comm!C9</f>
        <v>H2G_TRUCK</v>
      </c>
      <c r="E10" s="59"/>
      <c r="F10" s="77"/>
      <c r="G10" s="59"/>
      <c r="H10" s="59"/>
      <c r="I10" s="78">
        <v>0.8</v>
      </c>
      <c r="J10" s="65"/>
    </row>
    <row r="11" spans="1:10" ht="18.75" customHeight="1">
      <c r="A11" s="65"/>
      <c r="B11" s="55"/>
      <c r="C11" s="56"/>
      <c r="D11" s="56"/>
      <c r="E11" s="56" t="str">
        <f>SEC_Comm!C10</f>
        <v>IND_FERT_H2G</v>
      </c>
      <c r="F11" s="79"/>
      <c r="G11" s="56"/>
      <c r="H11" s="56"/>
      <c r="I11" s="76"/>
      <c r="J11" s="65"/>
    </row>
    <row r="12" spans="1:10" ht="18.75" customHeight="1">
      <c r="A12" s="65"/>
      <c r="B12" s="58" t="str">
        <f>SEC_Processes!D9</f>
        <v>DMD_IND_REF_H2G</v>
      </c>
      <c r="C12" s="59" t="str">
        <f>SEC_Processes!E9</f>
        <v>H2 demand for refineries</v>
      </c>
      <c r="D12" s="59"/>
      <c r="E12" s="59"/>
      <c r="F12" s="59">
        <v>1</v>
      </c>
      <c r="G12" s="59">
        <v>1</v>
      </c>
      <c r="H12" s="59">
        <v>1</v>
      </c>
      <c r="I12" s="78"/>
      <c r="J12" s="65"/>
    </row>
    <row r="13" spans="1:10" ht="18.75" customHeight="1">
      <c r="A13" s="65"/>
      <c r="B13" s="55"/>
      <c r="C13" s="56"/>
      <c r="D13" s="56" t="str">
        <f>SEC_Comm!C8</f>
        <v>H2G_GRID</v>
      </c>
      <c r="E13" s="56"/>
      <c r="F13" s="56"/>
      <c r="G13" s="56"/>
      <c r="H13" s="56"/>
      <c r="I13" s="76">
        <v>0.19999999999999996</v>
      </c>
      <c r="J13" s="65"/>
    </row>
    <row r="14" spans="1:10" ht="18.75" customHeight="1">
      <c r="A14" s="65"/>
      <c r="B14" s="58"/>
      <c r="C14" s="59"/>
      <c r="D14" s="59" t="str">
        <f>SEC_Comm!C9</f>
        <v>H2G_TRUCK</v>
      </c>
      <c r="E14" s="59"/>
      <c r="F14" s="59"/>
      <c r="G14" s="59"/>
      <c r="H14" s="59"/>
      <c r="I14" s="78">
        <v>0.8</v>
      </c>
      <c r="J14" s="65"/>
    </row>
    <row r="15" spans="1:10" ht="18.75" customHeight="1">
      <c r="A15" s="65"/>
      <c r="B15" s="55"/>
      <c r="C15" s="56"/>
      <c r="D15" s="56"/>
      <c r="E15" s="56" t="str">
        <f>SEC_Comm!C11</f>
        <v>IND_REF_H2G</v>
      </c>
      <c r="F15" s="56"/>
      <c r="G15" s="56"/>
      <c r="H15" s="56"/>
      <c r="I15" s="76"/>
      <c r="J15" s="65"/>
    </row>
    <row r="16" spans="1:10" ht="18.75" customHeight="1">
      <c r="A16" s="65"/>
      <c r="B16" s="58" t="str">
        <f>SEC_Processes!D11</f>
        <v>DMD_IND_FUEL_H2G</v>
      </c>
      <c r="C16" s="59" t="str">
        <f>SEC_Processes!E11</f>
        <v>H2 demand for conventional fuels production</v>
      </c>
      <c r="D16" s="59"/>
      <c r="E16" s="59"/>
      <c r="F16" s="59">
        <v>1</v>
      </c>
      <c r="G16" s="59">
        <v>1</v>
      </c>
      <c r="H16" s="59">
        <v>1</v>
      </c>
      <c r="I16" s="78"/>
      <c r="J16" s="65"/>
    </row>
    <row r="17" spans="1:10" ht="18.75" customHeight="1">
      <c r="A17" s="65"/>
      <c r="B17" s="55"/>
      <c r="C17" s="56"/>
      <c r="D17" s="56" t="str">
        <f>SEC_Comm!C8</f>
        <v>H2G_GRID</v>
      </c>
      <c r="E17" s="56"/>
      <c r="F17" s="56"/>
      <c r="G17" s="56"/>
      <c r="H17" s="56"/>
      <c r="I17" s="76">
        <v>0.19999999999999996</v>
      </c>
      <c r="J17" s="65"/>
    </row>
    <row r="18" spans="1:10" ht="18.75" customHeight="1">
      <c r="A18" s="65"/>
      <c r="B18" s="58"/>
      <c r="C18" s="59"/>
      <c r="D18" s="59" t="str">
        <f>SEC_Comm!C9</f>
        <v>H2G_TRUCK</v>
      </c>
      <c r="E18" s="59"/>
      <c r="F18" s="59"/>
      <c r="G18" s="59"/>
      <c r="H18" s="59"/>
      <c r="I18" s="78">
        <v>0.8</v>
      </c>
      <c r="J18" s="65"/>
    </row>
    <row r="19" spans="1:10" ht="18.75" customHeight="1">
      <c r="A19" s="65"/>
      <c r="B19" s="55"/>
      <c r="C19" s="56"/>
      <c r="D19" s="56"/>
      <c r="E19" s="56" t="str">
        <f>SEC_Comm!C12</f>
        <v>IND_FUEL_H2G</v>
      </c>
      <c r="F19" s="56"/>
      <c r="G19" s="56"/>
      <c r="H19" s="56"/>
      <c r="I19" s="57"/>
      <c r="J19" s="65"/>
    </row>
    <row r="20" spans="1:10" ht="18.75" customHeight="1">
      <c r="A20" s="65"/>
      <c r="B20" s="58" t="str">
        <f>SEC_Processes!D10</f>
        <v>DMD_IND_STEEL_H2G</v>
      </c>
      <c r="C20" s="59" t="str">
        <f>SEC_Processes!E10</f>
        <v>H2 demand for steel production</v>
      </c>
      <c r="D20" s="59"/>
      <c r="E20" s="59"/>
      <c r="F20" s="59">
        <v>1</v>
      </c>
      <c r="G20" s="59">
        <f>G8</f>
        <v>1</v>
      </c>
      <c r="H20" s="59">
        <v>1</v>
      </c>
      <c r="I20" s="78"/>
      <c r="J20" s="65"/>
    </row>
    <row r="21" spans="1:10" ht="18.75" customHeight="1">
      <c r="A21" s="65"/>
      <c r="B21" s="55"/>
      <c r="C21" s="56"/>
      <c r="D21" s="56" t="str">
        <f>SEC_Comm!C8</f>
        <v>H2G_GRID</v>
      </c>
      <c r="E21" s="56"/>
      <c r="F21" s="56"/>
      <c r="G21" s="56"/>
      <c r="H21" s="56"/>
      <c r="I21" s="76">
        <v>0.19999999999999996</v>
      </c>
      <c r="J21" s="65"/>
    </row>
    <row r="22" spans="1:10" ht="18.75" customHeight="1">
      <c r="A22" s="65"/>
      <c r="B22" s="58"/>
      <c r="C22" s="59"/>
      <c r="D22" s="59" t="str">
        <f>SEC_Comm!C9</f>
        <v>H2G_TRUCK</v>
      </c>
      <c r="E22" s="59"/>
      <c r="F22" s="59"/>
      <c r="G22" s="59"/>
      <c r="H22" s="59"/>
      <c r="I22" s="78">
        <v>0.8</v>
      </c>
      <c r="J22" s="65"/>
    </row>
    <row r="23" spans="1:10" ht="18.75" customHeight="1">
      <c r="A23" s="65"/>
      <c r="B23" s="55"/>
      <c r="C23" s="56"/>
      <c r="D23" s="56"/>
      <c r="E23" s="56" t="str">
        <f>SEC_Comm!C13</f>
        <v>IND_STEEL_H2G</v>
      </c>
      <c r="F23" s="56"/>
      <c r="G23" s="56"/>
      <c r="H23" s="56"/>
      <c r="I23" s="76"/>
      <c r="J23" s="65"/>
    </row>
    <row r="24" spans="1:10" ht="18.75" customHeight="1">
      <c r="A24" s="65"/>
      <c r="B24" s="58" t="str">
        <f>SEC_Processes!D12</f>
        <v>DMD_IND_OTH</v>
      </c>
      <c r="C24" s="59"/>
      <c r="D24" s="59"/>
      <c r="E24" s="59"/>
      <c r="F24" s="59">
        <v>1</v>
      </c>
      <c r="G24" s="59">
        <v>1</v>
      </c>
      <c r="H24" s="59">
        <v>1</v>
      </c>
      <c r="I24" s="78"/>
      <c r="J24" s="65"/>
    </row>
    <row r="25" spans="1:10" ht="18.75" customHeight="1">
      <c r="A25" s="65"/>
      <c r="B25" s="55"/>
      <c r="C25" s="56"/>
      <c r="D25" s="56" t="str">
        <f>SEC_Comm!C8</f>
        <v>H2G_GRID</v>
      </c>
      <c r="E25" s="56"/>
      <c r="F25" s="56"/>
      <c r="G25" s="56"/>
      <c r="H25" s="56"/>
      <c r="I25" s="76">
        <v>0.19999999999999996</v>
      </c>
      <c r="J25" s="65"/>
    </row>
    <row r="26" spans="1:10" ht="18.75" customHeight="1">
      <c r="A26" s="65"/>
      <c r="B26" s="58"/>
      <c r="C26" s="59"/>
      <c r="D26" s="59" t="str">
        <f>SEC_Comm!C9</f>
        <v>H2G_TRUCK</v>
      </c>
      <c r="E26" s="59"/>
      <c r="F26" s="59"/>
      <c r="G26" s="59"/>
      <c r="H26" s="59"/>
      <c r="I26" s="78">
        <v>0.8</v>
      </c>
      <c r="J26" s="65"/>
    </row>
    <row r="27" spans="1:10" ht="18.75" customHeight="1">
      <c r="A27" s="65"/>
      <c r="B27" s="55"/>
      <c r="C27" s="56"/>
      <c r="D27" s="56"/>
      <c r="E27" s="56" t="str">
        <f>SEC_Comm!C14</f>
        <v>IND_OTH_H2G</v>
      </c>
      <c r="F27" s="56"/>
      <c r="G27" s="56"/>
      <c r="H27" s="56"/>
      <c r="I27" s="76"/>
      <c r="J27" s="65"/>
    </row>
    <row r="28" spans="1:10" ht="18.75" customHeight="1">
      <c r="A28" s="65"/>
      <c r="B28" s="58" t="str">
        <f>SEC_Processes!D13</f>
        <v>DMD_TRA_AVI_H2G</v>
      </c>
      <c r="C28" s="59" t="str">
        <f>SEC_Processes!E13</f>
        <v>SF demand for aviation</v>
      </c>
      <c r="D28" s="59"/>
      <c r="E28" s="59"/>
      <c r="F28" s="59">
        <v>1</v>
      </c>
      <c r="G28" s="59">
        <f>G12</f>
        <v>1</v>
      </c>
      <c r="H28" s="59">
        <v>1</v>
      </c>
      <c r="I28" s="78"/>
      <c r="J28" s="65"/>
    </row>
    <row r="29" spans="1:10" ht="18.75" customHeight="1">
      <c r="A29" s="65"/>
      <c r="B29" s="55"/>
      <c r="C29" s="56"/>
      <c r="D29" s="56" t="str">
        <f>SEC_Comm!C8</f>
        <v>H2G_GRID</v>
      </c>
      <c r="E29" s="56"/>
      <c r="F29" s="56"/>
      <c r="G29" s="56"/>
      <c r="H29" s="56"/>
      <c r="I29" s="76">
        <v>0.19999999999999996</v>
      </c>
      <c r="J29" s="65"/>
    </row>
    <row r="30" spans="1:10" ht="18.75" customHeight="1">
      <c r="A30" s="65"/>
      <c r="B30" s="58"/>
      <c r="C30" s="59"/>
      <c r="D30" s="59" t="str">
        <f>SEC_Comm!C9</f>
        <v>H2G_TRUCK</v>
      </c>
      <c r="E30" s="59"/>
      <c r="F30" s="59"/>
      <c r="G30" s="59"/>
      <c r="H30" s="59"/>
      <c r="I30" s="78">
        <v>0.8</v>
      </c>
      <c r="J30" s="65"/>
    </row>
    <row r="31" spans="1:10" ht="18.75" customHeight="1">
      <c r="A31" s="65"/>
      <c r="B31" s="55"/>
      <c r="C31" s="56"/>
      <c r="D31" s="56"/>
      <c r="E31" s="56" t="str">
        <f>SEC_Comm!C15</f>
        <v>IND_TRA_AVI_SAF</v>
      </c>
      <c r="F31" s="56"/>
      <c r="G31" s="56"/>
      <c r="H31" s="56"/>
      <c r="I31" s="76"/>
      <c r="J31" s="65"/>
    </row>
    <row r="32" spans="1:10" ht="18.75" customHeight="1">
      <c r="A32" s="65"/>
      <c r="B32" s="58" t="str">
        <f>SEC_Processes!D14</f>
        <v>DMD_TRA_CARS_H2G</v>
      </c>
      <c r="C32" s="59" t="str">
        <f>SEC_Processes!E14</f>
        <v>H2 demand for cars</v>
      </c>
      <c r="D32" s="59"/>
      <c r="E32" s="59"/>
      <c r="F32" s="59">
        <v>1</v>
      </c>
      <c r="G32" s="59">
        <f>G20</f>
        <v>1</v>
      </c>
      <c r="H32" s="59">
        <v>1</v>
      </c>
      <c r="I32" s="78"/>
      <c r="J32" s="65"/>
    </row>
    <row r="33" spans="1:10" ht="18.75" customHeight="1">
      <c r="A33" s="65"/>
      <c r="B33" s="55"/>
      <c r="C33" s="56"/>
      <c r="D33" s="56" t="str">
        <f>SEC_Comm!C8</f>
        <v>H2G_GRID</v>
      </c>
      <c r="E33" s="56"/>
      <c r="F33" s="56"/>
      <c r="G33" s="56"/>
      <c r="H33" s="56"/>
      <c r="I33" s="76">
        <v>0.19999999999999996</v>
      </c>
      <c r="J33" s="65"/>
    </row>
    <row r="34" spans="1:10" ht="18.75" customHeight="1">
      <c r="A34" s="65"/>
      <c r="B34" s="58"/>
      <c r="C34" s="59"/>
      <c r="D34" s="59" t="str">
        <f>SEC_Comm!C9</f>
        <v>H2G_TRUCK</v>
      </c>
      <c r="E34" s="59"/>
      <c r="F34" s="59"/>
      <c r="G34" s="59"/>
      <c r="H34" s="59"/>
      <c r="I34" s="78">
        <v>0.8</v>
      </c>
      <c r="J34" s="65"/>
    </row>
    <row r="35" spans="1:10" ht="18.75" customHeight="1">
      <c r="A35" s="65"/>
      <c r="B35" s="55"/>
      <c r="C35" s="56"/>
      <c r="D35" s="56"/>
      <c r="E35" s="56" t="str">
        <f>SEC_Comm!C16</f>
        <v>TRA_CAR_H2G</v>
      </c>
      <c r="F35" s="56"/>
      <c r="G35" s="56"/>
      <c r="H35" s="56"/>
      <c r="I35" s="76"/>
      <c r="J35" s="65"/>
    </row>
    <row r="36" spans="1:10" ht="18.75" customHeight="1">
      <c r="A36" s="65"/>
      <c r="B36" s="58" t="str">
        <f>SEC_Processes!D15</f>
        <v>DMD_TRA_BUS_H2G</v>
      </c>
      <c r="C36" s="59" t="str">
        <f>SEC_Processes!E15</f>
        <v>H2 demand for city transport</v>
      </c>
      <c r="D36" s="59"/>
      <c r="E36" s="59"/>
      <c r="F36" s="59">
        <v>1</v>
      </c>
      <c r="G36" s="59">
        <f>G28</f>
        <v>1</v>
      </c>
      <c r="H36" s="59">
        <v>1</v>
      </c>
      <c r="I36" s="78"/>
      <c r="J36" s="65"/>
    </row>
    <row r="37" spans="1:10" ht="18.75" customHeight="1">
      <c r="A37" s="65"/>
      <c r="B37" s="55"/>
      <c r="C37" s="56"/>
      <c r="D37" s="56" t="str">
        <f>SEC_Comm!C8</f>
        <v>H2G_GRID</v>
      </c>
      <c r="E37" s="56"/>
      <c r="F37" s="56"/>
      <c r="G37" s="56"/>
      <c r="H37" s="56"/>
      <c r="I37" s="76">
        <v>0.19999999999999996</v>
      </c>
      <c r="J37" s="65"/>
    </row>
    <row r="38" spans="1:10" ht="18.75" customHeight="1">
      <c r="A38" s="65"/>
      <c r="B38" s="58"/>
      <c r="C38" s="59"/>
      <c r="D38" s="59" t="str">
        <f>SEC_Comm!C9</f>
        <v>H2G_TRUCK</v>
      </c>
      <c r="E38" s="59"/>
      <c r="F38" s="59"/>
      <c r="G38" s="59"/>
      <c r="H38" s="59"/>
      <c r="I38" s="78">
        <v>0.8</v>
      </c>
      <c r="J38" s="65"/>
    </row>
    <row r="39" spans="1:10" ht="18.75" customHeight="1">
      <c r="A39" s="65"/>
      <c r="B39" s="55"/>
      <c r="C39" s="56"/>
      <c r="D39" s="56"/>
      <c r="E39" s="56" t="str">
        <f>SEC_Comm!C18</f>
        <v>TRA_BUS_H2G</v>
      </c>
      <c r="F39" s="56"/>
      <c r="G39" s="56"/>
      <c r="H39" s="56"/>
      <c r="I39" s="76"/>
      <c r="J39" s="65"/>
    </row>
    <row r="40" spans="1:10" ht="18.75" customHeight="1">
      <c r="A40" s="65"/>
      <c r="B40" s="58" t="str">
        <f>SEC_Processes!D16</f>
        <v>DMD_TRA_RAIL_H2G</v>
      </c>
      <c r="C40" s="59" t="str">
        <f>SEC_Processes!E16</f>
        <v>H2 demand for rail</v>
      </c>
      <c r="D40" s="59"/>
      <c r="E40" s="59"/>
      <c r="F40" s="59">
        <v>1</v>
      </c>
      <c r="G40" s="59">
        <f>G32</f>
        <v>1</v>
      </c>
      <c r="H40" s="59">
        <v>1</v>
      </c>
      <c r="I40" s="78"/>
      <c r="J40" s="65"/>
    </row>
    <row r="41" spans="1:10" ht="18.75" customHeight="1">
      <c r="A41" s="65"/>
      <c r="B41" s="55"/>
      <c r="C41" s="56"/>
      <c r="D41" s="56" t="str">
        <f>SEC_Comm!C8</f>
        <v>H2G_GRID</v>
      </c>
      <c r="E41" s="56"/>
      <c r="F41" s="56"/>
      <c r="G41" s="56"/>
      <c r="H41" s="56"/>
      <c r="I41" s="76">
        <v>0.19999999999999996</v>
      </c>
      <c r="J41" s="65"/>
    </row>
    <row r="42" spans="1:10" ht="18.75" customHeight="1">
      <c r="A42" s="65"/>
      <c r="B42" s="58"/>
      <c r="C42" s="59"/>
      <c r="D42" s="59" t="str">
        <f>SEC_Comm!C9</f>
        <v>H2G_TRUCK</v>
      </c>
      <c r="E42" s="59"/>
      <c r="F42" s="59"/>
      <c r="G42" s="59"/>
      <c r="H42" s="59"/>
      <c r="I42" s="78">
        <v>0.8</v>
      </c>
      <c r="J42" s="65"/>
    </row>
    <row r="43" spans="1:10" ht="18.75" customHeight="1">
      <c r="A43" s="65"/>
      <c r="B43" s="55"/>
      <c r="C43" s="56"/>
      <c r="D43" s="56"/>
      <c r="E43" s="56" t="str">
        <f>SEC_Comm!C17</f>
        <v>TRA_RAIL_H2G</v>
      </c>
      <c r="F43" s="56"/>
      <c r="G43" s="56"/>
      <c r="H43" s="56"/>
      <c r="I43" s="76"/>
      <c r="J43" s="65"/>
    </row>
    <row r="44" spans="1:10" ht="18.75" customHeight="1">
      <c r="A44" s="65"/>
      <c r="B44" s="58" t="str">
        <f>SEC_Processes!D17</f>
        <v>DMD_TRA_FRK_H2G</v>
      </c>
      <c r="C44" s="59"/>
      <c r="D44" s="59"/>
      <c r="E44" s="59"/>
      <c r="F44" s="59">
        <v>1</v>
      </c>
      <c r="G44" s="59">
        <v>1</v>
      </c>
      <c r="H44" s="59">
        <v>1</v>
      </c>
      <c r="I44" s="78"/>
      <c r="J44" s="65"/>
    </row>
    <row r="45" spans="1:10" ht="18.75" customHeight="1">
      <c r="A45" s="65"/>
      <c r="B45" s="55"/>
      <c r="C45" s="56"/>
      <c r="D45" s="56" t="str">
        <f>SEC_Comm!C8</f>
        <v>H2G_GRID</v>
      </c>
      <c r="E45" s="56"/>
      <c r="F45" s="56"/>
      <c r="G45" s="56"/>
      <c r="H45" s="56"/>
      <c r="I45" s="76">
        <v>0.19999999999999996</v>
      </c>
      <c r="J45" s="65"/>
    </row>
    <row r="46" spans="1:10" ht="18.75" customHeight="1">
      <c r="A46" s="65"/>
      <c r="B46" s="58"/>
      <c r="C46" s="59"/>
      <c r="D46" s="59" t="str">
        <f>SEC_Comm!C9</f>
        <v>H2G_TRUCK</v>
      </c>
      <c r="E46" s="59"/>
      <c r="F46" s="59"/>
      <c r="G46" s="59"/>
      <c r="H46" s="59"/>
      <c r="I46" s="78">
        <v>0.8</v>
      </c>
      <c r="J46" s="65"/>
    </row>
    <row r="47" spans="1:10" ht="18.75" customHeight="1">
      <c r="A47" s="65"/>
      <c r="B47" s="55"/>
      <c r="C47" s="56"/>
      <c r="D47" s="56"/>
      <c r="E47" s="56" t="str">
        <f>SEC_Comm!C19</f>
        <v>TRA_FRK_H2G</v>
      </c>
      <c r="F47" s="56"/>
      <c r="G47" s="56"/>
      <c r="H47" s="56"/>
      <c r="I47" s="76"/>
      <c r="J47" s="65"/>
    </row>
    <row r="48" spans="1:10" ht="18.75" customHeight="1">
      <c r="A48" s="65"/>
      <c r="B48" s="58" t="str">
        <f>SEC_Processes!D20</f>
        <v>DMD_IND_HT_H2G</v>
      </c>
      <c r="C48" s="59" t="str">
        <f>SEC_Processes!E20</f>
        <v>H2 demand for industrial heat</v>
      </c>
      <c r="D48" s="59"/>
      <c r="E48" s="59"/>
      <c r="F48" s="59">
        <v>1</v>
      </c>
      <c r="G48" s="59">
        <f>G40</f>
        <v>1</v>
      </c>
      <c r="H48" s="59">
        <v>1</v>
      </c>
      <c r="I48" s="78"/>
      <c r="J48" s="65"/>
    </row>
    <row r="49" spans="1:10" ht="18.75" customHeight="1">
      <c r="A49" s="65"/>
      <c r="B49" s="55"/>
      <c r="C49" s="56"/>
      <c r="D49" s="56" t="str">
        <f>SEC_Comm!C8</f>
        <v>H2G_GRID</v>
      </c>
      <c r="E49" s="56"/>
      <c r="F49" s="56"/>
      <c r="G49" s="56"/>
      <c r="H49" s="56"/>
      <c r="I49" s="76">
        <v>0.19999999999999996</v>
      </c>
      <c r="J49" s="65"/>
    </row>
    <row r="50" spans="1:10" ht="18.75" customHeight="1">
      <c r="A50" s="65"/>
      <c r="B50" s="58"/>
      <c r="C50" s="59"/>
      <c r="D50" s="59" t="str">
        <f>SEC_Comm!C9</f>
        <v>H2G_TRUCK</v>
      </c>
      <c r="E50" s="59"/>
      <c r="F50" s="59"/>
      <c r="G50" s="59"/>
      <c r="H50" s="59"/>
      <c r="I50" s="78">
        <v>0.8</v>
      </c>
      <c r="J50" s="65"/>
    </row>
    <row r="51" spans="1:10" ht="18.75" customHeight="1">
      <c r="A51" s="65"/>
      <c r="B51" s="55"/>
      <c r="C51" s="56"/>
      <c r="D51" s="56"/>
      <c r="E51" s="56" t="str">
        <f>SEC_Comm!C22</f>
        <v>IND_HT_H2G</v>
      </c>
      <c r="F51" s="56"/>
      <c r="G51" s="56"/>
      <c r="H51" s="56"/>
      <c r="I51" s="76"/>
      <c r="J51" s="65"/>
    </row>
    <row r="52" spans="1:10" ht="18.75" customHeight="1">
      <c r="A52" s="65"/>
      <c r="B52" s="58" t="str">
        <f>SEC_Processes!D21</f>
        <v>DMD_ELE_PP_H2G</v>
      </c>
      <c r="C52" s="59" t="str">
        <f>SEC_Processes!E21</f>
        <v>H2 demand for power generation</v>
      </c>
      <c r="D52" s="59"/>
      <c r="E52" s="59"/>
      <c r="F52" s="59">
        <v>1</v>
      </c>
      <c r="G52" s="59">
        <v>1</v>
      </c>
      <c r="H52" s="59">
        <v>1</v>
      </c>
      <c r="I52" s="78"/>
      <c r="J52" s="65"/>
    </row>
    <row r="53" spans="1:10" ht="18.75" customHeight="1">
      <c r="A53" s="65"/>
      <c r="B53" s="55"/>
      <c r="C53" s="56"/>
      <c r="D53" s="56" t="str">
        <f>SEC_Comm!C8</f>
        <v>H2G_GRID</v>
      </c>
      <c r="E53" s="56"/>
      <c r="F53" s="56"/>
      <c r="G53" s="56"/>
      <c r="H53" s="56"/>
      <c r="I53" s="76">
        <v>0.19999999999999996</v>
      </c>
      <c r="J53" s="65"/>
    </row>
    <row r="54" spans="1:10" ht="18.75" customHeight="1">
      <c r="A54" s="65"/>
      <c r="B54" s="58"/>
      <c r="C54" s="59"/>
      <c r="D54" s="59" t="str">
        <f>SEC_Comm!C9</f>
        <v>H2G_TRUCK</v>
      </c>
      <c r="E54" s="59"/>
      <c r="F54" s="59"/>
      <c r="G54" s="59"/>
      <c r="H54" s="59"/>
      <c r="I54" s="78">
        <v>0.8</v>
      </c>
      <c r="J54" s="65"/>
    </row>
    <row r="55" spans="1:10" ht="18.75" customHeight="1">
      <c r="A55" s="65"/>
      <c r="B55" s="55"/>
      <c r="C55" s="56"/>
      <c r="D55" s="56"/>
      <c r="E55" s="56" t="str">
        <f>SEC_Comm!C23</f>
        <v>PP_H2G</v>
      </c>
      <c r="F55" s="56"/>
      <c r="G55" s="56"/>
      <c r="H55" s="56"/>
      <c r="I55" s="76"/>
      <c r="J55" s="65"/>
    </row>
    <row r="56" spans="1:10" ht="18.75" customHeight="1">
      <c r="A56" s="65"/>
      <c r="B56" s="58" t="str">
        <f>SEC_Processes!D22</f>
        <v>DMD_OTHER_ELC</v>
      </c>
      <c r="C56" s="59" t="str">
        <f>SEC_Processes!E22</f>
        <v>Whole demand of electricity system in Poland</v>
      </c>
      <c r="D56" s="59"/>
      <c r="E56" s="59"/>
      <c r="F56" s="59">
        <v>1</v>
      </c>
      <c r="G56" s="59">
        <v>1</v>
      </c>
      <c r="H56" s="59">
        <v>1</v>
      </c>
      <c r="I56" s="78"/>
      <c r="J56" s="65"/>
    </row>
    <row r="57" spans="1:10" ht="18.75" customHeight="1">
      <c r="A57" s="65"/>
      <c r="B57" s="55"/>
      <c r="C57" s="56"/>
      <c r="D57" s="56" t="str">
        <f>SEC_Comm!C24</f>
        <v>ELC_GRID</v>
      </c>
      <c r="E57" s="56"/>
      <c r="F57" s="56"/>
      <c r="G57" s="56"/>
      <c r="H57" s="56"/>
      <c r="I57" s="76">
        <v>0.19999999999999996</v>
      </c>
      <c r="J57" s="65"/>
    </row>
    <row r="58" spans="1:10" ht="18.75" customHeight="1">
      <c r="A58" s="65"/>
      <c r="B58" s="58"/>
      <c r="C58" s="59"/>
      <c r="D58" s="59" t="str">
        <f>SEC_Comm!C25</f>
        <v>ELC_GRID_RES</v>
      </c>
      <c r="E58" s="59"/>
      <c r="F58" s="59"/>
      <c r="G58" s="59"/>
      <c r="H58" s="59"/>
      <c r="I58" s="78">
        <v>0.8</v>
      </c>
      <c r="J58" s="65"/>
    </row>
    <row r="59" spans="1:10" ht="18.75" customHeight="1">
      <c r="A59" s="65"/>
      <c r="B59" s="55"/>
      <c r="C59" s="56"/>
      <c r="D59" s="56"/>
      <c r="E59" s="56" t="str">
        <f>SEC_Comm!C26</f>
        <v>DMD_ELC_TOT</v>
      </c>
      <c r="F59" s="56"/>
      <c r="G59" s="56"/>
      <c r="H59" s="56"/>
      <c r="I59" s="76"/>
      <c r="J59" s="65"/>
    </row>
    <row r="60" spans="1:10" ht="18.75" customHeight="1">
      <c r="A60" s="65"/>
      <c r="B60" s="58" t="str">
        <f>SEC_Processes!D18</f>
        <v>DMD_TRA_SHIP_INL_H2G</v>
      </c>
      <c r="C60" s="59" t="str">
        <f>SEC_Processes!E18</f>
        <v>H2 demand for ships on inland and coastal waters</v>
      </c>
      <c r="D60" s="59"/>
      <c r="E60" s="59"/>
      <c r="F60" s="59">
        <v>1</v>
      </c>
      <c r="G60" s="59">
        <f t="shared" ref="G60" si="0">G52</f>
        <v>1</v>
      </c>
      <c r="H60" s="59">
        <v>1</v>
      </c>
      <c r="I60" s="78"/>
      <c r="J60" s="65"/>
    </row>
    <row r="61" spans="1:10" ht="18.75" customHeight="1">
      <c r="A61" s="65"/>
      <c r="B61" s="55"/>
      <c r="C61" s="56"/>
      <c r="D61" s="56" t="str">
        <f>SEC_Comm!C8</f>
        <v>H2G_GRID</v>
      </c>
      <c r="E61" s="56"/>
      <c r="F61" s="56"/>
      <c r="G61" s="56"/>
      <c r="H61" s="56"/>
      <c r="I61" s="76">
        <v>0.2</v>
      </c>
      <c r="J61" s="65"/>
    </row>
    <row r="62" spans="1:10" ht="18.75" customHeight="1">
      <c r="A62" s="65"/>
      <c r="B62" s="58"/>
      <c r="C62" s="59"/>
      <c r="D62" s="59" t="str">
        <f>SEC_Comm!C9</f>
        <v>H2G_TRUCK</v>
      </c>
      <c r="E62" s="59"/>
      <c r="F62" s="59"/>
      <c r="G62" s="59"/>
      <c r="H62" s="59"/>
      <c r="I62" s="78">
        <v>0.8</v>
      </c>
      <c r="J62" s="65"/>
    </row>
    <row r="63" spans="1:10" ht="18.75" customHeight="1">
      <c r="A63" s="65"/>
      <c r="B63" s="55"/>
      <c r="C63" s="56"/>
      <c r="D63" s="56"/>
      <c r="E63" s="56" t="str">
        <f>SEC_Comm!C20</f>
        <v>TRA_SHIP_INL_H2G</v>
      </c>
      <c r="F63" s="56"/>
      <c r="G63" s="56"/>
      <c r="H63" s="56"/>
      <c r="I63" s="76"/>
      <c r="J63" s="65"/>
    </row>
    <row r="64" spans="1:10" ht="18.75" customHeight="1">
      <c r="A64" s="65"/>
      <c r="B64" s="58" t="str">
        <f>SEC_Processes!D19</f>
        <v>DMD_TRA_SHIP_SEA_H2G</v>
      </c>
      <c r="C64" s="59" t="str">
        <f>SEC_Processes!E19</f>
        <v>H2 demand for ships on seawaters</v>
      </c>
      <c r="D64" s="59"/>
      <c r="E64" s="59"/>
      <c r="F64" s="59">
        <v>1</v>
      </c>
      <c r="G64" s="59">
        <v>1</v>
      </c>
      <c r="H64" s="59">
        <v>1</v>
      </c>
      <c r="I64" s="78"/>
      <c r="J64" s="65"/>
    </row>
    <row r="65" spans="1:10" ht="18.75" customHeight="1">
      <c r="A65" s="65"/>
      <c r="B65" s="55"/>
      <c r="C65" s="56"/>
      <c r="D65" s="56" t="str">
        <f>SEC_Comm!C8</f>
        <v>H2G_GRID</v>
      </c>
      <c r="E65" s="56"/>
      <c r="F65" s="56"/>
      <c r="G65" s="56"/>
      <c r="H65" s="56"/>
      <c r="I65" s="76">
        <v>0.2</v>
      </c>
      <c r="J65" s="65"/>
    </row>
    <row r="66" spans="1:10" ht="18.75" customHeight="1">
      <c r="A66" s="65"/>
      <c r="B66" s="58"/>
      <c r="C66" s="59"/>
      <c r="D66" s="59" t="str">
        <f>SEC_Comm!C9</f>
        <v>H2G_TRUCK</v>
      </c>
      <c r="E66" s="59"/>
      <c r="F66" s="59"/>
      <c r="G66" s="59"/>
      <c r="H66" s="59"/>
      <c r="I66" s="78">
        <v>0.8</v>
      </c>
      <c r="J66" s="65"/>
    </row>
    <row r="67" spans="1:10" ht="18.75" customHeight="1" thickBot="1">
      <c r="A67" s="65"/>
      <c r="B67" s="80"/>
      <c r="C67" s="81"/>
      <c r="D67" s="81"/>
      <c r="E67" s="81" t="str">
        <f>SEC_Comm!C21</f>
        <v>TRA_SHIP_SEA_H2G</v>
      </c>
      <c r="F67" s="81"/>
      <c r="G67" s="81"/>
      <c r="H67" s="81"/>
      <c r="I67" s="82"/>
      <c r="J67" s="65"/>
    </row>
    <row r="68" spans="1:10" ht="13" thickTop="1">
      <c r="A68" s="65"/>
      <c r="B68" s="86"/>
      <c r="C68" s="87"/>
      <c r="D68" s="65"/>
      <c r="E68" s="87"/>
      <c r="F68" s="87"/>
      <c r="G68" s="65"/>
      <c r="H68" s="65"/>
      <c r="I68" s="88"/>
      <c r="J68" s="65"/>
    </row>
    <row r="69" spans="1:10">
      <c r="B69" s="37"/>
      <c r="C69" s="36"/>
      <c r="D69" s="26"/>
      <c r="E69" s="36"/>
      <c r="F69" s="36"/>
      <c r="G69" s="26"/>
      <c r="H69" s="26"/>
      <c r="I69" s="3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A2:T49"/>
  <sheetViews>
    <sheetView tabSelected="1" topLeftCell="A21" zoomScale="76" zoomScaleNormal="76" workbookViewId="0">
      <selection activeCell="J33" sqref="J33"/>
    </sheetView>
  </sheetViews>
  <sheetFormatPr defaultRowHeight="12.5"/>
  <cols>
    <col min="2" max="2" width="25.54296875" bestFit="1" customWidth="1"/>
    <col min="5" max="5" width="9.81640625" bestFit="1" customWidth="1"/>
    <col min="6" max="6" width="11.81640625" bestFit="1" customWidth="1"/>
    <col min="7" max="7" width="45.453125" bestFit="1" customWidth="1"/>
    <col min="8" max="8" width="13.08984375" bestFit="1" customWidth="1"/>
    <col min="14" max="15" width="12.453125" bestFit="1" customWidth="1"/>
  </cols>
  <sheetData>
    <row r="2" spans="1:20" ht="17.5">
      <c r="B2" s="15" t="s">
        <v>167</v>
      </c>
    </row>
    <row r="4" spans="1:20" ht="13.5" thickBot="1">
      <c r="A4" s="65"/>
      <c r="B4" s="107"/>
      <c r="C4" s="65"/>
      <c r="D4" s="65"/>
      <c r="E4" s="65"/>
      <c r="F4" s="65"/>
      <c r="G4" s="65"/>
      <c r="H4" s="65"/>
      <c r="I4" s="65"/>
      <c r="J4" s="65"/>
      <c r="P4" t="s">
        <v>168</v>
      </c>
      <c r="Q4">
        <f>Q8/P8</f>
        <v>1.4414542020774317</v>
      </c>
      <c r="R4">
        <f>R8/Q8</f>
        <v>1.333442515558467</v>
      </c>
    </row>
    <row r="5" spans="1:20" ht="18.75" customHeight="1" thickBot="1">
      <c r="A5" s="65"/>
      <c r="B5" s="48" t="s">
        <v>3</v>
      </c>
      <c r="C5" s="89">
        <v>2023</v>
      </c>
      <c r="D5" s="89">
        <v>2025</v>
      </c>
      <c r="E5" s="89">
        <v>2030</v>
      </c>
      <c r="F5" s="89">
        <v>2035</v>
      </c>
      <c r="G5" s="89">
        <v>2040</v>
      </c>
      <c r="H5" s="89">
        <v>2045</v>
      </c>
      <c r="I5" s="89">
        <v>2050</v>
      </c>
      <c r="J5" s="65"/>
      <c r="P5" t="s">
        <v>169</v>
      </c>
      <c r="Q5">
        <f>Q9/P9</f>
        <v>5.427710843373494</v>
      </c>
      <c r="R5">
        <f>R9/Q9</f>
        <v>3.79134295227525</v>
      </c>
    </row>
    <row r="6" spans="1:20" ht="18.75" customHeight="1">
      <c r="A6" s="65"/>
      <c r="B6" s="49" t="s">
        <v>170</v>
      </c>
      <c r="C6" s="90" t="s">
        <v>171</v>
      </c>
      <c r="D6" s="90"/>
      <c r="E6" s="90"/>
      <c r="F6" s="90"/>
      <c r="G6" s="90"/>
      <c r="H6" s="90"/>
      <c r="I6" s="90"/>
      <c r="J6" s="65"/>
      <c r="M6" s="27"/>
      <c r="N6" s="28">
        <v>2022</v>
      </c>
      <c r="O6" s="28">
        <v>2024</v>
      </c>
      <c r="P6" s="28">
        <v>2030</v>
      </c>
      <c r="Q6" s="28">
        <v>2035</v>
      </c>
      <c r="R6" s="28">
        <v>2040</v>
      </c>
      <c r="S6" s="28">
        <v>2045</v>
      </c>
      <c r="T6" s="28">
        <v>2050</v>
      </c>
    </row>
    <row r="7" spans="1:20" ht="18.75" customHeight="1">
      <c r="A7" s="65"/>
      <c r="B7" s="92" t="s">
        <v>172</v>
      </c>
      <c r="C7" s="93"/>
      <c r="D7" s="93"/>
      <c r="E7" s="93"/>
      <c r="F7" s="93"/>
      <c r="G7" s="93"/>
      <c r="H7" s="93"/>
      <c r="I7" s="93"/>
      <c r="J7" s="65"/>
      <c r="M7" s="27"/>
      <c r="N7" s="27"/>
      <c r="O7" s="43" t="s">
        <v>173</v>
      </c>
      <c r="P7" s="43"/>
      <c r="Q7" s="43"/>
      <c r="R7" s="43"/>
      <c r="S7" s="43"/>
      <c r="T7" s="43"/>
    </row>
    <row r="8" spans="1:20" ht="18.75" customHeight="1">
      <c r="A8" s="65"/>
      <c r="B8" s="94" t="str">
        <f>SEC_Comm!C10</f>
        <v>IND_FERT_H2G</v>
      </c>
      <c r="C8" s="95">
        <v>0</v>
      </c>
      <c r="D8" s="95">
        <v>0</v>
      </c>
      <c r="E8" s="96">
        <v>0.136103</v>
      </c>
      <c r="F8" s="97"/>
      <c r="G8" s="97"/>
      <c r="H8" s="97"/>
      <c r="I8" s="98"/>
      <c r="J8" s="65"/>
      <c r="M8" s="29" t="s">
        <v>174</v>
      </c>
      <c r="N8" s="29"/>
      <c r="O8" s="29"/>
      <c r="P8" s="30">
        <v>0.21179999999999999</v>
      </c>
      <c r="Q8" s="30">
        <v>0.30530000000000002</v>
      </c>
      <c r="R8" s="30">
        <v>0.40710000000000002</v>
      </c>
      <c r="S8" s="29">
        <f>R8*1.35</f>
        <v>0.5495850000000001</v>
      </c>
      <c r="T8" s="29">
        <f>S8*1.35</f>
        <v>0.74193975000000023</v>
      </c>
    </row>
    <row r="9" spans="1:20" ht="18.75" customHeight="1">
      <c r="A9" s="65"/>
      <c r="B9" s="99" t="str">
        <f>SEC_Comm!C11</f>
        <v>IND_REF_H2G</v>
      </c>
      <c r="C9" s="100">
        <v>0</v>
      </c>
      <c r="D9" s="100">
        <v>0</v>
      </c>
      <c r="E9" s="101">
        <v>1.7971000000000001E-2</v>
      </c>
      <c r="F9" s="102"/>
      <c r="G9" s="102"/>
      <c r="H9" s="102"/>
      <c r="I9" s="57"/>
      <c r="J9" s="65"/>
      <c r="M9" s="29" t="s">
        <v>175</v>
      </c>
      <c r="N9" s="29"/>
      <c r="O9" s="29"/>
      <c r="P9" s="30">
        <v>1.66E-2</v>
      </c>
      <c r="Q9" s="30">
        <v>9.01E-2</v>
      </c>
      <c r="R9" s="30">
        <v>0.34160000000000001</v>
      </c>
      <c r="S9" s="29">
        <f>R9*3</f>
        <v>1.0247999999999999</v>
      </c>
      <c r="T9" s="29">
        <f>S9*3</f>
        <v>3.0743999999999998</v>
      </c>
    </row>
    <row r="10" spans="1:20" ht="18.75" customHeight="1">
      <c r="A10" s="65"/>
      <c r="B10" s="94" t="str">
        <f>SEC_Comm!C13</f>
        <v>IND_STEEL_H2G</v>
      </c>
      <c r="C10" s="95">
        <v>0</v>
      </c>
      <c r="D10" s="95">
        <v>0</v>
      </c>
      <c r="E10" s="96">
        <f>P11</f>
        <v>4.2000000000000003E-2</v>
      </c>
      <c r="F10" s="97"/>
      <c r="G10" s="97"/>
      <c r="H10" s="97"/>
      <c r="I10" s="54"/>
      <c r="J10" s="65"/>
      <c r="M10" s="29"/>
      <c r="N10" s="29"/>
      <c r="O10" s="29"/>
      <c r="P10" s="30"/>
      <c r="Q10" s="30"/>
      <c r="R10" s="30"/>
      <c r="S10" s="29"/>
      <c r="T10" s="29"/>
    </row>
    <row r="11" spans="1:20" ht="18.75" customHeight="1">
      <c r="A11" s="65"/>
      <c r="B11" s="99" t="str">
        <f>SEC_Comm!C14</f>
        <v>IND_OTH_H2G</v>
      </c>
      <c r="C11" s="100">
        <v>0</v>
      </c>
      <c r="D11" s="100">
        <v>0</v>
      </c>
      <c r="E11" s="101">
        <v>5.3350000000000003E-3</v>
      </c>
      <c r="F11" s="102"/>
      <c r="G11" s="102"/>
      <c r="H11" s="56"/>
      <c r="I11" s="57"/>
      <c r="J11" s="65"/>
      <c r="M11" s="29" t="s">
        <v>176</v>
      </c>
      <c r="N11" s="31"/>
      <c r="O11" s="31"/>
      <c r="P11" s="29">
        <v>4.2000000000000003E-2</v>
      </c>
      <c r="Q11" s="29">
        <v>4.2000000000000003E-2</v>
      </c>
      <c r="R11" s="29">
        <v>4.2000000000000003E-2</v>
      </c>
      <c r="S11" s="29">
        <v>4.2000000000000003E-2</v>
      </c>
      <c r="T11" s="29">
        <v>4.2000000000000003E-2</v>
      </c>
    </row>
    <row r="12" spans="1:20" ht="18.75" customHeight="1">
      <c r="A12" s="65"/>
      <c r="B12" s="94" t="str">
        <f>SEC_Comm!C15</f>
        <v>IND_TRA_AVI_SAF</v>
      </c>
      <c r="C12" s="95">
        <v>0</v>
      </c>
      <c r="D12" s="95">
        <v>0</v>
      </c>
      <c r="E12" s="96">
        <f>1200*10^-6</f>
        <v>1.1999999999999999E-3</v>
      </c>
      <c r="F12" s="97"/>
      <c r="G12" s="97"/>
      <c r="H12" s="97"/>
      <c r="I12" s="54"/>
      <c r="J12" s="65"/>
      <c r="M12" s="29"/>
      <c r="N12" s="31"/>
      <c r="O12" s="31"/>
      <c r="P12" s="29"/>
      <c r="Q12" s="29"/>
      <c r="R12" s="29"/>
      <c r="S12" s="29"/>
      <c r="T12" s="29"/>
    </row>
    <row r="13" spans="1:20" ht="18.75" customHeight="1">
      <c r="A13" s="65"/>
      <c r="B13" s="99" t="str">
        <f>SEC_Comm!C16</f>
        <v>TRA_CAR_H2G</v>
      </c>
      <c r="C13" s="100">
        <v>0</v>
      </c>
      <c r="D13" s="100">
        <v>0</v>
      </c>
      <c r="E13" s="101">
        <v>1.0800000000000001E-2</v>
      </c>
      <c r="F13" s="102"/>
      <c r="G13" s="102"/>
      <c r="H13" s="56"/>
      <c r="I13" s="57"/>
      <c r="J13" s="65"/>
      <c r="M13" s="29" t="s">
        <v>177</v>
      </c>
      <c r="N13" s="29"/>
      <c r="O13" s="29"/>
      <c r="P13" s="29"/>
      <c r="Q13" s="29"/>
      <c r="R13" s="29"/>
      <c r="S13" s="29"/>
      <c r="T13" s="29"/>
    </row>
    <row r="14" spans="1:20" ht="18.75" customHeight="1">
      <c r="A14" s="65"/>
      <c r="B14" s="94" t="str">
        <f>SEC_Comm!C17</f>
        <v>TRA_RAIL_H2G</v>
      </c>
      <c r="C14" s="95">
        <v>0</v>
      </c>
      <c r="D14" s="95">
        <v>0</v>
      </c>
      <c r="E14" s="96">
        <v>1.25E-3</v>
      </c>
      <c r="F14" s="97"/>
      <c r="G14" s="97"/>
      <c r="H14" s="97"/>
      <c r="I14" s="54"/>
      <c r="J14" s="65"/>
      <c r="M14" s="29" t="s">
        <v>178</v>
      </c>
      <c r="N14" s="29"/>
      <c r="O14" s="29"/>
      <c r="P14" s="29">
        <v>1.0800000000000001E-2</v>
      </c>
      <c r="Q14" s="35">
        <f>AVERAGE(P14,R14)</f>
        <v>1.7689271708159999</v>
      </c>
      <c r="R14" s="35">
        <f>AVERAGE(P14,T14)</f>
        <v>3.5270543416319997</v>
      </c>
      <c r="S14" s="35">
        <f>AVERAGE(R14,T14)</f>
        <v>5.2851815124480002</v>
      </c>
      <c r="T14" s="29">
        <v>7.0433086832639997</v>
      </c>
    </row>
    <row r="15" spans="1:20" ht="18.75" customHeight="1">
      <c r="A15" s="65"/>
      <c r="B15" s="99" t="str">
        <f>SEC_Comm!C18</f>
        <v>TRA_BUS_H2G</v>
      </c>
      <c r="C15" s="100">
        <v>0</v>
      </c>
      <c r="D15" s="100">
        <v>0</v>
      </c>
      <c r="E15" s="101">
        <f>P16</f>
        <v>7.1999999999999998E-3</v>
      </c>
      <c r="F15" s="102"/>
      <c r="G15" s="102"/>
      <c r="H15" s="56"/>
      <c r="I15" s="57"/>
      <c r="J15" s="65"/>
      <c r="M15" s="29" t="s">
        <v>179</v>
      </c>
      <c r="N15" s="29"/>
      <c r="O15" s="29"/>
      <c r="P15" s="29">
        <v>1.25E-3</v>
      </c>
      <c r="Q15" s="29"/>
      <c r="R15" s="29"/>
      <c r="S15" s="29"/>
      <c r="T15" s="29"/>
    </row>
    <row r="16" spans="1:20" ht="18.75" customHeight="1">
      <c r="A16" s="65"/>
      <c r="B16" s="58" t="str">
        <f>SEC_Comm!C19</f>
        <v>TRA_FRK_H2G</v>
      </c>
      <c r="C16" s="95">
        <v>0</v>
      </c>
      <c r="D16" s="95">
        <v>0</v>
      </c>
      <c r="E16" s="96">
        <v>4.4999999999999999E-4</v>
      </c>
      <c r="F16" s="59"/>
      <c r="G16" s="59"/>
      <c r="H16" s="59"/>
      <c r="I16" s="54"/>
      <c r="J16" s="65"/>
      <c r="M16" s="32" t="s">
        <v>180</v>
      </c>
      <c r="N16" s="29"/>
      <c r="O16" s="29"/>
      <c r="P16" s="29">
        <v>7.1999999999999998E-3</v>
      </c>
      <c r="Q16" s="35">
        <f>AVERAGE(P16,R16)</f>
        <v>0.8030004491876287</v>
      </c>
      <c r="R16" s="35">
        <f>AVERAGE(P16,T16)</f>
        <v>1.5988008983752573</v>
      </c>
      <c r="S16" s="35">
        <f>AVERAGE(R16,T16)</f>
        <v>2.3946013475628858</v>
      </c>
      <c r="T16" s="29">
        <v>3.1904017967505145</v>
      </c>
    </row>
    <row r="17" spans="1:20" ht="18.75" customHeight="1">
      <c r="A17" s="65"/>
      <c r="B17" s="55" t="str">
        <f>SEC_Comm!C20</f>
        <v>TRA_SHIP_INL_H2G</v>
      </c>
      <c r="C17" s="100">
        <v>0</v>
      </c>
      <c r="D17" s="100">
        <v>0</v>
      </c>
      <c r="E17" s="56">
        <f>245.2*10^-6</f>
        <v>2.452E-4</v>
      </c>
      <c r="F17" s="56"/>
      <c r="G17" s="56"/>
      <c r="H17" s="56"/>
      <c r="I17" s="57"/>
      <c r="J17" s="65"/>
      <c r="M17" s="29" t="s">
        <v>181</v>
      </c>
      <c r="N17" s="29"/>
      <c r="O17" s="29"/>
      <c r="P17" s="29"/>
      <c r="Q17" s="29"/>
      <c r="R17" s="29"/>
      <c r="S17" s="29"/>
      <c r="T17" s="29"/>
    </row>
    <row r="18" spans="1:20" ht="18.75" customHeight="1">
      <c r="A18" s="65"/>
      <c r="B18" s="58" t="str">
        <f>SEC_Comm!C21</f>
        <v>TRA_SHIP_SEA_H2G</v>
      </c>
      <c r="C18" s="95">
        <v>0</v>
      </c>
      <c r="D18" s="95">
        <v>0</v>
      </c>
      <c r="E18" s="59">
        <f>4300*10^-6</f>
        <v>4.3E-3</v>
      </c>
      <c r="F18" s="59"/>
      <c r="G18" s="59"/>
      <c r="H18" s="59"/>
      <c r="I18" s="54"/>
      <c r="J18" s="65"/>
      <c r="M18" s="29" t="s">
        <v>182</v>
      </c>
      <c r="N18" s="29"/>
      <c r="O18" s="29"/>
      <c r="P18" s="29">
        <f>20000/10^6</f>
        <v>0.02</v>
      </c>
      <c r="Q18" s="29">
        <f>P18*1.15</f>
        <v>2.3E-2</v>
      </c>
      <c r="R18" s="29">
        <f t="shared" ref="R18:T18" si="0">Q18*1.15</f>
        <v>2.6449999999999998E-2</v>
      </c>
      <c r="S18" s="29">
        <f t="shared" si="0"/>
        <v>3.0417499999999997E-2</v>
      </c>
      <c r="T18" s="29">
        <f t="shared" si="0"/>
        <v>3.4980124999999994E-2</v>
      </c>
    </row>
    <row r="19" spans="1:20" ht="18.75" customHeight="1">
      <c r="A19" s="65"/>
      <c r="B19" s="99" t="str">
        <f>SEC_Comm!C22</f>
        <v>IND_HT_H2G</v>
      </c>
      <c r="C19" s="100">
        <v>0</v>
      </c>
      <c r="D19" s="100">
        <v>0</v>
      </c>
      <c r="E19" s="101">
        <v>0.01</v>
      </c>
      <c r="F19" s="102"/>
      <c r="G19" s="102"/>
      <c r="H19" s="56"/>
      <c r="I19" s="57"/>
      <c r="J19" s="65"/>
      <c r="M19" s="29" t="s">
        <v>183</v>
      </c>
      <c r="N19" s="29"/>
      <c r="O19" s="29"/>
      <c r="P19" s="29"/>
      <c r="Q19" s="29"/>
      <c r="R19" s="29"/>
      <c r="S19" s="29"/>
      <c r="T19" s="29"/>
    </row>
    <row r="20" spans="1:20" ht="18.75" customHeight="1" thickBot="1">
      <c r="A20" s="65"/>
      <c r="B20" s="103" t="str">
        <f>SEC_Comm!C23</f>
        <v>PP_H2G</v>
      </c>
      <c r="C20" s="104">
        <v>0</v>
      </c>
      <c r="D20" s="104">
        <v>0</v>
      </c>
      <c r="E20" s="105">
        <f>P19</f>
        <v>0</v>
      </c>
      <c r="F20" s="106"/>
      <c r="G20" s="106"/>
      <c r="H20" s="106"/>
      <c r="I20" s="62"/>
      <c r="J20" s="65"/>
      <c r="M20" s="33" t="s">
        <v>184</v>
      </c>
      <c r="P20" s="34">
        <f>SUM(P8:P19)</f>
        <v>0.30964999999999993</v>
      </c>
      <c r="Q20" s="34">
        <f>SUM(Q8:Q19)</f>
        <v>3.0323276200036289</v>
      </c>
      <c r="R20" s="34">
        <f>SUM(R8:R19)</f>
        <v>5.9430052400072571</v>
      </c>
      <c r="S20" s="34">
        <f>SUM(S8:S19)</f>
        <v>9.3265853600108866</v>
      </c>
      <c r="T20" s="34">
        <f>SUM(T8:T19)</f>
        <v>14.127030355014515</v>
      </c>
    </row>
    <row r="21" spans="1:20" ht="13" thickTop="1">
      <c r="A21" s="65"/>
      <c r="B21" s="65"/>
      <c r="C21" s="65"/>
      <c r="D21" s="65"/>
      <c r="E21" s="65"/>
      <c r="F21" s="65"/>
      <c r="G21" s="65"/>
      <c r="H21" s="65"/>
      <c r="I21" s="65"/>
      <c r="J21" s="65"/>
      <c r="M21" s="33" t="s">
        <v>185</v>
      </c>
      <c r="P21">
        <f>P20/365</f>
        <v>8.4835616438356143E-4</v>
      </c>
      <c r="Q21">
        <f t="shared" ref="Q21:T21" si="1">Q20/365</f>
        <v>8.3077469041195305E-3</v>
      </c>
      <c r="R21">
        <f t="shared" si="1"/>
        <v>1.6282206137006185E-2</v>
      </c>
      <c r="S21">
        <f t="shared" si="1"/>
        <v>2.5552288657564072E-2</v>
      </c>
      <c r="T21">
        <f t="shared" si="1"/>
        <v>3.8704192753464428E-2</v>
      </c>
    </row>
    <row r="22" spans="1:20">
      <c r="B22" s="26"/>
      <c r="C22" s="26"/>
      <c r="D22" s="26"/>
      <c r="E22" s="26"/>
      <c r="F22" s="26"/>
      <c r="G22" s="26"/>
      <c r="H22" s="26"/>
      <c r="I22" s="26"/>
    </row>
    <row r="23" spans="1:20">
      <c r="A23" s="65"/>
      <c r="B23" s="65"/>
      <c r="C23" s="65"/>
      <c r="D23" s="65"/>
      <c r="E23" s="65"/>
      <c r="F23" s="65"/>
      <c r="G23" s="65"/>
      <c r="H23" s="65"/>
      <c r="I23" s="65"/>
    </row>
    <row r="24" spans="1:20" ht="18.75" customHeight="1" thickBot="1">
      <c r="A24" s="65"/>
      <c r="B24" s="108" t="s">
        <v>186</v>
      </c>
      <c r="C24" s="74"/>
      <c r="D24" s="74"/>
      <c r="E24" s="74"/>
      <c r="F24" s="74"/>
      <c r="G24" s="74"/>
      <c r="H24" s="74"/>
      <c r="I24" s="65"/>
    </row>
    <row r="25" spans="1:20" ht="18.75" customHeight="1" thickBot="1">
      <c r="A25" s="65"/>
      <c r="B25" s="48" t="s">
        <v>3</v>
      </c>
      <c r="C25" s="89">
        <v>2023</v>
      </c>
      <c r="D25" s="89">
        <v>2030</v>
      </c>
      <c r="E25" s="89">
        <v>2035</v>
      </c>
      <c r="F25" s="89">
        <v>2040</v>
      </c>
      <c r="G25" s="89">
        <v>2045</v>
      </c>
      <c r="H25" s="89">
        <v>2050</v>
      </c>
      <c r="I25" s="65"/>
    </row>
    <row r="26" spans="1:20" ht="26">
      <c r="A26" s="65"/>
      <c r="B26" s="49" t="s">
        <v>170</v>
      </c>
      <c r="C26" s="49" t="s">
        <v>187</v>
      </c>
      <c r="D26" s="49"/>
      <c r="E26" s="49"/>
      <c r="F26" s="49"/>
      <c r="G26" s="49"/>
      <c r="H26" s="49"/>
      <c r="I26" s="65"/>
    </row>
    <row r="27" spans="1:20" ht="13">
      <c r="A27" s="65"/>
      <c r="B27" s="91" t="s">
        <v>172</v>
      </c>
      <c r="C27" s="50"/>
      <c r="D27" s="50"/>
      <c r="E27" s="50"/>
      <c r="F27" s="50"/>
      <c r="G27" s="50"/>
      <c r="H27" s="50"/>
      <c r="I27" s="65"/>
    </row>
    <row r="28" spans="1:20" ht="18.75" customHeight="1">
      <c r="A28" s="65"/>
      <c r="B28" s="109" t="str">
        <f>SEC_Comm!C26</f>
        <v>DMD_ELC_TOT</v>
      </c>
      <c r="C28" s="110">
        <v>608.24159999999995</v>
      </c>
      <c r="D28" s="110">
        <v>608.24159999999995</v>
      </c>
      <c r="E28" s="110">
        <v>608.24159999999995</v>
      </c>
      <c r="F28" s="110">
        <v>608.24159999999995</v>
      </c>
      <c r="G28" s="110">
        <v>608.24159999999995</v>
      </c>
      <c r="H28" s="110">
        <v>608.24159999999995</v>
      </c>
      <c r="I28" s="65"/>
    </row>
    <row r="29" spans="1:20" ht="18.75" customHeight="1">
      <c r="A29" s="65"/>
      <c r="B29" s="56"/>
      <c r="C29" s="56"/>
      <c r="D29" s="56"/>
      <c r="E29" s="56"/>
      <c r="F29" s="56"/>
      <c r="G29" s="56"/>
      <c r="H29" s="56"/>
      <c r="I29" s="65"/>
    </row>
    <row r="30" spans="1:20" ht="18.75" customHeight="1">
      <c r="B30" s="59"/>
      <c r="C30" s="59"/>
      <c r="D30" s="59"/>
      <c r="E30" s="59"/>
      <c r="F30" s="59">
        <v>1</v>
      </c>
      <c r="G30" s="59" t="s">
        <v>188</v>
      </c>
      <c r="H30" s="59"/>
      <c r="M30">
        <v>100</v>
      </c>
      <c r="N30" t="s">
        <v>189</v>
      </c>
    </row>
    <row r="31" spans="1:20" ht="18.75" customHeight="1">
      <c r="B31" s="56"/>
      <c r="C31" s="56"/>
      <c r="D31" s="56"/>
      <c r="E31" s="56"/>
      <c r="F31" s="56"/>
      <c r="G31" s="56"/>
      <c r="H31" s="56"/>
      <c r="M31">
        <v>200</v>
      </c>
      <c r="N31" t="s">
        <v>190</v>
      </c>
    </row>
    <row r="32" spans="1:20" ht="18.75" customHeight="1">
      <c r="B32" s="59"/>
      <c r="C32" s="59"/>
      <c r="D32" s="59"/>
      <c r="E32" s="59"/>
      <c r="F32" s="59"/>
      <c r="G32" s="59"/>
      <c r="H32" s="59"/>
      <c r="M32">
        <v>2</v>
      </c>
      <c r="N32" t="s">
        <v>191</v>
      </c>
    </row>
    <row r="33" spans="2:14" ht="18.75" customHeight="1">
      <c r="B33" s="56"/>
      <c r="C33" s="56"/>
      <c r="D33" s="56"/>
      <c r="E33" s="56"/>
      <c r="F33" s="102">
        <v>0.3</v>
      </c>
      <c r="G33" s="56" t="s">
        <v>27</v>
      </c>
      <c r="H33" s="56" t="s">
        <v>192</v>
      </c>
      <c r="M33">
        <f>M31*M32</f>
        <v>400</v>
      </c>
      <c r="N33" t="s">
        <v>193</v>
      </c>
    </row>
    <row r="34" spans="2:14" ht="18.75" customHeight="1">
      <c r="B34" s="59"/>
      <c r="C34" s="59"/>
      <c r="D34" s="59"/>
      <c r="E34" s="59"/>
      <c r="F34" s="59"/>
      <c r="G34" s="59"/>
      <c r="H34" s="59"/>
      <c r="M34">
        <f>M33*300</f>
        <v>120000</v>
      </c>
      <c r="N34" t="s">
        <v>194</v>
      </c>
    </row>
    <row r="35" spans="2:14" ht="18.75" customHeight="1">
      <c r="B35" s="56"/>
      <c r="C35" s="56"/>
      <c r="D35" s="56"/>
      <c r="E35" s="56"/>
      <c r="F35" s="56">
        <f>F33/365</f>
        <v>8.2191780821917802E-4</v>
      </c>
      <c r="G35" s="56" t="s">
        <v>195</v>
      </c>
      <c r="H35" s="56" t="s">
        <v>196</v>
      </c>
    </row>
    <row r="36" spans="2:14" ht="18.75" customHeight="1">
      <c r="B36" s="59"/>
      <c r="C36" s="59"/>
      <c r="D36" s="59"/>
      <c r="E36" s="59"/>
      <c r="F36" s="59"/>
      <c r="G36" s="59"/>
      <c r="H36" s="59"/>
    </row>
    <row r="37" spans="2:14" ht="18.75" customHeight="1">
      <c r="B37" s="56"/>
      <c r="C37" s="56"/>
      <c r="D37" s="56"/>
      <c r="E37" s="56"/>
      <c r="F37" s="56">
        <v>2</v>
      </c>
      <c r="G37" s="56" t="s">
        <v>197</v>
      </c>
      <c r="H37" s="56"/>
      <c r="M37">
        <v>2</v>
      </c>
      <c r="N37" t="s">
        <v>198</v>
      </c>
    </row>
    <row r="38" spans="2:14" ht="18.75" customHeight="1">
      <c r="B38" s="59"/>
      <c r="C38" s="59"/>
      <c r="D38" s="59"/>
      <c r="E38" s="59"/>
      <c r="F38" s="59"/>
      <c r="G38" s="59"/>
      <c r="H38" s="59"/>
    </row>
    <row r="39" spans="2:14" ht="18.75" customHeight="1">
      <c r="B39" s="56"/>
      <c r="C39" s="56"/>
      <c r="D39" s="56"/>
      <c r="E39" s="56"/>
      <c r="F39" s="56">
        <f>F35/F37</f>
        <v>4.1095890410958901E-4</v>
      </c>
      <c r="G39" s="56" t="s">
        <v>199</v>
      </c>
      <c r="H39" s="56"/>
      <c r="M39">
        <f>M37*365</f>
        <v>730</v>
      </c>
      <c r="N39" t="s">
        <v>200</v>
      </c>
    </row>
    <row r="40" spans="2:14" ht="18.75" customHeight="1">
      <c r="B40" s="59"/>
      <c r="C40" s="59"/>
      <c r="D40" s="59"/>
      <c r="E40" s="59"/>
      <c r="F40" s="59">
        <f>F39*10^6</f>
        <v>410.95890410958901</v>
      </c>
      <c r="G40" s="59" t="s">
        <v>201</v>
      </c>
      <c r="H40" s="59"/>
    </row>
    <row r="41" spans="2:14" ht="18.75" customHeight="1">
      <c r="B41" s="56"/>
      <c r="C41" s="56"/>
      <c r="D41" s="56"/>
      <c r="E41" s="56"/>
      <c r="F41" s="56"/>
      <c r="G41" s="56"/>
      <c r="H41" s="56"/>
    </row>
    <row r="42" spans="2:14" ht="18.75" customHeight="1">
      <c r="B42" s="59"/>
      <c r="C42" s="59"/>
      <c r="D42" s="59"/>
      <c r="E42" s="59"/>
      <c r="F42" s="59">
        <f>F40*F37</f>
        <v>821.91780821917803</v>
      </c>
      <c r="G42" s="59" t="s">
        <v>202</v>
      </c>
      <c r="H42" s="59"/>
    </row>
    <row r="43" spans="2:14" ht="18.75" customHeight="1">
      <c r="B43" s="56"/>
      <c r="C43" s="56"/>
      <c r="D43" s="56"/>
      <c r="E43" s="56"/>
      <c r="F43" s="56"/>
      <c r="G43" s="56"/>
      <c r="H43" s="56"/>
    </row>
    <row r="44" spans="2:14" ht="18.75" customHeight="1">
      <c r="B44" s="59"/>
      <c r="C44" s="59"/>
      <c r="D44" s="59"/>
      <c r="E44" s="59"/>
      <c r="F44" s="59">
        <f>F42*365</f>
        <v>300000</v>
      </c>
      <c r="G44" s="59" t="s">
        <v>203</v>
      </c>
      <c r="H44" s="59"/>
      <c r="N44">
        <v>7.2999999999999996E-4</v>
      </c>
    </row>
    <row r="45" spans="2:14" ht="18.75" customHeight="1">
      <c r="B45" s="56"/>
      <c r="C45" s="56"/>
      <c r="D45" s="56"/>
      <c r="E45" s="56"/>
      <c r="F45" s="56"/>
      <c r="G45" s="56"/>
      <c r="H45" s="56"/>
    </row>
    <row r="46" spans="2:14" ht="18.75" customHeight="1">
      <c r="B46" s="59"/>
      <c r="C46" s="59"/>
      <c r="D46" s="59"/>
      <c r="E46" s="59"/>
      <c r="F46" s="59">
        <f>F44/F40</f>
        <v>730</v>
      </c>
      <c r="G46" s="59" t="s">
        <v>204</v>
      </c>
      <c r="H46" s="59"/>
    </row>
    <row r="47" spans="2:14" ht="18.75" customHeight="1">
      <c r="B47" s="56"/>
      <c r="C47" s="56"/>
      <c r="D47" s="56"/>
      <c r="E47" s="56"/>
      <c r="F47" s="56"/>
      <c r="G47" s="56"/>
      <c r="H47" s="56"/>
      <c r="N47">
        <v>7.2999999999999996E-4</v>
      </c>
    </row>
    <row r="48" spans="2:14" ht="18.75" customHeight="1" thickBot="1">
      <c r="B48" s="40"/>
      <c r="C48" s="40"/>
      <c r="D48" s="40"/>
      <c r="E48" s="40"/>
      <c r="F48" s="40">
        <f>F46/10^6</f>
        <v>7.2999999999999996E-4</v>
      </c>
      <c r="G48" s="40" t="s">
        <v>27</v>
      </c>
      <c r="H48" s="40"/>
    </row>
    <row r="49" ht="13" thickTop="1"/>
  </sheetData>
  <mergeCells count="3">
    <mergeCell ref="C6:I6"/>
    <mergeCell ref="C7:I7"/>
    <mergeCell ref="O7:T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39"/>
    </row>
    <row r="3" spans="2:9" ht="17.5">
      <c r="B3" s="15" t="s">
        <v>167</v>
      </c>
      <c r="C3" s="5"/>
    </row>
    <row r="5" spans="2:9" ht="13">
      <c r="B5" s="3" t="s">
        <v>186</v>
      </c>
      <c r="C5" s="4"/>
    </row>
    <row r="6" spans="2:9" ht="13">
      <c r="B6" s="11" t="s">
        <v>3</v>
      </c>
      <c r="C6" s="24">
        <v>2023</v>
      </c>
      <c r="D6" s="24">
        <v>2025</v>
      </c>
      <c r="E6" s="24">
        <v>2030</v>
      </c>
      <c r="F6" s="24">
        <v>2035</v>
      </c>
      <c r="G6" s="24">
        <v>2040</v>
      </c>
      <c r="H6" s="24">
        <v>2045</v>
      </c>
      <c r="I6" s="24">
        <v>2050</v>
      </c>
    </row>
    <row r="7" spans="2:9" ht="36.75" customHeight="1">
      <c r="B7" s="19" t="s">
        <v>170</v>
      </c>
      <c r="C7" s="42" t="s">
        <v>205</v>
      </c>
      <c r="D7" s="42"/>
      <c r="E7" s="42"/>
      <c r="F7" s="42"/>
      <c r="G7" s="42"/>
      <c r="H7" s="42"/>
      <c r="I7" s="42"/>
    </row>
    <row r="8" spans="2:9" ht="36.75" customHeight="1">
      <c r="B8" s="10" t="s">
        <v>172</v>
      </c>
      <c r="C8" s="45" t="s">
        <v>206</v>
      </c>
      <c r="D8" s="45"/>
      <c r="E8" s="45"/>
      <c r="F8" s="45"/>
      <c r="G8" s="45"/>
      <c r="H8" s="45"/>
      <c r="I8" s="45"/>
    </row>
    <row r="9" spans="2:9" ht="15.75" customHeight="1">
      <c r="B9" s="8" t="e">
        <f>SEC_Comm!#REF!</f>
        <v>#REF!</v>
      </c>
      <c r="C9" s="25" t="e">
        <f>#REF!</f>
        <v>#REF!</v>
      </c>
      <c r="D9" s="21"/>
      <c r="F9" t="e">
        <f>#REF!*3.6</f>
        <v>#REF!</v>
      </c>
      <c r="G9" s="21" t="e">
        <f>#REF!*3.6</f>
        <v>#REF!</v>
      </c>
      <c r="H9" s="21"/>
      <c r="I9" s="21" t="e">
        <f>#REF!*3.6</f>
        <v>#REF!</v>
      </c>
    </row>
    <row r="10" spans="2:9" ht="15.75" customHeight="1">
      <c r="B10" s="9"/>
      <c r="C10" s="22"/>
      <c r="D10" s="23"/>
      <c r="E10" s="23"/>
      <c r="F10" s="23"/>
      <c r="G10" s="23"/>
      <c r="H10" s="23"/>
      <c r="I10" s="23"/>
    </row>
    <row r="11" spans="2:9" ht="15.75" customHeight="1"/>
    <row r="12" spans="2:9" ht="15.75" customHeight="1"/>
    <row r="13" spans="2:9" ht="13">
      <c r="B13" s="44"/>
      <c r="C13" s="44"/>
    </row>
    <row r="14" spans="2:9">
      <c r="C14" s="20"/>
    </row>
    <row r="15" spans="2:9">
      <c r="C15" s="20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8d6b01-37ca-4db4-bc7f-9b68f32c58b8" xsi:nil="true"/>
    <lcf76f155ced4ddcb4097134ff3c332f xmlns="8acd6055-54fc-4ce7-b3df-0a09834a03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6" ma:contentTypeDescription="Utwórz nowy dokument." ma:contentTypeScope="" ma:versionID="057b666864f408644a45de64f989bb6e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35205d6420adaf241ab78c5bea6a41fe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708d6b01-37ca-4db4-bc7f-9b68f32c58b8"/>
    <ds:schemaRef ds:uri="8acd6055-54fc-4ce7-b3df-0a09834a0329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E5C280-E8E9-4895-B615-457D8A7C1F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Julia Machnik</cp:lastModifiedBy>
  <cp:revision/>
  <dcterms:created xsi:type="dcterms:W3CDTF">2000-12-13T15:53:11Z</dcterms:created>
  <dcterms:modified xsi:type="dcterms:W3CDTF">2025-09-15T15:38:44Z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