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Shell_168\"/>
    </mc:Choice>
  </mc:AlternateContent>
  <xr:revisionPtr revIDLastSave="0" documentId="13_ncr:1_{4B0C521F-0DE9-44A1-A9A4-662E1B427481}" xr6:coauthVersionLast="47" xr6:coauthVersionMax="47" xr10:uidLastSave="{00000000-0000-0000-0000-000000000000}"/>
  <bookViews>
    <workbookView xWindow="-120" yWindow="-120" windowWidth="38640" windowHeight="21240" tabRatio="901" activeTab="2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28" l="1"/>
  <c r="S27" i="128"/>
  <c r="I13" i="128"/>
  <c r="B13" i="128"/>
  <c r="S24" i="128"/>
  <c r="T25" i="128"/>
  <c r="R24" i="128"/>
  <c r="Q24" i="128"/>
  <c r="S25" i="128"/>
  <c r="R25" i="128"/>
  <c r="R26" i="128" s="1"/>
  <c r="R27" i="128" s="1"/>
  <c r="Q25" i="128"/>
  <c r="Q26" i="128" s="1"/>
  <c r="Q27" i="128" s="1"/>
  <c r="O12" i="128"/>
  <c r="C8" i="139"/>
  <c r="B8" i="139"/>
  <c r="E11" i="139" l="1"/>
  <c r="D9" i="139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<sst xmlns="http://schemas.openxmlformats.org/spreadsheetml/2006/main" count="142" uniqueCount="126">
  <si>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</si>
  <si>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</si>
  <si>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</si>
  <si>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</si>
  <si>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</si>
  <si>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</si>
  <si>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</si>
  <si>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</si>
  <si>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</si>
  <si>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</si>
  <si>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</si>
  <si>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</si>
  <si>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</si>
  <si>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</si>
  <si>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</si>
  <si>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</si>
  <si>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</si>
  <si>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</si>
  <si>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</si>
  <si>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</si>
  <si>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</si>
  <si>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</si>
  <si>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</si>
  <si>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</si>
  <si>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</si>
  <si>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</si>
  <si>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</si>
  <si>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</si>
  <si>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</si>
  <si>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</si>
  <si>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</si>
  <si>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ELEC_FIN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</si>
  <si>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</si>
  <si>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</si>
  <si>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</si>
  <si>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</si>
  <si>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</si>
  <si>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</si>
  <si>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</si>
  <si>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</si>
  <si>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</si>
  <si>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</si>
  <si>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</si>
  <si>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</si>
  <si>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</si>
  <si>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</si>
  <si>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</si>
  <si>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</si>
  <si>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</si>
  <si>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</si>
  <si>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</si>
  <si>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</si>
  <si>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</si>
  <si>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</si>
  <si>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</si>
  <si>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</si>
  <si>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</si>
  <si>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</si>
  <si>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</si>
  <si>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</si>
  <si>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ELEC_FIN_DEM</t>
  </si>
  <si>
    <t>Electricity - Final Energy Demand</t>
  </si>
  <si>
    <t>PJa</t>
  </si>
  <si>
    <t>NO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</si>
  <si>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</si>
  <si>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</si>
  <si>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</si>
  <si>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</si>
  <si>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</si>
  <si>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</si>
  <si>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</si>
  <si>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</si>
  <si>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</si>
  <si>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</si>
  <si>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</si>
  <si>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</si>
  <si>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</si>
  <si>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</si>
  <si>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</si>
  <si>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</si>
  <si>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</si>
  <si>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</si>
  <si>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</si>
  <si>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</si>
  <si>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</si>
  <si>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</si>
  <si>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</si>
  <si>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</si>
  <si>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</si>
  <si>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</si>
  <si>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</si>
  <si>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</si>
  <si>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</si>
  <si>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</si>
  <si>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</si>
  <si>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</si>
  <si>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</si>
  <si>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</si>
  <si>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</si>
  <si>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</si>
  <si>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</si>
  <si>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</si>
  <si>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</si>
  <si>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</si>
  <si>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</si>
  <si>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</si>
  <si>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</si>
  <si>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</si>
  <si>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Source:</t>
  </si>
  <si>
    <t>Visualisation Platform | ENTSOs TYNDP 2024 Scenarios</t>
  </si>
  <si>
    <t>Poland, Electricity demand, climate year 2009, Distributed Energy</t>
  </si>
  <si>
    <t>TWh</t>
  </si>
  <si>
    <t>for 2040 from ENTSO NT</t>
  </si>
  <si>
    <t>year 2009</t>
  </si>
  <si>
    <t>Battery storage charge (load)</t>
  </si>
  <si>
    <t>CH4 Heat Pump (load)</t>
  </si>
  <si>
    <t>Electrolyser (load)</t>
  </si>
  <si>
    <t>EV (incl, battery charge for V2G + losses)</t>
  </si>
  <si>
    <t>H2 Heat Pump (load)</t>
  </si>
  <si>
    <t>Native demand (excl. pump load and battery charge)</t>
  </si>
  <si>
    <t>PS Closed</t>
  </si>
  <si>
    <t>PS Open</t>
  </si>
  <si>
    <t>Sum [TWh]</t>
  </si>
  <si>
    <t>[GJ]</t>
  </si>
  <si>
    <t>ELC_GRID_RES</t>
  </si>
  <si>
    <t>SHARE~FX~2030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</si>
</sst>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6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sz val="11"/>
      <color rgb="FF000000"/>
      <name val="Calibri"/>
      <family val="2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1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3" fillId="0" borderId="0"/>
    <xf numFmtId="0" fontId="114" fillId="0" borderId="0"/>
    <xf numFmtId="0" fontId="43" fillId="0" borderId="0"/>
    <xf numFmtId="0" fontId="5" fillId="0" borderId="0"/>
    <xf numFmtId="0" fontId="11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10" fillId="0" borderId="0" xfId="0" applyFont="1"/>
    <xf numFmtId="0" fontId="0" fillId="0" borderId="10" xfId="0" applyBorder="1"/>
    <xf numFmtId="0" fontId="111" fillId="0" borderId="0" xfId="1244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99" fillId="48" borderId="0" xfId="0" applyNumberFormat="1" applyFont="1" applyFill="1"/>
    <xf numFmtId="0" fontId="112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109" fillId="47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184" fontId="5" fillId="39" borderId="18" xfId="791" applyNumberForma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9525</xdr:rowOff>
    </xdr:from>
    <xdr:to>
      <xdr:col>13</xdr:col>
      <xdr:colOff>161925</xdr:colOff>
      <xdr:row>29</xdr:row>
      <xdr:rowOff>136711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AC85D-B030-4FF4-4C24-38D0BD51D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3267075"/>
          <a:ext cx="3209925" cy="3114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Normal="100" workbookViewId="0">
      <selection activeCell="C8" sqref="C8:C9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7" t="s">
        <v>0</v>
      </c>
      <c r="C2" s="28"/>
      <c r="D2" s="28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7</v>
      </c>
      <c r="H5" s="20" t="s">
        <v>8</v>
      </c>
      <c r="I5" s="20" t="s">
        <v>9</v>
      </c>
    </row>
    <row r="6" spans="2:9" ht="47.25" customHeight="1">
      <c r="B6" s="30" t="s">
        <v>10</v>
      </c>
      <c r="C6" s="30" t="s">
        <v>11</v>
      </c>
      <c r="D6" s="30" t="s">
        <v>12</v>
      </c>
      <c r="E6" s="30" t="s">
        <v>5</v>
      </c>
      <c r="F6" s="30" t="s">
        <v>13</v>
      </c>
      <c r="G6" s="30" t="s">
        <v>14</v>
      </c>
      <c r="H6" s="30" t="s">
        <v>15</v>
      </c>
      <c r="I6" s="30" t="s">
        <v>16</v>
      </c>
    </row>
    <row r="7" spans="2:9" ht="64.5" thickBot="1">
      <c r="B7" s="19" t="s">
        <v>17</v>
      </c>
      <c r="C7" s="19" t="s">
        <v>18</v>
      </c>
      <c r="D7" s="19" t="s">
        <v>19</v>
      </c>
      <c r="E7" s="19" t="s">
        <v>20</v>
      </c>
      <c r="F7" s="33" t="s">
        <v>21</v>
      </c>
      <c r="G7" s="19" t="s">
        <v>22</v>
      </c>
      <c r="H7" s="33" t="s">
        <v>21</v>
      </c>
      <c r="I7" s="19" t="s">
        <v>23</v>
      </c>
    </row>
    <row r="8" spans="2:9" ht="15.75" customHeight="1">
      <c r="B8" s="47" t="s">
        <v>24</v>
      </c>
      <c r="C8" s="48" t="s">
        <v>25</v>
      </c>
      <c r="D8" s="48" t="s">
        <v>26</v>
      </c>
      <c r="E8" s="47" t="s">
        <v>27</v>
      </c>
      <c r="F8" s="47"/>
      <c r="G8" s="47" t="s">
        <v>28</v>
      </c>
      <c r="H8" s="47" t="s">
        <v>29</v>
      </c>
      <c r="I8" s="14"/>
    </row>
    <row r="9" spans="2:9" ht="15.75" customHeight="1">
      <c r="B9" s="14" t="s">
        <v>30</v>
      </c>
      <c r="C9" s="16" t="s">
        <v>31</v>
      </c>
      <c r="D9" s="16" t="s">
        <v>32</v>
      </c>
      <c r="E9" s="16" t="s">
        <v>27</v>
      </c>
      <c r="F9" s="14"/>
      <c r="G9" s="14" t="s">
        <v>28</v>
      </c>
      <c r="H9" s="14"/>
      <c r="I9" s="16"/>
    </row>
    <row r="10" spans="2:9">
      <c r="B10" s="1"/>
      <c r="C10" s="1"/>
      <c r="E10" s="1"/>
      <c r="G10" s="1"/>
    </row>
    <row r="13" spans="2:9">
      <c r="B13" s="1"/>
    </row>
    <row r="22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0"/>
  <sheetViews>
    <sheetView zoomScale="145" zoomScaleNormal="145" workbookViewId="0">
      <selection activeCell="A9" sqref="A9:XFD9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7" t="s">
        <v>33</v>
      </c>
      <c r="C2" s="29"/>
      <c r="D2" s="29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34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20" t="s">
        <v>35</v>
      </c>
      <c r="C5" s="20" t="s">
        <v>36</v>
      </c>
      <c r="D5" s="20" t="s">
        <v>37</v>
      </c>
      <c r="E5" s="20" t="s">
        <v>38</v>
      </c>
      <c r="F5" s="20" t="s">
        <v>39</v>
      </c>
      <c r="G5" s="20" t="s">
        <v>40</v>
      </c>
      <c r="H5" s="20" t="s">
        <v>41</v>
      </c>
      <c r="I5" s="20" t="s">
        <v>42</v>
      </c>
      <c r="J5" s="20" t="s">
        <v>43</v>
      </c>
    </row>
    <row r="6" spans="2:10" ht="38.25">
      <c r="B6" s="30" t="s">
        <v>44</v>
      </c>
      <c r="C6" s="30" t="s">
        <v>45</v>
      </c>
      <c r="D6" s="30" t="s">
        <v>46</v>
      </c>
      <c r="E6" s="30" t="s">
        <v>47</v>
      </c>
      <c r="F6" s="30" t="s">
        <v>48</v>
      </c>
      <c r="G6" s="30" t="s">
        <v>49</v>
      </c>
      <c r="H6" s="30" t="s">
        <v>14</v>
      </c>
      <c r="I6" s="31" t="s">
        <v>50</v>
      </c>
      <c r="J6" s="31" t="s">
        <v>51</v>
      </c>
    </row>
    <row r="7" spans="2:10" ht="64.5" thickBot="1">
      <c r="B7" s="19" t="s">
        <v>52</v>
      </c>
      <c r="C7" s="19" t="s">
        <v>53</v>
      </c>
      <c r="D7" s="19" t="s">
        <v>54</v>
      </c>
      <c r="E7" s="19" t="s">
        <v>55</v>
      </c>
      <c r="F7" s="19" t="s">
        <v>56</v>
      </c>
      <c r="G7" s="19" t="s">
        <v>57</v>
      </c>
      <c r="H7" s="19" t="s">
        <v>22</v>
      </c>
      <c r="I7" s="32" t="s">
        <v>21</v>
      </c>
      <c r="J7" s="32" t="s">
        <v>21</v>
      </c>
    </row>
    <row r="8" spans="2:10" ht="15.75" customHeight="1">
      <c r="B8" s="14" t="s">
        <v>58</v>
      </c>
      <c r="C8" s="14" t="s">
        <v>59</v>
      </c>
      <c r="D8" s="16" t="s">
        <v>60</v>
      </c>
      <c r="E8" s="16" t="s">
        <v>61</v>
      </c>
      <c r="F8" s="14" t="s">
        <v>27</v>
      </c>
      <c r="G8" s="16" t="s">
        <v>62</v>
      </c>
      <c r="H8" s="14" t="s">
        <v>28</v>
      </c>
      <c r="I8" s="14"/>
      <c r="J8" s="14" t="s">
        <v>63</v>
      </c>
    </row>
    <row r="11" spans="2:10">
      <c r="B11" s="49" t="s">
        <v>64</v>
      </c>
      <c r="C11" s="49"/>
      <c r="D11" s="49"/>
    </row>
    <row r="12" spans="2:10">
      <c r="B12" s="21" t="s">
        <v>65</v>
      </c>
      <c r="C12" s="21" t="s">
        <v>66</v>
      </c>
      <c r="D12" s="21"/>
    </row>
    <row r="13" spans="2:10">
      <c r="B13" s="22" t="s">
        <v>67</v>
      </c>
      <c r="C13" s="22" t="s">
        <v>68</v>
      </c>
      <c r="D13" s="22"/>
    </row>
    <row r="14" spans="2:10">
      <c r="B14" s="21" t="s">
        <v>69</v>
      </c>
      <c r="C14" s="21" t="s">
        <v>70</v>
      </c>
      <c r="D14" s="21"/>
    </row>
    <row r="15" spans="2:10">
      <c r="B15" s="22" t="s">
        <v>71</v>
      </c>
      <c r="C15" s="22" t="s">
        <v>72</v>
      </c>
      <c r="D15" s="22"/>
    </row>
    <row r="16" spans="2:10">
      <c r="B16" s="21" t="s">
        <v>58</v>
      </c>
      <c r="C16" s="21" t="s">
        <v>73</v>
      </c>
      <c r="D16" s="21" t="s">
        <v>74</v>
      </c>
    </row>
    <row r="17" spans="2:4">
      <c r="B17" s="22" t="s">
        <v>75</v>
      </c>
      <c r="C17" s="22" t="s">
        <v>76</v>
      </c>
      <c r="D17" s="22" t="s">
        <v>77</v>
      </c>
    </row>
    <row r="18" spans="2:4">
      <c r="B18" s="21" t="s">
        <v>78</v>
      </c>
      <c r="C18" s="21" t="s">
        <v>79</v>
      </c>
      <c r="D18" s="21" t="s">
        <v>80</v>
      </c>
    </row>
    <row r="19" spans="2:4">
      <c r="B19" s="22" t="s">
        <v>81</v>
      </c>
      <c r="C19" s="22" t="s">
        <v>82</v>
      </c>
      <c r="D19" s="22" t="s">
        <v>77</v>
      </c>
    </row>
    <row r="20" spans="2:4" ht="13.5" thickBot="1">
      <c r="B20" s="23" t="s">
        <v>83</v>
      </c>
      <c r="C20" s="23" t="s">
        <v>84</v>
      </c>
      <c r="D20" s="23"/>
    </row>
  </sheetData>
  <mergeCells count="1">
    <mergeCell ref="B11:D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"/>
  <sheetViews>
    <sheetView tabSelected="1" zoomScale="130" zoomScaleNormal="130" workbookViewId="0">
      <selection activeCell="F6" sqref="F6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6" width="19.7109375" customWidth="1"/>
    <col min="7" max="7" width="17.28515625" customWidth="1"/>
    <col min="8" max="8" width="16.28515625" customWidth="1"/>
  </cols>
  <sheetData>
    <row r="2" spans="2:8" ht="18">
      <c r="B2" s="26" t="s">
        <v>85</v>
      </c>
      <c r="C2" s="9"/>
      <c r="E2" s="3"/>
      <c r="F2" s="3"/>
    </row>
    <row r="3" spans="2:8">
      <c r="B3" s="4"/>
      <c r="C3" s="2"/>
      <c r="E3" s="3"/>
      <c r="F3" s="3"/>
    </row>
    <row r="4" spans="2:8" ht="15.75" customHeight="1">
      <c r="E4" s="6" t="s">
        <v>86</v>
      </c>
      <c r="F4" s="6"/>
      <c r="G4" s="5"/>
      <c r="H4" s="5"/>
    </row>
    <row r="5" spans="2:8" ht="15.75" customHeight="1">
      <c r="B5" s="20" t="s">
        <v>37</v>
      </c>
      <c r="C5" s="20" t="s">
        <v>87</v>
      </c>
      <c r="D5" s="20" t="s">
        <v>88</v>
      </c>
      <c r="E5" s="20" t="s">
        <v>89</v>
      </c>
      <c r="F5" s="20" t="s">
        <v>125</v>
      </c>
      <c r="G5" s="20" t="s">
        <v>90</v>
      </c>
      <c r="H5" s="20" t="s">
        <v>91</v>
      </c>
    </row>
    <row r="6" spans="2:8" ht="31.9" customHeight="1">
      <c r="B6" s="30" t="s">
        <v>92</v>
      </c>
      <c r="C6" s="30" t="s">
        <v>47</v>
      </c>
      <c r="D6" s="30" t="s">
        <v>93</v>
      </c>
      <c r="E6" s="30" t="s">
        <v>94</v>
      </c>
      <c r="F6" s="30"/>
      <c r="G6" s="30" t="s">
        <v>95</v>
      </c>
      <c r="H6" s="30" t="s">
        <v>96</v>
      </c>
    </row>
    <row r="7" spans="2:8" ht="31.9" customHeight="1" thickBot="1">
      <c r="B7" s="19" t="s">
        <v>97</v>
      </c>
      <c r="C7" s="19" t="s">
        <v>55</v>
      </c>
      <c r="D7" s="19" t="s">
        <v>98</v>
      </c>
      <c r="E7" s="19" t="s">
        <v>99</v>
      </c>
      <c r="F7" s="19"/>
      <c r="G7" s="19" t="s">
        <v>100</v>
      </c>
      <c r="H7" s="19" t="s">
        <v>101</v>
      </c>
    </row>
    <row r="8" spans="2:8" ht="15.75" customHeight="1">
      <c r="B8" s="13" t="str">
        <f>SEC_Processes!D8</f>
        <v>ELEC_FIN_DEM</v>
      </c>
      <c r="C8" s="13" t="str">
        <f>SEC_Processes!E8</f>
        <v>Electricity - Final Energy Demand</v>
      </c>
      <c r="G8" s="24">
        <v>1</v>
      </c>
      <c r="H8" s="25">
        <v>1</v>
      </c>
    </row>
    <row r="9" spans="2:8">
      <c r="D9" s="13" t="str">
        <f>SEC_Comm!C8</f>
        <v>ELC_GRID</v>
      </c>
      <c r="F9">
        <v>0.5</v>
      </c>
    </row>
    <row r="10" spans="2:8">
      <c r="D10" s="13" t="s">
        <v>124</v>
      </c>
      <c r="F10">
        <v>0.5</v>
      </c>
    </row>
    <row r="11" spans="2:8">
      <c r="E11" s="13" t="str">
        <f>SEC_Comm!C9</f>
        <v>ELEC_FIN</v>
      </c>
      <c r="F11" s="13"/>
    </row>
    <row r="17" spans="4:4">
      <c r="D1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7"/>
  <sheetViews>
    <sheetView topLeftCell="A4" zoomScale="170" zoomScaleNormal="170" workbookViewId="0">
      <selection activeCell="C9" sqref="C9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20">
      <c r="C1" s="46"/>
    </row>
    <row r="3" spans="2:20" ht="18">
      <c r="B3" s="26" t="s">
        <v>102</v>
      </c>
      <c r="C3" s="9"/>
    </row>
    <row r="5" spans="2:20">
      <c r="B5" s="7" t="s">
        <v>103</v>
      </c>
      <c r="C5" s="8"/>
    </row>
    <row r="6" spans="2:20">
      <c r="B6" s="20" t="s">
        <v>3</v>
      </c>
      <c r="C6" s="38">
        <v>2023</v>
      </c>
      <c r="D6" s="38">
        <v>2025</v>
      </c>
      <c r="E6" s="38">
        <v>2030</v>
      </c>
      <c r="F6" s="38">
        <v>2035</v>
      </c>
      <c r="G6" s="38">
        <v>2040</v>
      </c>
      <c r="H6" s="38">
        <v>2045</v>
      </c>
      <c r="I6" s="38">
        <v>2050</v>
      </c>
    </row>
    <row r="7" spans="2:20" ht="36.75" customHeight="1">
      <c r="B7" s="30" t="s">
        <v>104</v>
      </c>
      <c r="C7" s="52" t="s">
        <v>105</v>
      </c>
      <c r="D7" s="52"/>
      <c r="E7" s="52"/>
      <c r="F7" s="52"/>
      <c r="G7" s="52"/>
      <c r="H7" s="52"/>
      <c r="I7" s="52"/>
    </row>
    <row r="8" spans="2:20" ht="36.75" customHeight="1">
      <c r="B8" s="19" t="s">
        <v>106</v>
      </c>
      <c r="C8" s="51" t="s">
        <v>107</v>
      </c>
      <c r="D8" s="51"/>
      <c r="E8" s="51"/>
      <c r="F8" s="51"/>
      <c r="G8" s="51"/>
      <c r="H8" s="51"/>
      <c r="I8" s="51"/>
    </row>
    <row r="9" spans="2:20" ht="15.75" customHeight="1">
      <c r="B9" s="15" t="str">
        <f>SEC_Comm!C9</f>
        <v>ELEC_FIN</v>
      </c>
      <c r="C9" s="45">
        <v>600</v>
      </c>
      <c r="D9" s="35">
        <v>620</v>
      </c>
      <c r="E9" s="35">
        <v>700</v>
      </c>
      <c r="F9">
        <v>800</v>
      </c>
      <c r="G9" s="35">
        <v>850</v>
      </c>
      <c r="H9" s="35"/>
      <c r="I9" s="35">
        <v>1000</v>
      </c>
      <c r="L9" t="s">
        <v>108</v>
      </c>
      <c r="M9" s="41" t="s">
        <v>109</v>
      </c>
    </row>
    <row r="10" spans="2:20" ht="15.75" customHeight="1">
      <c r="B10" s="17"/>
      <c r="C10" s="36"/>
      <c r="D10" s="37"/>
      <c r="E10" s="37"/>
      <c r="F10" s="37"/>
      <c r="G10" s="37"/>
      <c r="H10" s="37"/>
      <c r="I10" s="37"/>
      <c r="L10" t="s">
        <v>110</v>
      </c>
    </row>
    <row r="11" spans="2:20" ht="15.75" customHeight="1">
      <c r="M11" s="1"/>
      <c r="O11" s="39">
        <v>223.9905</v>
      </c>
      <c r="P11" t="s">
        <v>111</v>
      </c>
      <c r="Q11" t="s">
        <v>112</v>
      </c>
      <c r="S11" t="s">
        <v>113</v>
      </c>
    </row>
    <row r="12" spans="2:20" ht="15.75" customHeight="1">
      <c r="O12">
        <f>O11*3.6</f>
        <v>806.36580000000004</v>
      </c>
    </row>
    <row r="13" spans="2:20">
      <c r="B13" s="50">
        <f>C9/3.6</f>
        <v>166.66666666666666</v>
      </c>
      <c r="C13" s="50"/>
      <c r="I13">
        <f>I9/3.6</f>
        <v>277.77777777777777</v>
      </c>
    </row>
    <row r="14" spans="2:20">
      <c r="C14" s="34"/>
    </row>
    <row r="15" spans="2:20">
      <c r="C15" s="34"/>
      <c r="Q15" s="40">
        <v>2035</v>
      </c>
      <c r="R15" s="40">
        <v>2040</v>
      </c>
      <c r="S15" s="40">
        <v>2050</v>
      </c>
      <c r="T15">
        <v>2023</v>
      </c>
    </row>
    <row r="16" spans="2:20" ht="26.25" customHeight="1">
      <c r="O16" s="53" t="s">
        <v>114</v>
      </c>
      <c r="P16" s="53"/>
      <c r="Q16" s="40">
        <v>0</v>
      </c>
      <c r="R16" s="40">
        <v>0</v>
      </c>
      <c r="S16" s="40">
        <v>0</v>
      </c>
    </row>
    <row r="17" spans="3:20" ht="26.25" customHeight="1">
      <c r="O17" s="53" t="s">
        <v>115</v>
      </c>
      <c r="P17" s="53"/>
      <c r="Q17" s="40">
        <v>1.24</v>
      </c>
      <c r="R17" s="40">
        <v>1.79</v>
      </c>
      <c r="S17" s="40">
        <v>2.29</v>
      </c>
    </row>
    <row r="18" spans="3:20" ht="25.5" customHeight="1">
      <c r="K18" s="1"/>
      <c r="L18" s="1"/>
      <c r="O18" s="53" t="s">
        <v>116</v>
      </c>
      <c r="P18" s="53"/>
      <c r="Q18" s="40">
        <v>18.57</v>
      </c>
      <c r="R18" s="40">
        <v>64.62</v>
      </c>
      <c r="S18" s="40">
        <v>121.31</v>
      </c>
    </row>
    <row r="19" spans="3:20" ht="26.25" customHeight="1">
      <c r="C19" s="1"/>
      <c r="O19" s="53" t="s">
        <v>117</v>
      </c>
      <c r="P19" s="53"/>
      <c r="Q19" s="40">
        <v>15.03</v>
      </c>
      <c r="R19" s="40">
        <v>21.84</v>
      </c>
      <c r="S19" s="40">
        <v>41.5</v>
      </c>
    </row>
    <row r="20" spans="3:20" ht="26.25" customHeight="1">
      <c r="O20" s="54" t="s">
        <v>118</v>
      </c>
      <c r="P20" s="54"/>
      <c r="Q20" s="43">
        <v>0.34</v>
      </c>
      <c r="R20" s="43">
        <v>0.42</v>
      </c>
      <c r="S20" s="43">
        <v>0.59</v>
      </c>
    </row>
    <row r="21" spans="3:20" ht="25.5" customHeight="1">
      <c r="O21" s="57" t="s">
        <v>119</v>
      </c>
      <c r="P21" s="57"/>
      <c r="Q21" s="42">
        <v>196.3</v>
      </c>
      <c r="R21" s="42">
        <v>203.17</v>
      </c>
      <c r="S21" s="42">
        <v>212.34</v>
      </c>
    </row>
    <row r="22" spans="3:20">
      <c r="O22" s="57" t="s">
        <v>120</v>
      </c>
      <c r="P22" s="57"/>
      <c r="Q22" s="42">
        <v>6.65</v>
      </c>
      <c r="R22" s="42">
        <v>6.08</v>
      </c>
      <c r="S22" s="42">
        <v>5.84</v>
      </c>
    </row>
    <row r="23" spans="3:20">
      <c r="O23" s="57" t="s">
        <v>121</v>
      </c>
      <c r="P23" s="57"/>
      <c r="Q23" s="42">
        <v>0.62</v>
      </c>
      <c r="R23" s="42">
        <v>0.61</v>
      </c>
      <c r="S23" s="42">
        <v>0.6</v>
      </c>
    </row>
    <row r="24" spans="3:20">
      <c r="O24" s="55" t="s">
        <v>122</v>
      </c>
      <c r="P24" s="56"/>
      <c r="Q24" s="44">
        <f>SUM(Q16:Q23)</f>
        <v>238.75000000000003</v>
      </c>
      <c r="R24" s="44">
        <f>SUM(R16:R23)</f>
        <v>298.53000000000003</v>
      </c>
      <c r="S24" s="44">
        <f>SUM(S16:S23)</f>
        <v>384.47</v>
      </c>
      <c r="T24">
        <v>166.08</v>
      </c>
    </row>
    <row r="25" spans="3:20">
      <c r="P25" s="1" t="s">
        <v>123</v>
      </c>
      <c r="Q25">
        <f>Q24*3.6</f>
        <v>859.50000000000011</v>
      </c>
      <c r="R25">
        <f t="shared" ref="R25:T25" si="0">R24*3.6</f>
        <v>1074.7080000000001</v>
      </c>
      <c r="S25">
        <f t="shared" si="0"/>
        <v>1384.0920000000001</v>
      </c>
      <c r="T25">
        <f t="shared" si="0"/>
        <v>597.88800000000003</v>
      </c>
    </row>
    <row r="26" spans="3:20">
      <c r="Q26">
        <f>Q25/3.6</f>
        <v>238.75000000000003</v>
      </c>
      <c r="R26">
        <f t="shared" ref="R26" si="1">R25/3.6</f>
        <v>298.53000000000003</v>
      </c>
      <c r="S26">
        <f>S25/3.6</f>
        <v>384.47</v>
      </c>
    </row>
    <row r="27" spans="3:20" ht="16.5" customHeight="1">
      <c r="Q27">
        <f>Q26-Q18</f>
        <v>220.18000000000004</v>
      </c>
      <c r="R27">
        <f t="shared" ref="R27" si="2">R26-R18</f>
        <v>233.91000000000003</v>
      </c>
      <c r="S27">
        <f>S26-S18</f>
        <v>263.16000000000003</v>
      </c>
    </row>
  </sheetData>
  <mergeCells count="12">
    <mergeCell ref="O18:P18"/>
    <mergeCell ref="O19:P19"/>
    <mergeCell ref="O20:P20"/>
    <mergeCell ref="O24:P24"/>
    <mergeCell ref="O21:P21"/>
    <mergeCell ref="O22:P22"/>
    <mergeCell ref="O23:P23"/>
    <mergeCell ref="B13:C13"/>
    <mergeCell ref="C8:I8"/>
    <mergeCell ref="C7:I7"/>
    <mergeCell ref="O16:P16"/>
    <mergeCell ref="O17:P17"/>
  </mergeCells>
  <phoneticPr fontId="0" type="noConversion"/>
  <hyperlinks>
    <hyperlink ref="M9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2025-03-22T10:33:26Z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