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HYDROGEN\"/>
    </mc:Choice>
  </mc:AlternateContent>
  <xr:revisionPtr revIDLastSave="0" documentId="13_ncr:1_{8E7C3560-5FE3-4028-A623-B165DC707164}" xr6:coauthVersionLast="47" xr6:coauthVersionMax="47" xr10:uidLastSave="{00000000-0000-0000-0000-000000000000}"/>
  <bookViews>
    <workbookView xWindow="-120" yWindow="-120" windowWidth="38640" windowHeight="21240" tabRatio="499" activeTab="2" xr2:uid="{00000000-000D-0000-FFFF-FFFF00000000}"/>
  </bookViews>
  <sheets>
    <sheet name="SEC_Comm" sheetId="112" r:id="rId1"/>
    <sheet name="SEC_Processes" sheetId="140" r:id="rId2"/>
    <sheet name="FINAL_DEMAND_PRC" sheetId="139" r:id="rId3"/>
    <sheet name="Demand_values" sheetId="141" r:id="rId4"/>
    <sheet name="DEMAND" sheetId="128" state="hidden" r:id="rId5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7" i="141" l="1"/>
  <c r="F48" i="141"/>
  <c r="F46" i="141"/>
  <c r="F42" i="141"/>
  <c r="M32" i="141"/>
  <c r="M31" i="141"/>
  <c r="F39" i="141"/>
  <c r="F40" i="141" s="1"/>
  <c r="F44" i="141" s="1"/>
  <c r="F35" i="141"/>
  <c r="D48" i="139"/>
  <c r="D49" i="139"/>
  <c r="D45" i="139" l="1"/>
  <c r="D41" i="139"/>
  <c r="D37" i="139"/>
  <c r="D33" i="139"/>
  <c r="D29" i="139"/>
  <c r="D25" i="139"/>
  <c r="D21" i="139"/>
  <c r="D17" i="139"/>
  <c r="D13" i="139"/>
  <c r="D44" i="139"/>
  <c r="D40" i="139"/>
  <c r="D36" i="139"/>
  <c r="D32" i="139"/>
  <c r="D28" i="139"/>
  <c r="D24" i="139"/>
  <c r="D20" i="139"/>
  <c r="D16" i="139"/>
  <c r="D12" i="139"/>
  <c r="D9" i="139"/>
  <c r="D8" i="139"/>
  <c r="E50" i="139" l="1"/>
  <c r="C47" i="139"/>
  <c r="B47" i="139"/>
  <c r="B24" i="141"/>
  <c r="G19" i="139" l="1"/>
  <c r="G27" i="139" s="1"/>
  <c r="G35" i="139" s="1"/>
  <c r="G43" i="139" s="1"/>
  <c r="G15" i="139"/>
  <c r="G23" i="139" s="1"/>
  <c r="G31" i="139" s="1"/>
  <c r="G39" i="139" s="1"/>
  <c r="E11" i="141"/>
  <c r="E15" i="141"/>
  <c r="E17" i="141"/>
  <c r="E13" i="141"/>
  <c r="F10" i="141"/>
  <c r="G10" i="141"/>
  <c r="H10" i="141"/>
  <c r="I10" i="141"/>
  <c r="E10" i="141"/>
  <c r="E9" i="141"/>
  <c r="G9" i="141" l="1"/>
  <c r="S9" i="141"/>
  <c r="R5" i="141"/>
  <c r="E14" i="141"/>
  <c r="E12" i="141"/>
  <c r="F8" i="141"/>
  <c r="Q4" i="141"/>
  <c r="F9" i="141"/>
  <c r="Q5" i="141"/>
  <c r="G8" i="141"/>
  <c r="S8" i="141"/>
  <c r="R4" i="141"/>
  <c r="E8" i="141"/>
  <c r="H9" i="141" l="1"/>
  <c r="T9" i="141"/>
  <c r="I9" i="141" s="1"/>
  <c r="H8" i="141"/>
  <c r="T8" i="141"/>
  <c r="I12" i="141" l="1"/>
  <c r="R12" i="141"/>
  <c r="I8" i="141"/>
  <c r="B8" i="139"/>
  <c r="B15" i="139"/>
  <c r="C15" i="139"/>
  <c r="E18" i="139"/>
  <c r="B19" i="139"/>
  <c r="C19" i="139"/>
  <c r="E22" i="139"/>
  <c r="S12" i="141" l="1"/>
  <c r="G12" i="141"/>
  <c r="Q12" i="141"/>
  <c r="P16" i="141"/>
  <c r="B14" i="141"/>
  <c r="E30" i="139"/>
  <c r="C27" i="139"/>
  <c r="B27" i="139"/>
  <c r="E16" i="141" l="1"/>
  <c r="Q16" i="141"/>
  <c r="P18" i="141"/>
  <c r="P19" i="141" s="1"/>
  <c r="F12" i="141"/>
  <c r="I14" i="141"/>
  <c r="R14" i="141"/>
  <c r="H12" i="141"/>
  <c r="B9" i="141"/>
  <c r="B10" i="141"/>
  <c r="B11" i="141"/>
  <c r="B12" i="141"/>
  <c r="B13" i="141"/>
  <c r="B15" i="141"/>
  <c r="B16" i="141"/>
  <c r="B17" i="141"/>
  <c r="B8" i="141"/>
  <c r="E46" i="139"/>
  <c r="E42" i="139"/>
  <c r="E38" i="139"/>
  <c r="E34" i="139"/>
  <c r="E26" i="139"/>
  <c r="B35" i="139"/>
  <c r="C35" i="139"/>
  <c r="B39" i="139"/>
  <c r="C39" i="139"/>
  <c r="B43" i="139"/>
  <c r="C43" i="139"/>
  <c r="B23" i="139"/>
  <c r="C23" i="139"/>
  <c r="B31" i="139"/>
  <c r="C31" i="139"/>
  <c r="E14" i="139"/>
  <c r="E10" i="139"/>
  <c r="R16" i="141" l="1"/>
  <c r="F16" i="141"/>
  <c r="G14" i="141"/>
  <c r="S14" i="141"/>
  <c r="Q14" i="141"/>
  <c r="R18" i="141"/>
  <c r="R19" i="141" s="1"/>
  <c r="C9" i="128"/>
  <c r="G9" i="128"/>
  <c r="F9" i="128"/>
  <c r="B11" i="139"/>
  <c r="C11" i="139"/>
  <c r="C8" i="139"/>
  <c r="G16" i="141" l="1"/>
  <c r="S16" i="141"/>
  <c r="F14" i="141"/>
  <c r="Q18" i="141"/>
  <c r="Q19" i="141" s="1"/>
  <c r="H14" i="141"/>
  <c r="S18" i="141"/>
  <c r="S19" i="141" s="1"/>
  <c r="I9" i="128"/>
  <c r="T16" i="141" l="1"/>
  <c r="H16" i="141"/>
  <c r="B9" i="128"/>
  <c r="I16" i="141" l="1"/>
  <c r="T18" i="141"/>
  <c r="T19" i="14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tc={E12DFC98-BDBE-41C8-913D-AF5DC4173962}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L49" authorId="1" shapeId="0" xr:uid="{E12DFC98-BDBE-41C8-913D-AF5DC4173962}">
      <text>
        <t>[Threaded comment]
Your version of Excel allows you to read this threaded comment; however, any edits to it will get removed if the file is opened in a newer version of Excel. Learn more: https://go.microsoft.com/fwlink/?linkid=870924
Comment:
    „wodór jako paliwo przyszłości”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tc={A32A2A61-6008-4EFA-94A8-7D4E0B1FF658}</author>
    <author>tc={5501E185-CFCC-48A6-B673-A090B4BAC491}</author>
    <author>tc={A1CE0A75-6E29-4343-8C75-FE4CB122E39C}</author>
    <author>tc={9D70653A-7BE9-4080-AC12-E27A52126FB4}</author>
    <author>tc={19C9F95A-48AF-4B96-8A5E-221F5696861C}</author>
    <author>tc={949D57D8-FB43-4079-B85C-4919979C506A}</author>
    <author>tc={0A154F01-0F2D-4711-97ED-6F01E3C8934A}</author>
  </authors>
  <commentList>
    <comment ref="S8" authorId="0" shapeId="0" xr:uid="{A32A2A61-6008-4EFA-94A8-7D4E0B1FF658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S9" authorId="1" shapeId="0" xr:uid="{5501E185-CFCC-48A6-B673-A090B4BAC491}">
      <text>
        <t>[Threaded comment]
Your version of Excel allows you to read this threaded comment; however, any edits to it will get removed if the file is opened in a newer version of Excel. Learn more: https://go.microsoft.com/fwlink/?linkid=870924
Comment:
    Kontynuacja trendu</t>
      </text>
    </comment>
    <comment ref="Q12" authorId="2" shapeId="0" xr:uid="{A1CE0A75-6E29-4343-8C75-FE4CB122E39C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Q14" authorId="3" shapeId="0" xr:uid="{9D70653A-7BE9-4080-AC12-E27A52126FB4}">
      <text>
        <t>[Threaded comment]
Your version of Excel allows you to read this threaded comment; however, any edits to it will get removed if the file is opened in a newer version of Excel. Learn more: https://go.microsoft.com/fwlink/?linkid=870924
Comment:
    Na potrzeby wymyślenia trajektorii - średnie</t>
      </text>
    </comment>
    <comment ref="P16" authorId="4" shapeId="0" xr:uid="{19C9F95A-48AF-4B96-8A5E-221F5696861C}">
      <text>
        <t>[Threaded comment]
Your version of Excel allows you to read this threaded comment; however, any edits to it will get removed if the file is opened in a newer version of Excel. Learn more: https://go.microsoft.com/fwlink/?linkid=870924
Comment:
    Industrial+residential</t>
      </text>
    </comment>
    <comment ref="Q16" authorId="5" shapeId="0" xr:uid="{949D57D8-FB43-4079-B85C-4919979C506A}">
      <text>
        <t>[Threaded comment]
Your version of Excel allows you to read this threaded comment; however, any edits to it will get removed if the file is opened in a newer version of Excel. Learn more: https://go.microsoft.com/fwlink/?linkid=870924
Comment:
    Wzrost o 15% co 5 lat</t>
      </text>
    </comment>
    <comment ref="C24" authorId="6" shapeId="0" xr:uid="{0A154F01-0F2D-4711-97ED-6F01E3C8934A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https://www.ure.gov.pl/en/markets/electricity/elctricitymrket/292,Electricity-Market-Characteristics.html
Reply:
    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>
      </text>
    </comment>
  </commentList>
</comments>
</file>

<file path=xl/sharedStrings.xml><?xml version="1.0" encoding="utf-8"?>
<sst xmlns="http://schemas.openxmlformats.org/spreadsheetml/2006/main" count="286" uniqueCount="195">
  <si>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</si>
  <si>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</si>
  <si>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</si>
  <si>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</si>
  <si>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</si>
  <si>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</si>
  <si>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</si>
  <si>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</si>
  <si>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</si>
  <si>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</si>
  <si>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</si>
  <si>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</si>
  <si>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</si>
  <si>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</si>
  <si>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</si>
  <si>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</si>
  <si>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</si>
  <si>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</si>
  <si>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</si>
  <si>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</si>
  <si>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</si>
  <si>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</si>
  <si>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</si>
  <si>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</si>
  <si>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</si>
  <si>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</si>
  <si>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DEM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</si>
  <si>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</si>
  <si>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</si>
  <si>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</si>
  <si>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</si>
  <si>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</si>
  <si>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</si>
  <si>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</si>
  <si>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</si>
  <si>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</si>
  <si>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</si>
  <si>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</si>
  <si>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</si>
  <si>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</si>
  <si>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</si>
  <si>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</si>
  <si>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</si>
  <si>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</si>
  <si>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</si>
  <si>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</si>
  <si>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</si>
  <si>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</si>
  <si>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</si>
  <si>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</si>
  <si>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</si>
  <si>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</si>
  <si>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</si>
  <si>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</si>
  <si>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</si>
  <si>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</si>
  <si>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</si>
  <si>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</si>
  <si>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</si>
  <si>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</si>
  <si>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</si>
  <si>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</si>
  <si>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</si>
  <si>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</si>
  <si>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</si>
  <si>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</si>
  <si>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</si>
  <si>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</si>
  <si>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</si>
  <si>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</si>
  <si>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</si>
  <si>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</si>
  <si>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</si>
  <si>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</si>
  <si>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</si>
  <si>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</si>
  <si>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</si>
  <si>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</si>
  <si>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</si>
  <si>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</si>
  <si>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</si>
  <si>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</si>
  <si>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</si>
  <si>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</si>
  <si>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</si>
  <si>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</si>
  <si>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</si>
  <si>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</si>
  <si>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</si>
  <si>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</si>
  <si>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</si>
  <si>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</si>
  <si>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</si>
  <si>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</si>
  <si>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</si>
  <si>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</si>
  <si>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</si>
  <si>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</si>
  <si>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H2_trucks</t>
  </si>
  <si>
    <t>H2_fert</t>
  </si>
  <si>
    <t>H2 for fertilizers</t>
  </si>
  <si>
    <t>H2_ref</t>
  </si>
  <si>
    <t>H2 for refineries</t>
  </si>
  <si>
    <t>H2_steel</t>
  </si>
  <si>
    <t>H2 for steel production</t>
  </si>
  <si>
    <t>SAF</t>
  </si>
  <si>
    <t>Synthetic Aviation Fuels</t>
  </si>
  <si>
    <t>H2_rail</t>
  </si>
  <si>
    <t>H2 for rail</t>
  </si>
  <si>
    <t>H2_cars</t>
  </si>
  <si>
    <t>H2 for cars</t>
  </si>
  <si>
    <t>H2 for trucks</t>
  </si>
  <si>
    <t>H2_heat</t>
  </si>
  <si>
    <t>H2 for heating</t>
  </si>
  <si>
    <t>H2_PP</t>
  </si>
  <si>
    <t>H2 for power generation</t>
  </si>
  <si>
    <t>H2 demand for fertilizers production</t>
  </si>
  <si>
    <t>H2 demand for refineries</t>
  </si>
  <si>
    <t>H2 demand for steel production</t>
  </si>
  <si>
    <t>SF demand for aviation</t>
  </si>
  <si>
    <t>H2 demand for cars</t>
  </si>
  <si>
    <t>H2 demand for rail</t>
  </si>
  <si>
    <t>H2 demand for trucks</t>
  </si>
  <si>
    <t>H2 demand for heating</t>
  </si>
  <si>
    <t>H2 demand for power generation</t>
  </si>
  <si>
    <t>H2_buses</t>
  </si>
  <si>
    <t>H2 for city buses</t>
  </si>
  <si>
    <t>H2 demand for city transport</t>
  </si>
  <si>
    <t>Share of inputs</t>
  </si>
  <si>
    <t>Udział pochodzący z inputów</t>
  </si>
  <si>
    <t>Roczna wartość popytu WODÓR ODNAWIALNY(mln ton H2)</t>
  </si>
  <si>
    <t>Hydrogen (mln tonnes)</t>
  </si>
  <si>
    <t>mln tonnes</t>
  </si>
  <si>
    <t>Sprawność 68% oznacza, że 68% energii dostarczonej zostaje zamienione na energię chemiczną wodoru</t>
  </si>
  <si>
    <t>wartość opałowa</t>
  </si>
  <si>
    <t>MJ/kg</t>
  </si>
  <si>
    <t>więc</t>
  </si>
  <si>
    <t>SUMA</t>
  </si>
  <si>
    <t>Zapotrz.dzienne</t>
  </si>
  <si>
    <t>fert</t>
  </si>
  <si>
    <t>ref</t>
  </si>
  <si>
    <t>Whole demand of electricity system in Poland</t>
  </si>
  <si>
    <t>Total electricity demand of the system</t>
  </si>
  <si>
    <t>Electricity (PJ)</t>
  </si>
  <si>
    <t>IND_FERT_H2G</t>
  </si>
  <si>
    <t>IND_REF_H2G</t>
  </si>
  <si>
    <t>IND_STEEL_H2G</t>
  </si>
  <si>
    <t>IND_TRA_AVI_SAF</t>
  </si>
  <si>
    <t>PP_H2G</t>
  </si>
  <si>
    <t>TRA_CAR_H2G</t>
  </si>
  <si>
    <t>TRA_RAIL_H2G</t>
  </si>
  <si>
    <t>TRA_TRUCK_H2G</t>
  </si>
  <si>
    <t>TRA_BUS_H2G</t>
  </si>
  <si>
    <t>HT_H2G</t>
  </si>
  <si>
    <t>DMD_ELC_TOT</t>
  </si>
  <si>
    <t>H2G_GRID</t>
  </si>
  <si>
    <t>H2 from pipeline</t>
  </si>
  <si>
    <t>H2 from trucks shipping</t>
  </si>
  <si>
    <t>H2G_TRUCK</t>
  </si>
  <si>
    <t>AFA</t>
  </si>
  <si>
    <t>ELC_GRID</t>
  </si>
  <si>
    <t>Electricity from the grid total</t>
  </si>
  <si>
    <t>DAYNITE</t>
  </si>
  <si>
    <t>ELC_GRID_RES</t>
  </si>
  <si>
    <t>Electricity from the grid from OZE</t>
  </si>
  <si>
    <t>DMD_IND_FERT_H2G</t>
  </si>
  <si>
    <t>DMD_IND_REF_H2G</t>
  </si>
  <si>
    <t>DMD_IND_STEEL_H2G</t>
  </si>
  <si>
    <t>DMD_TRA_AVI_H2G</t>
  </si>
  <si>
    <t>DMD_TRA_CARS_H2G</t>
  </si>
  <si>
    <t>DMD_TRA_BUS_H2G</t>
  </si>
  <si>
    <t>DMD_TRA_RAIL_H2G</t>
  </si>
  <si>
    <t>DMD_TRA_TRUCK_H2G</t>
  </si>
  <si>
    <t>DMD_HT_H2G</t>
  </si>
  <si>
    <t>DMD_ELE_PP_H2G</t>
  </si>
  <si>
    <t>DEM_OTHER_ELC</t>
  </si>
  <si>
    <t>SHARE~2030~FX</t>
  </si>
  <si>
    <t>Mt</t>
  </si>
  <si>
    <t>H2G</t>
  </si>
  <si>
    <t>tona na ciężarówkę</t>
  </si>
  <si>
    <t>Mt/dzień</t>
  </si>
  <si>
    <t>do rozwiezienia</t>
  </si>
  <si>
    <t>razy na dzień ciężarówka przejeżdża tam i z potwrotem</t>
  </si>
  <si>
    <t>tyle ciężarówek trzeba</t>
  </si>
  <si>
    <t>ciężarówek</t>
  </si>
  <si>
    <t>ton wodoru na dobę na ciężarówki wszystkie</t>
  </si>
  <si>
    <t>tyle ton rocznie</t>
  </si>
  <si>
    <t>km dystans rozwózki tam i z powrotem</t>
  </si>
  <si>
    <t>kursy dziennie</t>
  </si>
  <si>
    <t>km promień od .. Do..</t>
  </si>
  <si>
    <t>km dziennie cieżarówka</t>
  </si>
  <si>
    <t>km rocznie</t>
  </si>
  <si>
    <t>t H2 na ciężarókę rocznie</t>
  </si>
  <si>
    <t>tony na dzień</t>
  </si>
  <si>
    <t>ton na ciężarówkę na 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</si>
</sst>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  <numFmt numFmtId="186" formatCode="0.0000"/>
  </numFmts>
  <fonts count="11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  <font>
      <sz val="10"/>
      <color rgb="FFEE0000"/>
      <name val="Arial"/>
      <family val="2"/>
      <charset val="238"/>
    </font>
    <font>
      <sz val="10"/>
      <color rgb="FF010000"/>
      <name val="Arial"/>
      <family val="2"/>
      <charset val="238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0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2" fillId="0" borderId="0"/>
    <xf numFmtId="0" fontId="113" fillId="0" borderId="0"/>
    <xf numFmtId="0" fontId="43" fillId="0" borderId="0"/>
    <xf numFmtId="0" fontId="5" fillId="0" borderId="0"/>
    <xf numFmtId="0" fontId="11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09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43" fillId="43" borderId="0" xfId="0" applyFont="1" applyFill="1" applyAlignment="1">
      <alignment horizontal="left"/>
    </xf>
    <xf numFmtId="0" fontId="43" fillId="44" borderId="19" xfId="0" applyFont="1" applyFill="1" applyBorder="1"/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2" fontId="99" fillId="48" borderId="0" xfId="0" applyNumberFormat="1" applyFont="1" applyFill="1"/>
    <xf numFmtId="0" fontId="111" fillId="0" borderId="0" xfId="0" applyFont="1"/>
    <xf numFmtId="184" fontId="5" fillId="39" borderId="0" xfId="791" quotePrefix="1" applyNumberFormat="1" applyFill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184" fontId="0" fillId="43" borderId="25" xfId="0" applyNumberFormat="1" applyFill="1" applyBorder="1"/>
    <xf numFmtId="184" fontId="0" fillId="44" borderId="26" xfId="0" applyNumberFormat="1" applyFill="1" applyBorder="1"/>
    <xf numFmtId="0" fontId="0" fillId="0" borderId="26" xfId="0" applyBorder="1"/>
    <xf numFmtId="0" fontId="43" fillId="44" borderId="21" xfId="0" applyFont="1" applyFill="1" applyBorder="1"/>
    <xf numFmtId="0" fontId="0" fillId="44" borderId="0" xfId="0" applyFill="1"/>
    <xf numFmtId="0" fontId="0" fillId="44" borderId="26" xfId="0" applyFill="1" applyBorder="1"/>
    <xf numFmtId="0" fontId="43" fillId="43" borderId="21" xfId="0" applyFont="1" applyFill="1" applyBorder="1"/>
    <xf numFmtId="0" fontId="0" fillId="43" borderId="0" xfId="0" applyFill="1"/>
    <xf numFmtId="0" fontId="0" fillId="43" borderId="26" xfId="0" applyFill="1" applyBorder="1"/>
    <xf numFmtId="0" fontId="5" fillId="39" borderId="0" xfId="791" quotePrefix="1" applyFill="1" applyAlignment="1">
      <alignment horizontal="center" vertical="center" wrapText="1"/>
    </xf>
    <xf numFmtId="184" fontId="0" fillId="43" borderId="23" xfId="0" applyNumberFormat="1" applyFill="1" applyBorder="1"/>
    <xf numFmtId="184" fontId="0" fillId="43" borderId="24" xfId="0" applyNumberFormat="1" applyFill="1" applyBorder="1"/>
    <xf numFmtId="184" fontId="43" fillId="43" borderId="24" xfId="0" applyNumberFormat="1" applyFont="1" applyFill="1" applyBorder="1"/>
    <xf numFmtId="184" fontId="0" fillId="44" borderId="21" xfId="0" applyNumberFormat="1" applyFill="1" applyBorder="1"/>
    <xf numFmtId="184" fontId="0" fillId="43" borderId="21" xfId="0" applyNumberFormat="1" applyFill="1" applyBorder="1"/>
    <xf numFmtId="0" fontId="5" fillId="44" borderId="21" xfId="0" applyFont="1" applyFill="1" applyBorder="1"/>
    <xf numFmtId="0" fontId="5" fillId="44" borderId="23" xfId="0" applyFont="1" applyFill="1" applyBorder="1"/>
    <xf numFmtId="0" fontId="5" fillId="44" borderId="24" xfId="0" applyFont="1" applyFill="1" applyBorder="1"/>
    <xf numFmtId="0" fontId="5" fillId="43" borderId="21" xfId="0" applyFont="1" applyFill="1" applyBorder="1"/>
    <xf numFmtId="185" fontId="0" fillId="43" borderId="26" xfId="0" applyNumberFormat="1" applyFill="1" applyBorder="1"/>
    <xf numFmtId="0" fontId="0" fillId="43" borderId="19" xfId="0" applyFill="1" applyBorder="1"/>
    <xf numFmtId="0" fontId="0" fillId="43" borderId="27" xfId="0" applyFill="1" applyBorder="1"/>
    <xf numFmtId="0" fontId="43" fillId="44" borderId="23" xfId="0" applyFont="1" applyFill="1" applyBorder="1" applyAlignment="1">
      <alignment horizontal="left"/>
    </xf>
    <xf numFmtId="0" fontId="0" fillId="44" borderId="24" xfId="0" applyFill="1" applyBorder="1"/>
    <xf numFmtId="0" fontId="43" fillId="43" borderId="21" xfId="0" applyFont="1" applyFill="1" applyBorder="1" applyAlignment="1">
      <alignment horizontal="left"/>
    </xf>
    <xf numFmtId="0" fontId="43" fillId="44" borderId="21" xfId="0" applyFont="1" applyFill="1" applyBorder="1" applyAlignment="1">
      <alignment horizontal="left"/>
    </xf>
    <xf numFmtId="184" fontId="3" fillId="28" borderId="0" xfId="0" applyNumberFormat="1" applyFont="1" applyFill="1" applyAlignment="1">
      <alignment horizontal="center" vertical="center"/>
    </xf>
    <xf numFmtId="185" fontId="0" fillId="44" borderId="26" xfId="0" applyNumberFormat="1" applyFill="1" applyBorder="1"/>
    <xf numFmtId="0" fontId="0" fillId="43" borderId="21" xfId="0" applyFill="1" applyBorder="1"/>
    <xf numFmtId="186" fontId="0" fillId="44" borderId="24" xfId="0" applyNumberFormat="1" applyFill="1" applyBorder="1"/>
    <xf numFmtId="186" fontId="0" fillId="44" borderId="0" xfId="0" applyNumberFormat="1" applyFill="1"/>
    <xf numFmtId="186" fontId="0" fillId="43" borderId="0" xfId="0" applyNumberFormat="1" applyFill="1"/>
    <xf numFmtId="0" fontId="43" fillId="43" borderId="22" xfId="0" applyFont="1" applyFill="1" applyBorder="1" applyAlignment="1">
      <alignment horizontal="left"/>
    </xf>
    <xf numFmtId="184" fontId="5" fillId="39" borderId="0" xfId="791" applyNumberFormat="1" applyFill="1" applyAlignment="1">
      <alignment horizontal="center" vertical="center"/>
    </xf>
    <xf numFmtId="186" fontId="0" fillId="43" borderId="19" xfId="0" applyNumberFormat="1" applyFill="1" applyBorder="1"/>
    <xf numFmtId="0" fontId="0" fillId="44" borderId="28" xfId="0" applyFill="1" applyBorder="1"/>
    <xf numFmtId="0" fontId="0" fillId="49" borderId="10" xfId="0" applyFill="1" applyBorder="1"/>
    <xf numFmtId="0" fontId="3" fillId="49" borderId="10" xfId="0" applyFont="1" applyFill="1" applyBorder="1" applyAlignment="1">
      <alignment horizontal="center" vertical="center"/>
    </xf>
    <xf numFmtId="0" fontId="0" fillId="0" borderId="10" xfId="0" applyBorder="1"/>
    <xf numFmtId="186" fontId="0" fillId="0" borderId="10" xfId="0" applyNumberFormat="1" applyBorder="1"/>
    <xf numFmtId="2" fontId="0" fillId="0" borderId="10" xfId="0" applyNumberFormat="1" applyBorder="1"/>
    <xf numFmtId="0" fontId="43" fillId="0" borderId="10" xfId="0" applyFont="1" applyBorder="1"/>
    <xf numFmtId="0" fontId="43" fillId="44" borderId="0" xfId="0" applyFont="1" applyFill="1"/>
    <xf numFmtId="0" fontId="43" fillId="43" borderId="0" xfId="0" applyFont="1" applyFill="1"/>
    <xf numFmtId="184" fontId="0" fillId="44" borderId="0" xfId="0" applyNumberFormat="1" applyFill="1"/>
    <xf numFmtId="184" fontId="0" fillId="43" borderId="0" xfId="0" applyNumberFormat="1" applyFill="1"/>
    <xf numFmtId="0" fontId="43" fillId="43" borderId="22" xfId="0" applyFont="1" applyFill="1" applyBorder="1"/>
    <xf numFmtId="0" fontId="43" fillId="43" borderId="19" xfId="0" applyFont="1" applyFill="1" applyBorder="1"/>
    <xf numFmtId="184" fontId="43" fillId="44" borderId="0" xfId="0" applyNumberFormat="1" applyFont="1" applyFill="1"/>
    <xf numFmtId="184" fontId="43" fillId="43" borderId="0" xfId="0" applyNumberFormat="1" applyFont="1" applyFill="1"/>
    <xf numFmtId="184" fontId="43" fillId="43" borderId="19" xfId="0" applyNumberFormat="1" applyFont="1" applyFill="1" applyBorder="1"/>
    <xf numFmtId="0" fontId="5" fillId="44" borderId="0" xfId="0" applyFont="1" applyFill="1"/>
    <xf numFmtId="185" fontId="5" fillId="44" borderId="0" xfId="0" applyNumberFormat="1" applyFont="1" applyFill="1"/>
    <xf numFmtId="0" fontId="5" fillId="43" borderId="0" xfId="0" applyFont="1" applyFill="1"/>
    <xf numFmtId="0" fontId="43" fillId="49" borderId="0" xfId="0" applyFont="1" applyFill="1"/>
    <xf numFmtId="0" fontId="0" fillId="0" borderId="29" xfId="0" applyBorder="1"/>
    <xf numFmtId="186" fontId="0" fillId="0" borderId="0" xfId="0" applyNumberFormat="1"/>
    <xf numFmtId="0" fontId="115" fillId="0" borderId="10" xfId="0" applyFont="1" applyBorder="1"/>
    <xf numFmtId="184" fontId="116" fillId="44" borderId="21" xfId="0" applyNumberFormat="1" applyFont="1" applyFill="1" applyBorder="1"/>
    <xf numFmtId="184" fontId="116" fillId="44" borderId="0" xfId="0" applyNumberFormat="1" applyFont="1" applyFill="1"/>
    <xf numFmtId="184" fontId="116" fillId="43" borderId="22" xfId="0" applyNumberFormat="1" applyFont="1" applyFill="1" applyBorder="1"/>
    <xf numFmtId="184" fontId="116" fillId="43" borderId="19" xfId="0" applyNumberFormat="1" applyFont="1" applyFill="1" applyBorder="1"/>
    <xf numFmtId="1" fontId="0" fillId="44" borderId="24" xfId="0" applyNumberFormat="1" applyFill="1" applyBorder="1"/>
    <xf numFmtId="1" fontId="0" fillId="43" borderId="0" xfId="0" applyNumberFormat="1" applyFill="1"/>
    <xf numFmtId="1" fontId="0" fillId="44" borderId="0" xfId="0" applyNumberFormat="1" applyFill="1"/>
    <xf numFmtId="1" fontId="0" fillId="0" borderId="0" xfId="0" applyNumberFormat="1"/>
    <xf numFmtId="1" fontId="0" fillId="43" borderId="19" xfId="0" applyNumberFormat="1" applyFill="1" applyBorder="1"/>
    <xf numFmtId="0" fontId="109" fillId="47" borderId="0" xfId="0" applyFont="1" applyFill="1" applyAlignment="1">
      <alignment horizontal="center"/>
    </xf>
    <xf numFmtId="0" fontId="43" fillId="49" borderId="0" xfId="0" applyFont="1" applyFill="1" applyAlignment="1">
      <alignment horizontal="center" vertical="center"/>
    </xf>
    <xf numFmtId="184" fontId="5" fillId="39" borderId="18" xfId="791" applyNumberFormat="1" applyFill="1" applyBorder="1" applyAlignment="1">
      <alignment horizontal="center" vertical="center" wrapText="1"/>
    </xf>
    <xf numFmtId="184" fontId="5" fillId="39" borderId="0" xfId="791" applyNumberFormat="1" applyFill="1" applyAlignment="1">
      <alignment horizontal="center" vertical="center" wrapText="1"/>
    </xf>
    <xf numFmtId="0" fontId="99" fillId="49" borderId="10" xfId="0" applyFont="1" applyFill="1" applyBorder="1" applyAlignment="1">
      <alignment horizontal="center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292101</xdr:colOff>
      <xdr:row>50</xdr:row>
      <xdr:rowOff>58882</xdr:rowOff>
    </xdr:from>
    <xdr:ext cx="8051800" cy="5242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𝑤𝑒𝑗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 (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𝑃𝐽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𝑠𝑝𝑟𝑎𝑤𝑛𝑜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ść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𝑀𝐽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𝑘𝑔</m:t>
                          </m:r>
                        </m:den>
                      </m:f>
                      <m:r>
                        <a:rPr lang="pl-PL" sz="11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</m:t>
                      </m:r>
                      <m:sSup>
                        <m:sSup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9</m:t>
                          </m:r>
                        </m:sup>
                      </m:sSup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𝑘𝑔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𝑒𝑛𝑒𝑟𝑔𝑖𝑎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∗0,68</m:t>
                      </m:r>
                    </m:num>
                    <m:den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𝑤𝑎𝑟𝑡𝑜</m:t>
                      </m:r>
                      <m:r>
                        <a:rPr lang="pl-PL" sz="1100" b="0" i="1">
                          <a:latin typeface="Cambria Math" panose="02040503050406030204" pitchFamily="18" charset="0"/>
                        </a:rPr>
                        <m:t>ś</m:t>
                      </m:r>
                      <m:sSub>
                        <m:sSub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ć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𝑜𝑝</m:t>
                          </m:r>
                        </m:sub>
                      </m:sSub>
                    </m:den>
                  </m:f>
                </m:oMath>
              </a14:m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354721B0-4441-C562-0790-79F7895BEF9C}"/>
                </a:ext>
              </a:extLst>
            </xdr:cNvPr>
            <xdr:cNvSpPr txBox="1"/>
          </xdr:nvSpPr>
          <xdr:spPr>
            <a:xfrm>
              <a:off x="12655551" y="9094932"/>
              <a:ext cx="8051800" cy="5242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(𝑒𝑛𝑒𝑟𝑔𝑖𝑎 𝑤𝑒𝑗ść (𝑃𝐽)∗𝑠𝑝𝑟𝑎𝑤𝑛𝑜ść)/(𝑤𝑎𝑟𝑡𝑜ść_𝑜𝑝 (𝑀𝐽/𝑘𝑔))=(𝑒𝑛𝑒𝑟𝑔𝑖𝑎∗10^9 (𝑀𝐽)∗𝑠𝑝𝑟𝑎𝑤𝑛𝑜ść)/(𝑤𝑎𝑟𝑡𝑜ść_𝑜𝑝 (𝑀𝐽/𝑘𝑔))=(𝑒𝑛𝑒𝑟𝑔𝑖𝑎∗10^9∗0,68)/(𝑤𝑎𝑟𝑡𝑜ść_𝑜𝑝 ) (𝑘𝑔)=(𝑒𝑛𝑒𝑟𝑔𝑖𝑎∗0,68)/(𝑤𝑎𝑟𝑡𝑜ść_𝑜𝑝 )</a:t>
              </a:r>
              <a:r>
                <a:rPr lang="pl-PL" sz="1100" b="0"/>
                <a:t> (mln ton)</a:t>
              </a: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0A330A8A-83DE-4C14-BDFA-9ADF16A79C58}" userId="95a19d6e4dcee85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9" dT="2025-07-01T18:12:17.79" personId="{0A330A8A-83DE-4C14-BDFA-9ADF16A79C58}" id="{E12DFC98-BDBE-41C8-913D-AF5DC4173962}">
    <text>„wodór jako paliwo przyszłości”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8" dT="2025-07-01T18:35:33.91" personId="{0A330A8A-83DE-4C14-BDFA-9ADF16A79C58}" id="{A32A2A61-6008-4EFA-94A8-7D4E0B1FF658}">
    <text>Kontynuacja trendu</text>
  </threadedComment>
  <threadedComment ref="S9" dT="2025-07-01T18:36:21.53" personId="{0A330A8A-83DE-4C14-BDFA-9ADF16A79C58}" id="{5501E185-CFCC-48A6-B673-A090B4BAC491}">
    <text>Kontynuacja trendu</text>
  </threadedComment>
  <threadedComment ref="Q12" dT="2025-07-01T18:38:14.60" personId="{0A330A8A-83DE-4C14-BDFA-9ADF16A79C58}" id="{A1CE0A75-6E29-4343-8C75-FE4CB122E39C}">
    <text>Na potrzeby wymyślenia trajektorii - średnie</text>
  </threadedComment>
  <threadedComment ref="Q14" dT="2025-07-01T18:38:14.60" personId="{0A330A8A-83DE-4C14-BDFA-9ADF16A79C58}" id="{9D70653A-7BE9-4080-AC12-E27A52126FB4}">
    <text>Na potrzeby wymyślenia trajektorii - średnie</text>
  </threadedComment>
  <threadedComment ref="P16" dT="2025-06-02T15:53:15.69" personId="{0A330A8A-83DE-4C14-BDFA-9ADF16A79C58}" id="{19C9F95A-48AF-4B96-8A5E-221F5696861C}">
    <text>Industrial+residential</text>
  </threadedComment>
  <threadedComment ref="Q16" dT="2025-06-25T18:34:57.21" personId="{0A330A8A-83DE-4C14-BDFA-9ADF16A79C58}" id="{949D57D8-FB43-4079-B85C-4919979C506A}">
    <text>Wzrost o 15% co 5 lat</text>
  </threadedComment>
  <threadedComment ref="C24" dT="2025-07-21T16:42:47.79" personId="{0A330A8A-83DE-4C14-BDFA-9ADF16A79C58}" id="{0A154F01-0F2D-4711-97ED-6F01E3C8934A}">
    <text>https://www.ure.gov.pl/en/markets/electricity/elctricitymrket/292,Electricity-Market-Characteristics.html</text>
    <extLst>
      <x:ext xmlns:xltc2="http://schemas.microsoft.com/office/spreadsheetml/2020/threadedcomments2" uri="{F7C98A9C-CBB3-438F-8F68-D28B6AF4A901}">
        <xltc2:checksum>2442345212</xltc2:checksum>
        <xltc2:hyperlink startIndex="0" length="105" url="https://www.ure.gov.pl/en/markets/electricity/elctricitymrket/292,Electricity-Market-Characteristics.html"/>
      </x:ext>
    </extLst>
  </threadedComment>
  <threadedComment ref="C24" dT="2025-07-21T16:48:14.00" personId="{0A330A8A-83DE-4C14-BDFA-9ADF16A79C58}" id="{CE1B5308-0A63-4C75-AD44-A1645F71BB1F}" parentId="{0A154F01-0F2D-4711-97ED-6F01E3C8934A}">
    <text>I nie da się za bardzo szacować na przyszłość, chyba, żeby założyć trend +1% co roku albo cos
Zmiana z 2023 na 2024 to 0,86% jak raportuje https://www.rynekelektryczny.pl/produkcja-energii-elektrycznej-raport-roczny/#:~:text=Produkcja%20energii%20elektrycznej%20w%20latach,i%20wynios%C5%82o%20168%20956%20GWh.</text>
    <extLst>
      <x:ext xmlns:xltc2="http://schemas.microsoft.com/office/spreadsheetml/2020/threadedcomments2" uri="{F7C98A9C-CBB3-438F-8F68-D28B6AF4A901}">
        <xltc2:checksum>3345733104</xltc2:checksum>
        <xltc2:hyperlink startIndex="139" length="169" url="https://www.rynekelektryczny.pl/produkcja-energii-elektrycznej-raport-roczny/#:~:text=Produkcja%20energii%20elektrycznej%20w%20latach,i%20wynios%C5%82o%20168%20956%20GWh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2"/>
  <sheetViews>
    <sheetView zoomScale="145" zoomScaleNormal="145" workbookViewId="0">
      <selection activeCell="G24" sqref="G24"/>
    </sheetView>
  </sheetViews>
  <sheetFormatPr defaultRowHeight="12.75"/>
  <cols>
    <col min="1" max="1" width="2.7109375" customWidth="1"/>
    <col min="2" max="2" width="15" customWidth="1"/>
    <col min="3" max="3" width="24.14062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1" t="s">
        <v>0</v>
      </c>
      <c r="C2" s="22"/>
      <c r="D2" s="22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6" t="s">
        <v>8</v>
      </c>
      <c r="I5" s="16" t="s">
        <v>9</v>
      </c>
    </row>
    <row r="6" spans="2:9" ht="47.25" customHeight="1">
      <c r="B6" s="24" t="s">
        <v>10</v>
      </c>
      <c r="C6" s="24" t="s">
        <v>11</v>
      </c>
      <c r="D6" s="24" t="s">
        <v>12</v>
      </c>
      <c r="E6" s="24" t="s">
        <v>5</v>
      </c>
      <c r="F6" s="24" t="s">
        <v>13</v>
      </c>
      <c r="G6" s="24" t="s">
        <v>14</v>
      </c>
      <c r="H6" s="24" t="s">
        <v>15</v>
      </c>
      <c r="I6" s="24" t="s">
        <v>16</v>
      </c>
    </row>
    <row r="7" spans="2:9" ht="63.75">
      <c r="B7" s="34" t="s">
        <v>17</v>
      </c>
      <c r="C7" s="34" t="s">
        <v>18</v>
      </c>
      <c r="D7" s="34" t="s">
        <v>19</v>
      </c>
      <c r="E7" s="34" t="s">
        <v>20</v>
      </c>
      <c r="F7" s="33" t="s">
        <v>21</v>
      </c>
      <c r="G7" s="34" t="s">
        <v>22</v>
      </c>
      <c r="H7" s="33" t="s">
        <v>21</v>
      </c>
      <c r="I7" s="34" t="s">
        <v>23</v>
      </c>
    </row>
    <row r="8" spans="2:9">
      <c r="B8" s="93" t="s">
        <v>24</v>
      </c>
      <c r="C8" s="94" t="s">
        <v>155</v>
      </c>
      <c r="D8" s="94" t="s">
        <v>156</v>
      </c>
      <c r="E8" s="94" t="s">
        <v>132</v>
      </c>
    </row>
    <row r="9" spans="2:9" ht="13.5" thickBot="1">
      <c r="B9" s="95" t="s">
        <v>24</v>
      </c>
      <c r="C9" s="96" t="s">
        <v>158</v>
      </c>
      <c r="D9" s="96" t="s">
        <v>157</v>
      </c>
      <c r="E9" s="96" t="s">
        <v>132</v>
      </c>
    </row>
    <row r="10" spans="2:9">
      <c r="B10" s="38" t="s">
        <v>26</v>
      </c>
      <c r="C10" s="77" t="s">
        <v>144</v>
      </c>
      <c r="D10" s="77" t="s">
        <v>100</v>
      </c>
      <c r="E10" s="83" t="s">
        <v>132</v>
      </c>
      <c r="F10" s="39"/>
      <c r="G10" s="39"/>
      <c r="H10" s="39"/>
      <c r="I10" s="40"/>
    </row>
    <row r="11" spans="2:9">
      <c r="B11" s="41" t="s">
        <v>26</v>
      </c>
      <c r="C11" s="78" t="s">
        <v>145</v>
      </c>
      <c r="D11" s="78" t="s">
        <v>102</v>
      </c>
      <c r="E11" s="84" t="s">
        <v>132</v>
      </c>
      <c r="F11" s="42"/>
      <c r="G11" s="42"/>
      <c r="H11" s="42"/>
      <c r="I11" s="43"/>
    </row>
    <row r="12" spans="2:9">
      <c r="B12" s="38" t="s">
        <v>26</v>
      </c>
      <c r="C12" s="77" t="s">
        <v>146</v>
      </c>
      <c r="D12" s="77" t="s">
        <v>104</v>
      </c>
      <c r="E12" s="83" t="s">
        <v>132</v>
      </c>
      <c r="F12" s="39"/>
      <c r="G12" s="39"/>
      <c r="H12" s="39"/>
      <c r="I12" s="40"/>
    </row>
    <row r="13" spans="2:9">
      <c r="B13" s="41" t="s">
        <v>26</v>
      </c>
      <c r="C13" s="78" t="s">
        <v>147</v>
      </c>
      <c r="D13" s="78" t="s">
        <v>106</v>
      </c>
      <c r="E13" s="84" t="s">
        <v>132</v>
      </c>
      <c r="F13" s="42"/>
      <c r="G13" s="42"/>
      <c r="H13" s="42"/>
      <c r="I13" s="43"/>
    </row>
    <row r="14" spans="2:9">
      <c r="B14" s="38" t="s">
        <v>26</v>
      </c>
      <c r="C14" s="77" t="s">
        <v>149</v>
      </c>
      <c r="D14" s="77" t="s">
        <v>110</v>
      </c>
      <c r="E14" s="83" t="s">
        <v>132</v>
      </c>
      <c r="F14" s="39"/>
      <c r="G14" s="39"/>
      <c r="H14" s="39"/>
      <c r="I14" s="40"/>
    </row>
    <row r="15" spans="2:9">
      <c r="B15" s="41" t="s">
        <v>26</v>
      </c>
      <c r="C15" s="77" t="s">
        <v>150</v>
      </c>
      <c r="D15" s="78" t="s">
        <v>108</v>
      </c>
      <c r="E15" s="84" t="s">
        <v>132</v>
      </c>
      <c r="F15" s="42"/>
      <c r="G15" s="42"/>
      <c r="H15" s="42"/>
      <c r="I15" s="43"/>
    </row>
    <row r="16" spans="2:9">
      <c r="B16" s="38" t="s">
        <v>26</v>
      </c>
      <c r="C16" s="77" t="s">
        <v>151</v>
      </c>
      <c r="D16" s="77" t="s">
        <v>111</v>
      </c>
      <c r="E16" s="83" t="s">
        <v>132</v>
      </c>
      <c r="F16" s="39"/>
      <c r="G16" s="39"/>
      <c r="H16" s="39"/>
      <c r="I16" s="40"/>
    </row>
    <row r="17" spans="2:9" ht="13.5" thickBot="1">
      <c r="B17" s="81" t="s">
        <v>26</v>
      </c>
      <c r="C17" s="82" t="s">
        <v>152</v>
      </c>
      <c r="D17" s="82" t="s">
        <v>126</v>
      </c>
      <c r="E17" s="85" t="s">
        <v>132</v>
      </c>
      <c r="F17" s="39"/>
      <c r="G17" s="39"/>
      <c r="H17" s="39"/>
      <c r="I17" s="40"/>
    </row>
    <row r="18" spans="2:9">
      <c r="B18" s="41" t="s">
        <v>26</v>
      </c>
      <c r="C18" s="78" t="s">
        <v>153</v>
      </c>
      <c r="D18" s="78" t="s">
        <v>113</v>
      </c>
      <c r="E18" s="84" t="s">
        <v>132</v>
      </c>
      <c r="F18" s="42"/>
      <c r="G18" s="42"/>
      <c r="H18" s="42"/>
      <c r="I18" s="43"/>
    </row>
    <row r="19" spans="2:9">
      <c r="B19" s="38" t="s">
        <v>26</v>
      </c>
      <c r="C19" s="77" t="s">
        <v>148</v>
      </c>
      <c r="D19" s="77" t="s">
        <v>115</v>
      </c>
      <c r="E19" s="83" t="s">
        <v>132</v>
      </c>
      <c r="F19" s="39"/>
      <c r="G19" s="39"/>
      <c r="H19" s="39"/>
      <c r="I19" s="40"/>
    </row>
    <row r="20" spans="2:9">
      <c r="B20" t="s">
        <v>24</v>
      </c>
      <c r="C20" t="s">
        <v>160</v>
      </c>
      <c r="D20" t="s">
        <v>161</v>
      </c>
      <c r="E20" t="s">
        <v>25</v>
      </c>
      <c r="G20" t="s">
        <v>162</v>
      </c>
    </row>
    <row r="21" spans="2:9" ht="13.9" customHeight="1">
      <c r="B21" s="93" t="s">
        <v>24</v>
      </c>
      <c r="C21" s="94" t="s">
        <v>163</v>
      </c>
      <c r="D21" s="94" t="s">
        <v>164</v>
      </c>
      <c r="E21" s="94" t="s">
        <v>25</v>
      </c>
      <c r="F21" s="94"/>
      <c r="G21" s="94" t="s">
        <v>162</v>
      </c>
      <c r="H21" s="94"/>
    </row>
    <row r="22" spans="2:9">
      <c r="B22" s="1" t="s">
        <v>26</v>
      </c>
      <c r="C22" s="1" t="s">
        <v>154</v>
      </c>
      <c r="D22" s="1" t="s">
        <v>142</v>
      </c>
      <c r="E22" s="1" t="s">
        <v>25</v>
      </c>
      <c r="G22" s="94"/>
      <c r="H22" s="9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31"/>
  <sheetViews>
    <sheetView zoomScaleNormal="100" workbookViewId="0">
      <selection activeCell="D19" sqref="D19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1" t="s">
        <v>27</v>
      </c>
      <c r="C2" s="23"/>
      <c r="D2" s="23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6" t="s">
        <v>29</v>
      </c>
      <c r="C5" s="16" t="s">
        <v>30</v>
      </c>
      <c r="D5" s="16" t="s">
        <v>31</v>
      </c>
      <c r="E5" s="16" t="s">
        <v>32</v>
      </c>
      <c r="F5" s="16" t="s">
        <v>33</v>
      </c>
      <c r="G5" s="16" t="s">
        <v>34</v>
      </c>
      <c r="H5" s="16" t="s">
        <v>35</v>
      </c>
      <c r="I5" s="16" t="s">
        <v>36</v>
      </c>
      <c r="J5" s="16" t="s">
        <v>37</v>
      </c>
    </row>
    <row r="6" spans="2:10" ht="38.25">
      <c r="B6" s="24" t="s">
        <v>38</v>
      </c>
      <c r="C6" s="24" t="s">
        <v>39</v>
      </c>
      <c r="D6" s="24" t="s">
        <v>40</v>
      </c>
      <c r="E6" s="24" t="s">
        <v>41</v>
      </c>
      <c r="F6" s="24" t="s">
        <v>42</v>
      </c>
      <c r="G6" s="24" t="s">
        <v>43</v>
      </c>
      <c r="H6" s="24" t="s">
        <v>14</v>
      </c>
      <c r="I6" s="25" t="s">
        <v>44</v>
      </c>
      <c r="J6" s="25" t="s">
        <v>45</v>
      </c>
    </row>
    <row r="7" spans="2:10" ht="64.5" thickBot="1">
      <c r="B7" s="34" t="s">
        <v>46</v>
      </c>
      <c r="C7" s="34" t="s">
        <v>47</v>
      </c>
      <c r="D7" s="34" t="s">
        <v>48</v>
      </c>
      <c r="E7" s="34" t="s">
        <v>49</v>
      </c>
      <c r="F7" s="34" t="s">
        <v>50</v>
      </c>
      <c r="G7" s="34" t="s">
        <v>51</v>
      </c>
      <c r="H7" s="34" t="s">
        <v>22</v>
      </c>
      <c r="I7" s="44" t="s">
        <v>21</v>
      </c>
      <c r="J7" s="44" t="s">
        <v>21</v>
      </c>
    </row>
    <row r="8" spans="2:10" ht="15.75" customHeight="1">
      <c r="B8" s="45" t="s">
        <v>52</v>
      </c>
      <c r="C8" s="46" t="s">
        <v>53</v>
      </c>
      <c r="D8" s="47" t="s">
        <v>165</v>
      </c>
      <c r="E8" s="47" t="s">
        <v>116</v>
      </c>
      <c r="F8" s="47" t="s">
        <v>132</v>
      </c>
      <c r="G8" s="47" t="s">
        <v>132</v>
      </c>
      <c r="H8" s="47"/>
      <c r="I8" s="47"/>
      <c r="J8" s="35"/>
    </row>
    <row r="9" spans="2:10" ht="15.75" customHeight="1">
      <c r="B9" s="48" t="s">
        <v>52</v>
      </c>
      <c r="C9" s="79" t="s">
        <v>53</v>
      </c>
      <c r="D9" s="83" t="s">
        <v>166</v>
      </c>
      <c r="E9" s="83" t="s">
        <v>117</v>
      </c>
      <c r="F9" s="83" t="s">
        <v>132</v>
      </c>
      <c r="G9" s="83" t="s">
        <v>132</v>
      </c>
      <c r="H9" s="79"/>
      <c r="I9" s="83"/>
      <c r="J9" s="36"/>
    </row>
    <row r="10" spans="2:10">
      <c r="B10" s="49" t="s">
        <v>52</v>
      </c>
      <c r="C10" s="80" t="s">
        <v>53</v>
      </c>
      <c r="D10" s="1" t="s">
        <v>167</v>
      </c>
      <c r="E10" s="1" t="s">
        <v>118</v>
      </c>
      <c r="F10" s="84" t="s">
        <v>132</v>
      </c>
      <c r="G10" s="84" t="s">
        <v>132</v>
      </c>
      <c r="H10" s="79"/>
      <c r="I10" s="1"/>
      <c r="J10" s="37"/>
    </row>
    <row r="11" spans="2:10">
      <c r="B11" s="48" t="s">
        <v>52</v>
      </c>
      <c r="C11" s="79" t="s">
        <v>53</v>
      </c>
      <c r="D11" s="77" t="s">
        <v>168</v>
      </c>
      <c r="E11" s="77" t="s">
        <v>119</v>
      </c>
      <c r="F11" s="83" t="s">
        <v>132</v>
      </c>
      <c r="G11" s="83" t="s">
        <v>132</v>
      </c>
      <c r="H11" s="79"/>
      <c r="I11" s="77"/>
      <c r="J11" s="40"/>
    </row>
    <row r="12" spans="2:10">
      <c r="B12" s="49" t="s">
        <v>52</v>
      </c>
      <c r="C12" s="80" t="s">
        <v>53</v>
      </c>
      <c r="D12" s="78" t="s">
        <v>169</v>
      </c>
      <c r="E12" s="78" t="s">
        <v>120</v>
      </c>
      <c r="F12" s="84" t="s">
        <v>132</v>
      </c>
      <c r="G12" s="84" t="s">
        <v>132</v>
      </c>
      <c r="H12" s="79"/>
      <c r="I12" s="78"/>
      <c r="J12" s="43"/>
    </row>
    <row r="13" spans="2:10">
      <c r="B13" s="48" t="s">
        <v>52</v>
      </c>
      <c r="C13" s="79" t="s">
        <v>53</v>
      </c>
      <c r="D13" s="77" t="s">
        <v>170</v>
      </c>
      <c r="E13" s="77" t="s">
        <v>127</v>
      </c>
      <c r="F13" s="83" t="s">
        <v>132</v>
      </c>
      <c r="G13" s="83" t="s">
        <v>132</v>
      </c>
      <c r="H13" s="79"/>
      <c r="I13" s="77"/>
      <c r="J13" s="40"/>
    </row>
    <row r="14" spans="2:10">
      <c r="B14" s="49" t="s">
        <v>52</v>
      </c>
      <c r="C14" s="80" t="s">
        <v>53</v>
      </c>
      <c r="D14" s="1" t="s">
        <v>171</v>
      </c>
      <c r="E14" s="1" t="s">
        <v>121</v>
      </c>
      <c r="F14" s="84" t="s">
        <v>132</v>
      </c>
      <c r="G14" s="84" t="s">
        <v>132</v>
      </c>
      <c r="H14" s="79"/>
      <c r="I14" s="1"/>
      <c r="J14" s="37"/>
    </row>
    <row r="15" spans="2:10">
      <c r="B15" s="48" t="s">
        <v>52</v>
      </c>
      <c r="C15" s="79" t="s">
        <v>53</v>
      </c>
      <c r="D15" s="77" t="s">
        <v>172</v>
      </c>
      <c r="E15" s="77" t="s">
        <v>122</v>
      </c>
      <c r="F15" s="83" t="s">
        <v>132</v>
      </c>
      <c r="G15" s="83" t="s">
        <v>132</v>
      </c>
      <c r="H15" s="79"/>
      <c r="I15" s="77"/>
      <c r="J15" s="40"/>
    </row>
    <row r="16" spans="2:10">
      <c r="B16" s="49" t="s">
        <v>52</v>
      </c>
      <c r="C16" s="80" t="s">
        <v>53</v>
      </c>
      <c r="D16" s="1" t="s">
        <v>173</v>
      </c>
      <c r="E16" s="1" t="s">
        <v>123</v>
      </c>
      <c r="F16" s="84" t="s">
        <v>132</v>
      </c>
      <c r="G16" s="84" t="s">
        <v>132</v>
      </c>
      <c r="H16" s="79"/>
      <c r="I16" s="1"/>
      <c r="J16" s="37"/>
    </row>
    <row r="17" spans="2:10">
      <c r="B17" s="48" t="s">
        <v>52</v>
      </c>
      <c r="C17" s="79" t="s">
        <v>53</v>
      </c>
      <c r="D17" s="77" t="s">
        <v>174</v>
      </c>
      <c r="E17" s="77" t="s">
        <v>124</v>
      </c>
      <c r="F17" s="83" t="s">
        <v>132</v>
      </c>
      <c r="G17" s="83" t="s">
        <v>132</v>
      </c>
      <c r="H17" s="79"/>
      <c r="I17" s="77"/>
      <c r="J17" s="40"/>
    </row>
    <row r="18" spans="2:10">
      <c r="B18" s="1" t="s">
        <v>52</v>
      </c>
      <c r="C18" s="1" t="s">
        <v>53</v>
      </c>
      <c r="D18" s="1" t="s">
        <v>175</v>
      </c>
      <c r="E18" s="1" t="s">
        <v>141</v>
      </c>
      <c r="F18" s="1" t="s">
        <v>25</v>
      </c>
      <c r="G18" s="1" t="s">
        <v>25</v>
      </c>
    </row>
    <row r="20" spans="2:10">
      <c r="H20" s="1"/>
      <c r="I20" s="1"/>
    </row>
    <row r="22" spans="2:10">
      <c r="B22" s="102" t="s">
        <v>54</v>
      </c>
      <c r="C22" s="102"/>
      <c r="D22" s="102"/>
    </row>
    <row r="23" spans="2:10">
      <c r="B23" s="17" t="s">
        <v>55</v>
      </c>
      <c r="C23" s="17" t="s">
        <v>56</v>
      </c>
      <c r="D23" s="17"/>
    </row>
    <row r="24" spans="2:10">
      <c r="B24" s="18" t="s">
        <v>57</v>
      </c>
      <c r="C24" s="18" t="s">
        <v>58</v>
      </c>
      <c r="D24" s="18"/>
    </row>
    <row r="25" spans="2:10">
      <c r="B25" s="17" t="s">
        <v>59</v>
      </c>
      <c r="C25" s="17" t="s">
        <v>60</v>
      </c>
      <c r="D25" s="17"/>
    </row>
    <row r="26" spans="2:10">
      <c r="B26" s="18" t="s">
        <v>61</v>
      </c>
      <c r="C26" s="18" t="s">
        <v>62</v>
      </c>
      <c r="D26" s="18"/>
    </row>
    <row r="27" spans="2:10">
      <c r="B27" s="17" t="s">
        <v>52</v>
      </c>
      <c r="C27" s="17" t="s">
        <v>63</v>
      </c>
      <c r="D27" s="17" t="s">
        <v>64</v>
      </c>
    </row>
    <row r="28" spans="2:10">
      <c r="B28" s="18" t="s">
        <v>65</v>
      </c>
      <c r="C28" s="18" t="s">
        <v>66</v>
      </c>
      <c r="D28" s="18" t="s">
        <v>67</v>
      </c>
    </row>
    <row r="29" spans="2:10">
      <c r="B29" s="17" t="s">
        <v>68</v>
      </c>
      <c r="C29" s="17" t="s">
        <v>69</v>
      </c>
      <c r="D29" s="17" t="s">
        <v>70</v>
      </c>
    </row>
    <row r="30" spans="2:10">
      <c r="B30" s="18" t="s">
        <v>71</v>
      </c>
      <c r="C30" s="18" t="s">
        <v>72</v>
      </c>
      <c r="D30" s="18" t="s">
        <v>67</v>
      </c>
    </row>
    <row r="31" spans="2:10" ht="13.5" thickBot="1">
      <c r="B31" s="19" t="s">
        <v>73</v>
      </c>
      <c r="C31" s="19" t="s">
        <v>74</v>
      </c>
      <c r="D31" s="19"/>
    </row>
  </sheetData>
  <mergeCells count="1">
    <mergeCell ref="B22:D2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U53"/>
  <sheetViews>
    <sheetView tabSelected="1" zoomScale="115" zoomScaleNormal="115" workbookViewId="0">
      <selection activeCell="O12" sqref="O12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9" width="16.28515625" customWidth="1"/>
  </cols>
  <sheetData>
    <row r="2" spans="2:9" ht="18">
      <c r="B2" s="20" t="s">
        <v>75</v>
      </c>
      <c r="C2" s="9"/>
      <c r="E2" s="3"/>
    </row>
    <row r="3" spans="2:9">
      <c r="B3" s="4"/>
      <c r="C3" s="2"/>
      <c r="E3" s="3"/>
    </row>
    <row r="4" spans="2:9" ht="15.75" customHeight="1">
      <c r="E4" s="6" t="s">
        <v>76</v>
      </c>
      <c r="F4" s="5"/>
      <c r="G4" s="5"/>
      <c r="H4" s="5"/>
      <c r="I4" s="5"/>
    </row>
    <row r="5" spans="2:9" ht="15.75" customHeight="1">
      <c r="B5" s="16" t="s">
        <v>31</v>
      </c>
      <c r="C5" s="16" t="s">
        <v>77</v>
      </c>
      <c r="D5" s="16" t="s">
        <v>78</v>
      </c>
      <c r="E5" s="16" t="s">
        <v>79</v>
      </c>
      <c r="F5" s="16" t="s">
        <v>80</v>
      </c>
      <c r="G5" s="16" t="s">
        <v>81</v>
      </c>
      <c r="H5" s="61" t="s">
        <v>159</v>
      </c>
      <c r="I5" s="61" t="s">
        <v>176</v>
      </c>
    </row>
    <row r="6" spans="2:9" ht="31.9" customHeight="1">
      <c r="B6" s="24" t="s">
        <v>82</v>
      </c>
      <c r="C6" s="24" t="s">
        <v>41</v>
      </c>
      <c r="D6" s="24" t="s">
        <v>83</v>
      </c>
      <c r="E6" s="24" t="s">
        <v>84</v>
      </c>
      <c r="F6" s="24" t="s">
        <v>85</v>
      </c>
      <c r="G6" s="24" t="s">
        <v>86</v>
      </c>
      <c r="H6" s="34"/>
      <c r="I6" s="34" t="s">
        <v>128</v>
      </c>
    </row>
    <row r="7" spans="2:9" ht="31.9" customHeight="1" thickBot="1">
      <c r="B7" s="34" t="s">
        <v>87</v>
      </c>
      <c r="C7" s="34" t="s">
        <v>49</v>
      </c>
      <c r="D7" s="34" t="s">
        <v>88</v>
      </c>
      <c r="E7" s="34" t="s">
        <v>89</v>
      </c>
      <c r="F7" s="34" t="s">
        <v>90</v>
      </c>
      <c r="G7" s="34" t="s">
        <v>91</v>
      </c>
      <c r="H7" s="34"/>
      <c r="I7" s="34" t="s">
        <v>129</v>
      </c>
    </row>
    <row r="8" spans="2:9" ht="15.75" customHeight="1">
      <c r="B8" s="51" t="str">
        <f>SEC_Processes!D8</f>
        <v>DMD_IND_FERT_H2G</v>
      </c>
      <c r="C8" s="52" t="str">
        <f>SEC_Processes!E8</f>
        <v>H2 demand for fertilizers production</v>
      </c>
      <c r="D8" s="86" t="str">
        <f>SEC_Comm!C8</f>
        <v>H2G_GRID</v>
      </c>
      <c r="E8" s="86"/>
      <c r="F8" s="86">
        <v>1</v>
      </c>
      <c r="G8" s="39">
        <v>1</v>
      </c>
      <c r="H8" s="39">
        <v>1</v>
      </c>
      <c r="I8" s="62">
        <v>0.19999999999999996</v>
      </c>
    </row>
    <row r="9" spans="2:9" ht="15.75" customHeight="1">
      <c r="B9" s="50"/>
      <c r="C9" s="86"/>
      <c r="D9" s="86" t="str">
        <f>SEC_Comm!C9</f>
        <v>H2G_TRUCK</v>
      </c>
      <c r="E9" s="86"/>
      <c r="F9" s="87"/>
      <c r="G9" s="39"/>
      <c r="H9" s="39"/>
      <c r="I9" s="62">
        <v>0.8</v>
      </c>
    </row>
    <row r="10" spans="2:9" ht="15.75" customHeight="1">
      <c r="B10" s="50"/>
      <c r="C10" s="86"/>
      <c r="D10" s="86"/>
      <c r="E10" s="86" t="str">
        <f>SEC_Comm!C10</f>
        <v>IND_FERT_H2G</v>
      </c>
      <c r="F10" s="87"/>
      <c r="G10" s="39"/>
      <c r="H10" s="39"/>
      <c r="I10" s="54"/>
    </row>
    <row r="11" spans="2:9" ht="15.6" customHeight="1">
      <c r="B11" s="53" t="str">
        <f>SEC_Processes!D9</f>
        <v>DMD_IND_REF_H2G</v>
      </c>
      <c r="C11" s="88" t="str">
        <f>SEC_Processes!E9</f>
        <v>H2 demand for refineries</v>
      </c>
      <c r="F11" s="88">
        <v>1</v>
      </c>
      <c r="G11" s="42">
        <v>1</v>
      </c>
      <c r="H11" s="42">
        <v>1</v>
      </c>
    </row>
    <row r="12" spans="2:9" ht="15.6" customHeight="1">
      <c r="B12" s="53"/>
      <c r="C12" s="88"/>
      <c r="D12" s="86" t="str">
        <f>SEC_Comm!C8</f>
        <v>H2G_GRID</v>
      </c>
      <c r="E12" s="88"/>
      <c r="F12" s="88"/>
      <c r="G12" s="42"/>
      <c r="H12" s="42"/>
      <c r="I12" s="62">
        <v>0.19999999999999996</v>
      </c>
    </row>
    <row r="13" spans="2:9" ht="15.6" customHeight="1">
      <c r="B13" s="53"/>
      <c r="C13" s="88"/>
      <c r="D13" s="86" t="str">
        <f>SEC_Comm!C9</f>
        <v>H2G_TRUCK</v>
      </c>
      <c r="E13" s="88"/>
      <c r="F13" s="88"/>
      <c r="G13" s="42"/>
      <c r="H13" s="42"/>
      <c r="I13" s="62">
        <v>0.8</v>
      </c>
    </row>
    <row r="14" spans="2:9" ht="15.6" customHeight="1">
      <c r="B14" s="53"/>
      <c r="C14" s="88"/>
      <c r="D14" s="88"/>
      <c r="E14" s="88" t="str">
        <f>SEC_Comm!C11</f>
        <v>IND_REF_H2G</v>
      </c>
      <c r="I14" s="54"/>
    </row>
    <row r="15" spans="2:9">
      <c r="B15" s="50" t="str">
        <f>SEC_Processes!D10</f>
        <v>DMD_IND_STEEL_H2G</v>
      </c>
      <c r="C15" s="86" t="str">
        <f>SEC_Processes!E10</f>
        <v>H2 demand for steel production</v>
      </c>
      <c r="D15" s="39"/>
      <c r="E15" s="39"/>
      <c r="F15" s="39">
        <v>1</v>
      </c>
      <c r="G15" s="39">
        <f>G8</f>
        <v>1</v>
      </c>
      <c r="H15" s="39">
        <v>1</v>
      </c>
      <c r="I15" s="62"/>
    </row>
    <row r="16" spans="2:9">
      <c r="B16" s="50"/>
      <c r="C16" s="86"/>
      <c r="D16" s="39" t="str">
        <f>SEC_Comm!C8</f>
        <v>H2G_GRID</v>
      </c>
      <c r="E16" s="39"/>
      <c r="F16" s="39"/>
      <c r="G16" s="39"/>
      <c r="H16" s="39"/>
      <c r="I16" s="62">
        <v>0.19999999999999996</v>
      </c>
    </row>
    <row r="17" spans="2:9">
      <c r="B17" s="50"/>
      <c r="C17" s="86"/>
      <c r="D17" s="39" t="str">
        <f>SEC_Comm!C9</f>
        <v>H2G_TRUCK</v>
      </c>
      <c r="E17" s="39"/>
      <c r="F17" s="39"/>
      <c r="G17" s="39"/>
      <c r="H17" s="39"/>
      <c r="I17" s="62">
        <v>0.8</v>
      </c>
    </row>
    <row r="18" spans="2:9">
      <c r="B18" s="50"/>
      <c r="C18" s="86"/>
      <c r="D18" s="39"/>
      <c r="E18" s="39" t="str">
        <f>SEC_Comm!C12</f>
        <v>IND_STEEL_H2G</v>
      </c>
      <c r="I18" s="62"/>
    </row>
    <row r="19" spans="2:9">
      <c r="B19" s="53" t="str">
        <f>SEC_Processes!D11</f>
        <v>DMD_TRA_AVI_H2G</v>
      </c>
      <c r="C19" s="88" t="str">
        <f>SEC_Processes!E11</f>
        <v>SF demand for aviation</v>
      </c>
      <c r="D19" s="42"/>
      <c r="E19" s="42"/>
      <c r="F19" s="42">
        <v>1</v>
      </c>
      <c r="G19" s="42">
        <f>G11</f>
        <v>1</v>
      </c>
      <c r="H19" s="42">
        <v>1</v>
      </c>
      <c r="I19" s="54"/>
    </row>
    <row r="20" spans="2:9">
      <c r="B20" s="53"/>
      <c r="C20" s="88"/>
      <c r="D20" s="42" t="str">
        <f>SEC_Comm!C8</f>
        <v>H2G_GRID</v>
      </c>
      <c r="E20" s="42"/>
      <c r="F20" s="42"/>
      <c r="G20" s="42"/>
      <c r="H20" s="42"/>
      <c r="I20" s="62">
        <v>0.19999999999999996</v>
      </c>
    </row>
    <row r="21" spans="2:9">
      <c r="B21" s="53"/>
      <c r="C21" s="88"/>
      <c r="D21" s="42" t="str">
        <f>SEC_Comm!C9</f>
        <v>H2G_TRUCK</v>
      </c>
      <c r="E21" s="42"/>
      <c r="F21" s="42"/>
      <c r="G21" s="42"/>
      <c r="H21" s="42"/>
      <c r="I21" s="62">
        <v>0.8</v>
      </c>
    </row>
    <row r="22" spans="2:9">
      <c r="B22" s="53"/>
      <c r="C22" s="88"/>
      <c r="D22" s="42"/>
      <c r="E22" s="42" t="str">
        <f>SEC_Comm!C13</f>
        <v>IND_TRA_AVI_SAF</v>
      </c>
      <c r="I22" s="54"/>
    </row>
    <row r="23" spans="2:9">
      <c r="B23" s="50" t="str">
        <f>SEC_Processes!D12</f>
        <v>DMD_TRA_CARS_H2G</v>
      </c>
      <c r="C23" s="86" t="str">
        <f>SEC_Processes!E12</f>
        <v>H2 demand for cars</v>
      </c>
      <c r="D23" s="39"/>
      <c r="E23" s="39"/>
      <c r="F23" s="39">
        <v>1</v>
      </c>
      <c r="G23" s="39">
        <f>G15</f>
        <v>1</v>
      </c>
      <c r="H23" s="39">
        <v>1</v>
      </c>
      <c r="I23" s="62"/>
    </row>
    <row r="24" spans="2:9">
      <c r="B24" s="50"/>
      <c r="C24" s="86"/>
      <c r="D24" s="39" t="str">
        <f>SEC_Comm!C8</f>
        <v>H2G_GRID</v>
      </c>
      <c r="E24" s="39"/>
      <c r="F24" s="39"/>
      <c r="G24" s="39"/>
      <c r="H24" s="39"/>
      <c r="I24" s="62">
        <v>0.19999999999999996</v>
      </c>
    </row>
    <row r="25" spans="2:9">
      <c r="B25" s="50"/>
      <c r="C25" s="86"/>
      <c r="D25" s="39" t="str">
        <f>SEC_Comm!C9</f>
        <v>H2G_TRUCK</v>
      </c>
      <c r="E25" s="39"/>
      <c r="F25" s="39"/>
      <c r="G25" s="39"/>
      <c r="H25" s="39"/>
      <c r="I25" s="62">
        <v>0.8</v>
      </c>
    </row>
    <row r="26" spans="2:9">
      <c r="B26" s="50"/>
      <c r="C26" s="86"/>
      <c r="D26" s="39"/>
      <c r="E26" s="39" t="str">
        <f>SEC_Comm!C14</f>
        <v>TRA_CAR_H2G</v>
      </c>
      <c r="I26" s="62"/>
    </row>
    <row r="27" spans="2:9">
      <c r="B27" s="53" t="str">
        <f>SEC_Processes!D13</f>
        <v>DMD_TRA_BUS_H2G</v>
      </c>
      <c r="C27" s="88" t="str">
        <f>SEC_Processes!E13</f>
        <v>H2 demand for city transport</v>
      </c>
      <c r="D27" s="42"/>
      <c r="F27" s="42">
        <v>1</v>
      </c>
      <c r="G27" s="42">
        <f>G19</f>
        <v>1</v>
      </c>
      <c r="H27" s="42">
        <v>1</v>
      </c>
      <c r="I27" s="54"/>
    </row>
    <row r="28" spans="2:9">
      <c r="B28" s="53"/>
      <c r="C28" s="88"/>
      <c r="D28" s="42" t="str">
        <f>SEC_Comm!C8</f>
        <v>H2G_GRID</v>
      </c>
      <c r="E28" s="42"/>
      <c r="F28" s="42"/>
      <c r="G28" s="42"/>
      <c r="H28" s="42"/>
      <c r="I28" s="62">
        <v>0.19999999999999996</v>
      </c>
    </row>
    <row r="29" spans="2:9">
      <c r="B29" s="53"/>
      <c r="C29" s="88"/>
      <c r="D29" s="42" t="str">
        <f>SEC_Comm!C9</f>
        <v>H2G_TRUCK</v>
      </c>
      <c r="E29" s="42"/>
      <c r="F29" s="42"/>
      <c r="G29" s="42"/>
      <c r="H29" s="42"/>
      <c r="I29" s="62">
        <v>0.8</v>
      </c>
    </row>
    <row r="30" spans="2:9">
      <c r="B30" s="53"/>
      <c r="C30" s="88"/>
      <c r="D30" s="42"/>
      <c r="E30" s="42" t="str">
        <f>SEC_Comm!C17</f>
        <v>TRA_BUS_H2G</v>
      </c>
      <c r="I30" s="54"/>
    </row>
    <row r="31" spans="2:9">
      <c r="B31" s="50" t="str">
        <f>SEC_Processes!D14</f>
        <v>DMD_TRA_RAIL_H2G</v>
      </c>
      <c r="C31" s="86" t="str">
        <f>SEC_Processes!E14</f>
        <v>H2 demand for rail</v>
      </c>
      <c r="D31" s="39"/>
      <c r="E31" s="39"/>
      <c r="F31" s="39">
        <v>1</v>
      </c>
      <c r="G31" s="39">
        <f>G23</f>
        <v>1</v>
      </c>
      <c r="H31" s="39">
        <v>1</v>
      </c>
      <c r="I31" s="62"/>
    </row>
    <row r="32" spans="2:9">
      <c r="B32" s="50"/>
      <c r="C32" s="86"/>
      <c r="D32" s="39" t="str">
        <f>SEC_Comm!C8</f>
        <v>H2G_GRID</v>
      </c>
      <c r="E32" s="39"/>
      <c r="F32" s="39"/>
      <c r="G32" s="39"/>
      <c r="H32" s="39"/>
      <c r="I32" s="62">
        <v>0.19999999999999996</v>
      </c>
    </row>
    <row r="33" spans="2:21">
      <c r="B33" s="50"/>
      <c r="C33" s="86"/>
      <c r="D33" s="39" t="str">
        <f>SEC_Comm!C9</f>
        <v>H2G_TRUCK</v>
      </c>
      <c r="E33" s="39"/>
      <c r="F33" s="39"/>
      <c r="G33" s="39"/>
      <c r="H33" s="39"/>
      <c r="I33" s="62">
        <v>0.8</v>
      </c>
    </row>
    <row r="34" spans="2:21">
      <c r="B34" s="50"/>
      <c r="C34" s="86"/>
      <c r="D34" s="39"/>
      <c r="E34" s="39" t="str">
        <f>SEC_Comm!C15</f>
        <v>TRA_RAIL_H2G</v>
      </c>
      <c r="I34" s="62"/>
    </row>
    <row r="35" spans="2:21">
      <c r="B35" s="53" t="str">
        <f>SEC_Processes!D15</f>
        <v>DMD_TRA_TRUCK_H2G</v>
      </c>
      <c r="C35" s="88" t="str">
        <f>SEC_Processes!E15</f>
        <v>H2 demand for trucks</v>
      </c>
      <c r="D35" s="42"/>
      <c r="F35" s="42">
        <v>1</v>
      </c>
      <c r="G35" s="42">
        <f>G27</f>
        <v>1</v>
      </c>
      <c r="H35" s="42">
        <v>1</v>
      </c>
      <c r="I35" s="54"/>
    </row>
    <row r="36" spans="2:21">
      <c r="B36" s="53"/>
      <c r="C36" s="88"/>
      <c r="D36" s="42" t="str">
        <f>SEC_Comm!C8</f>
        <v>H2G_GRID</v>
      </c>
      <c r="E36" s="42"/>
      <c r="F36" s="42"/>
      <c r="G36" s="42"/>
      <c r="H36" s="42"/>
      <c r="I36" s="62">
        <v>0.19999999999999996</v>
      </c>
    </row>
    <row r="37" spans="2:21">
      <c r="B37" s="53"/>
      <c r="C37" s="88"/>
      <c r="D37" s="42" t="str">
        <f>SEC_Comm!C9</f>
        <v>H2G_TRUCK</v>
      </c>
      <c r="E37" s="42"/>
      <c r="F37" s="42"/>
      <c r="G37" s="42"/>
      <c r="H37" s="42"/>
      <c r="I37" s="62">
        <v>0.8</v>
      </c>
    </row>
    <row r="38" spans="2:21">
      <c r="B38" s="53"/>
      <c r="C38" s="88"/>
      <c r="D38" s="42"/>
      <c r="E38" s="42" t="str">
        <f>SEC_Comm!C16</f>
        <v>TRA_TRUCK_H2G</v>
      </c>
      <c r="I38" s="54"/>
    </row>
    <row r="39" spans="2:21">
      <c r="B39" s="50" t="str">
        <f>SEC_Processes!D16</f>
        <v>DMD_HT_H2G</v>
      </c>
      <c r="C39" s="86" t="str">
        <f>SEC_Processes!E16</f>
        <v>H2 demand for heating</v>
      </c>
      <c r="D39" s="39"/>
      <c r="E39" s="39"/>
      <c r="F39" s="39">
        <v>1</v>
      </c>
      <c r="G39" s="39">
        <f>G31</f>
        <v>1</v>
      </c>
      <c r="H39" s="39">
        <v>1</v>
      </c>
      <c r="I39" s="62"/>
    </row>
    <row r="40" spans="2:21">
      <c r="B40" s="50"/>
      <c r="C40" s="86"/>
      <c r="D40" s="39" t="str">
        <f>SEC_Comm!C8</f>
        <v>H2G_GRID</v>
      </c>
      <c r="E40" s="39"/>
      <c r="F40" s="39"/>
      <c r="G40" s="39"/>
      <c r="H40" s="39"/>
      <c r="I40" s="62">
        <v>0.19999999999999996</v>
      </c>
    </row>
    <row r="41" spans="2:21">
      <c r="B41" s="50"/>
      <c r="C41" s="86"/>
      <c r="D41" s="39" t="str">
        <f>SEC_Comm!C9</f>
        <v>H2G_TRUCK</v>
      </c>
      <c r="E41" s="39"/>
      <c r="F41" s="39"/>
      <c r="G41" s="39"/>
      <c r="H41" s="39"/>
      <c r="I41" s="62">
        <v>0.8</v>
      </c>
    </row>
    <row r="42" spans="2:21">
      <c r="B42" s="50"/>
      <c r="C42" s="86"/>
      <c r="D42" s="39"/>
      <c r="E42" s="39" t="str">
        <f>SEC_Comm!C18</f>
        <v>HT_H2G</v>
      </c>
      <c r="I42" s="62"/>
    </row>
    <row r="43" spans="2:21">
      <c r="B43" s="53" t="str">
        <f>SEC_Processes!D17</f>
        <v>DMD_ELE_PP_H2G</v>
      </c>
      <c r="C43" s="88" t="str">
        <f>SEC_Processes!E17</f>
        <v>H2 demand for power generation</v>
      </c>
      <c r="D43" s="42"/>
      <c r="E43" s="42"/>
      <c r="F43" s="42">
        <v>1</v>
      </c>
      <c r="G43" s="42">
        <f>G35</f>
        <v>1</v>
      </c>
      <c r="H43" s="42">
        <v>1</v>
      </c>
      <c r="I43" s="54"/>
    </row>
    <row r="44" spans="2:21">
      <c r="B44" s="63"/>
      <c r="C44" s="42"/>
      <c r="D44" s="42" t="str">
        <f>SEC_Comm!C8</f>
        <v>H2G_GRID</v>
      </c>
      <c r="E44" s="42"/>
      <c r="F44" s="42"/>
      <c r="G44" s="42"/>
      <c r="H44" s="42"/>
      <c r="I44" s="62">
        <v>0.19999999999999996</v>
      </c>
    </row>
    <row r="45" spans="2:21">
      <c r="B45" s="63"/>
      <c r="C45" s="42"/>
      <c r="D45" s="42" t="str">
        <f>SEC_Comm!C9</f>
        <v>H2G_TRUCK</v>
      </c>
      <c r="E45" s="42"/>
      <c r="F45" s="42"/>
      <c r="G45" s="42"/>
      <c r="H45" s="42"/>
      <c r="I45" s="62">
        <v>0.8</v>
      </c>
    </row>
    <row r="46" spans="2:21">
      <c r="B46" s="63"/>
      <c r="C46" s="42"/>
      <c r="D46" s="42"/>
      <c r="E46" s="42" t="str">
        <f>SEC_Comm!C19</f>
        <v>PP_H2G</v>
      </c>
      <c r="I46" s="54"/>
    </row>
    <row r="47" spans="2:21">
      <c r="B47" s="50" t="str">
        <f>SEC_Processes!D18</f>
        <v>DEM_OTHER_ELC</v>
      </c>
      <c r="C47" s="86" t="str">
        <f>SEC_Processes!E18</f>
        <v>Whole demand of electricity system in Poland</v>
      </c>
      <c r="D47" s="39"/>
      <c r="E47" s="39"/>
      <c r="F47" s="39">
        <v>1</v>
      </c>
      <c r="G47" s="39">
        <v>1</v>
      </c>
      <c r="H47" s="39">
        <v>1</v>
      </c>
      <c r="L47" s="103" t="s">
        <v>133</v>
      </c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50"/>
      <c r="C48" s="86"/>
      <c r="D48" s="39" t="str">
        <f>SEC_Comm!C20</f>
        <v>ELC_GRID</v>
      </c>
      <c r="E48" s="39"/>
      <c r="F48" s="39"/>
      <c r="G48" s="39"/>
      <c r="H48" s="39"/>
      <c r="L48" s="89" t="s">
        <v>134</v>
      </c>
    </row>
    <row r="49" spans="2:13">
      <c r="B49" s="50"/>
      <c r="C49" s="86"/>
      <c r="D49" s="39" t="str">
        <f>SEC_Comm!C21</f>
        <v>ELC_GRID_RES</v>
      </c>
      <c r="E49" s="39"/>
      <c r="F49" s="39"/>
      <c r="G49" s="39"/>
      <c r="H49" s="39"/>
      <c r="L49">
        <v>120</v>
      </c>
      <c r="M49" s="1" t="s">
        <v>135</v>
      </c>
    </row>
    <row r="50" spans="2:13">
      <c r="B50" s="50"/>
      <c r="C50" s="86"/>
      <c r="D50" s="39"/>
      <c r="E50" s="39" t="str">
        <f>SEC_Comm!C22</f>
        <v>DMD_ELC_TOT</v>
      </c>
      <c r="F50" s="39"/>
      <c r="G50" s="39"/>
      <c r="H50" s="39"/>
      <c r="I50" s="62"/>
      <c r="K50" s="1" t="s">
        <v>136</v>
      </c>
      <c r="L50" s="1"/>
    </row>
    <row r="51" spans="2:13">
      <c r="I51" s="62"/>
    </row>
    <row r="52" spans="2:13">
      <c r="I52" s="62"/>
    </row>
    <row r="53" spans="2:13">
      <c r="I53" s="62"/>
    </row>
  </sheetData>
  <mergeCells count="1">
    <mergeCell ref="L47:U4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3FC6-85F0-4DE0-A06C-FA6D59278C8D}">
  <dimension ref="B2:T48"/>
  <sheetViews>
    <sheetView zoomScale="145" zoomScaleNormal="145" workbookViewId="0">
      <selection activeCell="N42" sqref="N42"/>
    </sheetView>
  </sheetViews>
  <sheetFormatPr defaultRowHeight="12.75"/>
  <cols>
    <col min="2" max="2" width="25.5703125" bestFit="1" customWidth="1"/>
    <col min="6" max="6" width="20.85546875" customWidth="1"/>
    <col min="14" max="15" width="12.42578125" bestFit="1" customWidth="1"/>
  </cols>
  <sheetData>
    <row r="2" spans="2:20" ht="18">
      <c r="B2" s="20" t="s">
        <v>92</v>
      </c>
    </row>
    <row r="4" spans="2:20">
      <c r="B4" s="7" t="s">
        <v>93</v>
      </c>
      <c r="P4" t="s">
        <v>139</v>
      </c>
      <c r="Q4">
        <f>Q8/P8</f>
        <v>1.4414542020774317</v>
      </c>
      <c r="R4">
        <f>R8/Q8</f>
        <v>1.333442515558467</v>
      </c>
    </row>
    <row r="5" spans="2:20">
      <c r="B5" s="16" t="s">
        <v>3</v>
      </c>
      <c r="C5" s="30">
        <v>2023</v>
      </c>
      <c r="D5" s="30">
        <v>2025</v>
      </c>
      <c r="E5" s="30">
        <v>2030</v>
      </c>
      <c r="F5" s="30">
        <v>2035</v>
      </c>
      <c r="G5" s="30">
        <v>2040</v>
      </c>
      <c r="H5" s="30">
        <v>2045</v>
      </c>
      <c r="I5" s="30">
        <v>2050</v>
      </c>
      <c r="P5" t="s">
        <v>140</v>
      </c>
      <c r="Q5">
        <f>Q9/P9</f>
        <v>5.427710843373494</v>
      </c>
      <c r="R5">
        <f>R9/Q9</f>
        <v>3.79134295227525</v>
      </c>
    </row>
    <row r="6" spans="2:20">
      <c r="B6" s="24" t="s">
        <v>94</v>
      </c>
      <c r="C6" s="104" t="s">
        <v>131</v>
      </c>
      <c r="D6" s="104"/>
      <c r="E6" s="104"/>
      <c r="F6" s="104"/>
      <c r="G6" s="104"/>
      <c r="H6" s="104"/>
      <c r="I6" s="104"/>
      <c r="M6" s="71"/>
      <c r="N6" s="72">
        <v>2022</v>
      </c>
      <c r="O6" s="72">
        <v>2024</v>
      </c>
      <c r="P6" s="72">
        <v>2030</v>
      </c>
      <c r="Q6" s="72">
        <v>2035</v>
      </c>
      <c r="R6" s="72">
        <v>2040</v>
      </c>
      <c r="S6" s="72">
        <v>2045</v>
      </c>
      <c r="T6" s="72">
        <v>2050</v>
      </c>
    </row>
    <row r="7" spans="2:20" ht="13.5" thickBot="1">
      <c r="B7" s="68" t="s">
        <v>96</v>
      </c>
      <c r="C7" s="105"/>
      <c r="D7" s="105"/>
      <c r="E7" s="105"/>
      <c r="F7" s="105"/>
      <c r="G7" s="105"/>
      <c r="H7" s="105"/>
      <c r="I7" s="105"/>
      <c r="M7" s="71"/>
      <c r="N7" s="71"/>
      <c r="O7" s="106" t="s">
        <v>130</v>
      </c>
      <c r="P7" s="106"/>
      <c r="Q7" s="106"/>
      <c r="R7" s="106"/>
      <c r="S7" s="106"/>
      <c r="T7" s="106"/>
    </row>
    <row r="8" spans="2:20">
      <c r="B8" s="57" t="str">
        <f>SEC_Comm!C10</f>
        <v>IND_FERT_H2G</v>
      </c>
      <c r="C8" s="97">
        <v>0</v>
      </c>
      <c r="D8" s="97">
        <v>0</v>
      </c>
      <c r="E8" s="64">
        <f>P8</f>
        <v>0.21179999999999999</v>
      </c>
      <c r="F8" s="64">
        <f>Q8</f>
        <v>0.30530000000000002</v>
      </c>
      <c r="G8" s="64">
        <f>R8</f>
        <v>0.40710000000000002</v>
      </c>
      <c r="H8" s="64">
        <f t="shared" ref="H8:I9" si="0">S8</f>
        <v>0.5495850000000001</v>
      </c>
      <c r="I8" s="64">
        <f t="shared" si="0"/>
        <v>0.74193975000000023</v>
      </c>
      <c r="M8" s="73" t="s">
        <v>99</v>
      </c>
      <c r="N8" s="73"/>
      <c r="O8" s="73"/>
      <c r="P8" s="74">
        <v>0.21179999999999999</v>
      </c>
      <c r="Q8" s="74">
        <v>0.30530000000000002</v>
      </c>
      <c r="R8" s="74">
        <v>0.40710000000000002</v>
      </c>
      <c r="S8" s="73">
        <f>R8*1.35</f>
        <v>0.5495850000000001</v>
      </c>
      <c r="T8" s="73">
        <f>S8*1.35</f>
        <v>0.74193975000000023</v>
      </c>
    </row>
    <row r="9" spans="2:20">
      <c r="B9" s="59" t="str">
        <f>SEC_Comm!C11</f>
        <v>IND_REF_H2G</v>
      </c>
      <c r="C9" s="98">
        <v>0</v>
      </c>
      <c r="D9" s="98">
        <v>0</v>
      </c>
      <c r="E9" s="66">
        <f t="shared" ref="E9:E17" si="1">P9</f>
        <v>1.66E-2</v>
      </c>
      <c r="F9" s="66">
        <f t="shared" ref="F9:G10" si="2">Q9</f>
        <v>9.01E-2</v>
      </c>
      <c r="G9" s="66">
        <f t="shared" si="2"/>
        <v>0.34160000000000001</v>
      </c>
      <c r="H9" s="66">
        <f t="shared" si="0"/>
        <v>1.0247999999999999</v>
      </c>
      <c r="I9" s="66">
        <f t="shared" si="0"/>
        <v>3.0743999999999998</v>
      </c>
      <c r="M9" s="73" t="s">
        <v>101</v>
      </c>
      <c r="N9" s="73"/>
      <c r="O9" s="73"/>
      <c r="P9" s="74">
        <v>1.66E-2</v>
      </c>
      <c r="Q9" s="74">
        <v>9.01E-2</v>
      </c>
      <c r="R9" s="74">
        <v>0.34160000000000001</v>
      </c>
      <c r="S9" s="73">
        <f>R9*3</f>
        <v>1.0247999999999999</v>
      </c>
      <c r="T9" s="73">
        <f>S9*3</f>
        <v>3.0743999999999998</v>
      </c>
    </row>
    <row r="10" spans="2:20">
      <c r="B10" s="60" t="str">
        <f>SEC_Comm!C12</f>
        <v>IND_STEEL_H2G</v>
      </c>
      <c r="C10" s="99">
        <v>0</v>
      </c>
      <c r="D10" s="99">
        <v>0</v>
      </c>
      <c r="E10" s="65">
        <f t="shared" si="1"/>
        <v>4.2000000000000003E-2</v>
      </c>
      <c r="F10" s="65">
        <f t="shared" si="2"/>
        <v>4.2000000000000003E-2</v>
      </c>
      <c r="G10" s="65">
        <f t="shared" si="2"/>
        <v>4.2000000000000003E-2</v>
      </c>
      <c r="H10" s="39">
        <f>S10</f>
        <v>4.2000000000000003E-2</v>
      </c>
      <c r="I10" s="40">
        <f>T10</f>
        <v>4.2000000000000003E-2</v>
      </c>
      <c r="M10" s="73" t="s">
        <v>103</v>
      </c>
      <c r="N10" s="75"/>
      <c r="O10" s="75"/>
      <c r="P10" s="73">
        <v>4.2000000000000003E-2</v>
      </c>
      <c r="Q10" s="73">
        <v>4.2000000000000003E-2</v>
      </c>
      <c r="R10" s="73">
        <v>4.2000000000000003E-2</v>
      </c>
      <c r="S10" s="73">
        <v>4.2000000000000003E-2</v>
      </c>
      <c r="T10" s="73">
        <v>4.2000000000000003E-2</v>
      </c>
    </row>
    <row r="11" spans="2:20">
      <c r="B11" s="59" t="str">
        <f>SEC_Comm!C13</f>
        <v>IND_TRA_AVI_SAF</v>
      </c>
      <c r="C11" s="100">
        <v>0</v>
      </c>
      <c r="D11" s="100">
        <v>0</v>
      </c>
      <c r="E11" s="66">
        <f t="shared" si="1"/>
        <v>0</v>
      </c>
      <c r="I11" s="37"/>
      <c r="M11" s="73" t="s">
        <v>105</v>
      </c>
      <c r="N11" s="73"/>
      <c r="O11" s="73"/>
      <c r="P11" s="73"/>
      <c r="Q11" s="73"/>
      <c r="R11" s="73"/>
      <c r="S11" s="73"/>
      <c r="T11" s="73"/>
    </row>
    <row r="12" spans="2:20">
      <c r="B12" s="60" t="str">
        <f>SEC_Comm!C14</f>
        <v>TRA_CAR_H2G</v>
      </c>
      <c r="C12" s="99">
        <v>0</v>
      </c>
      <c r="D12" s="99">
        <v>0</v>
      </c>
      <c r="E12" s="65">
        <f t="shared" si="1"/>
        <v>1.0800000000000001E-2</v>
      </c>
      <c r="F12" s="65">
        <f t="shared" ref="F12" si="3">Q12</f>
        <v>1.7689271708159999</v>
      </c>
      <c r="G12" s="65">
        <f t="shared" ref="G12" si="4">R12</f>
        <v>3.5270543416319997</v>
      </c>
      <c r="H12" s="65">
        <f t="shared" ref="H12" si="5">S12</f>
        <v>5.2851815124480002</v>
      </c>
      <c r="I12" s="40">
        <f>T12</f>
        <v>7.0433086832639997</v>
      </c>
      <c r="M12" s="73" t="s">
        <v>109</v>
      </c>
      <c r="N12" s="73"/>
      <c r="O12" s="73"/>
      <c r="P12" s="73">
        <v>1.0800000000000001E-2</v>
      </c>
      <c r="Q12" s="92">
        <f>AVERAGE(P12,R12)</f>
        <v>1.7689271708159999</v>
      </c>
      <c r="R12" s="92">
        <f>AVERAGE(P12,T12)</f>
        <v>3.5270543416319997</v>
      </c>
      <c r="S12" s="92">
        <f>AVERAGE(R12,T12)</f>
        <v>5.2851815124480002</v>
      </c>
      <c r="T12" s="73">
        <v>7.0433086832639997</v>
      </c>
    </row>
    <row r="13" spans="2:20">
      <c r="B13" s="59" t="str">
        <f>SEC_Comm!C15</f>
        <v>TRA_RAIL_H2G</v>
      </c>
      <c r="C13" s="100">
        <v>0</v>
      </c>
      <c r="D13" s="100">
        <v>0</v>
      </c>
      <c r="E13" s="66">
        <f t="shared" si="1"/>
        <v>1.25E-3</v>
      </c>
      <c r="I13" s="37"/>
      <c r="M13" s="73" t="s">
        <v>107</v>
      </c>
      <c r="N13" s="73"/>
      <c r="O13" s="73"/>
      <c r="P13" s="73">
        <v>1.25E-3</v>
      </c>
      <c r="Q13" s="73"/>
      <c r="R13" s="73"/>
      <c r="S13" s="73"/>
      <c r="T13" s="73"/>
    </row>
    <row r="14" spans="2:20">
      <c r="B14" s="60" t="str">
        <f>SEC_Comm!C17</f>
        <v>TRA_BUS_H2G</v>
      </c>
      <c r="C14" s="99">
        <v>0</v>
      </c>
      <c r="D14" s="99">
        <v>0</v>
      </c>
      <c r="E14" s="65">
        <f t="shared" si="1"/>
        <v>7.1999999999999998E-3</v>
      </c>
      <c r="F14" s="65">
        <f t="shared" ref="F14" si="6">Q14</f>
        <v>0.8030004491876287</v>
      </c>
      <c r="G14" s="65">
        <f t="shared" ref="G14" si="7">R14</f>
        <v>1.5988008983752573</v>
      </c>
      <c r="H14" s="65">
        <f t="shared" ref="H14" si="8">S14</f>
        <v>2.3946013475628858</v>
      </c>
      <c r="I14" s="40">
        <f>T14</f>
        <v>3.1904017967505145</v>
      </c>
      <c r="M14" s="76" t="s">
        <v>125</v>
      </c>
      <c r="N14" s="73"/>
      <c r="O14" s="73"/>
      <c r="P14" s="73">
        <v>7.1999999999999998E-3</v>
      </c>
      <c r="Q14" s="92">
        <f>AVERAGE(P14,R14)</f>
        <v>0.8030004491876287</v>
      </c>
      <c r="R14" s="92">
        <f>AVERAGE(P14,T14)</f>
        <v>1.5988008983752573</v>
      </c>
      <c r="S14" s="92">
        <f>AVERAGE(R14,T14)</f>
        <v>2.3946013475628858</v>
      </c>
      <c r="T14" s="73">
        <v>3.1904017967505145</v>
      </c>
    </row>
    <row r="15" spans="2:20">
      <c r="B15" s="59" t="str">
        <f>SEC_Comm!C16</f>
        <v>TRA_TRUCK_H2G</v>
      </c>
      <c r="C15" s="98">
        <v>0</v>
      </c>
      <c r="D15" s="98">
        <v>0</v>
      </c>
      <c r="E15" s="66">
        <f t="shared" si="1"/>
        <v>0</v>
      </c>
      <c r="F15" s="42"/>
      <c r="G15" s="42"/>
      <c r="H15" s="42"/>
      <c r="I15" s="43"/>
      <c r="M15" s="73" t="s">
        <v>98</v>
      </c>
      <c r="N15" s="73"/>
      <c r="O15" s="73"/>
      <c r="P15" s="73"/>
      <c r="Q15" s="73"/>
      <c r="R15" s="73"/>
      <c r="S15" s="73"/>
      <c r="T15" s="73"/>
    </row>
    <row r="16" spans="2:20">
      <c r="B16" s="60" t="str">
        <f>SEC_Comm!C18</f>
        <v>HT_H2G</v>
      </c>
      <c r="C16" s="99">
        <v>0</v>
      </c>
      <c r="D16" s="99">
        <v>0</v>
      </c>
      <c r="E16" s="65">
        <f t="shared" si="1"/>
        <v>0.02</v>
      </c>
      <c r="F16" s="39">
        <f>Q16</f>
        <v>2.3E-2</v>
      </c>
      <c r="G16" s="39">
        <f t="shared" ref="G16:I16" si="9">R16</f>
        <v>2.6449999999999998E-2</v>
      </c>
      <c r="H16" s="39">
        <f t="shared" si="9"/>
        <v>3.0417499999999997E-2</v>
      </c>
      <c r="I16" s="70">
        <f t="shared" si="9"/>
        <v>3.4980124999999994E-2</v>
      </c>
      <c r="M16" s="73" t="s">
        <v>112</v>
      </c>
      <c r="N16" s="73"/>
      <c r="O16" s="73"/>
      <c r="P16" s="73">
        <f>20000/10^6</f>
        <v>0.02</v>
      </c>
      <c r="Q16" s="73">
        <f>P16*1.15</f>
        <v>2.3E-2</v>
      </c>
      <c r="R16" s="73">
        <f t="shared" ref="R16:T16" si="10">Q16*1.15</f>
        <v>2.6449999999999998E-2</v>
      </c>
      <c r="S16" s="73">
        <f t="shared" si="10"/>
        <v>3.0417499999999997E-2</v>
      </c>
      <c r="T16" s="73">
        <f t="shared" si="10"/>
        <v>3.4980124999999994E-2</v>
      </c>
    </row>
    <row r="17" spans="2:20" ht="13.5" thickBot="1">
      <c r="B17" s="67" t="str">
        <f>SEC_Comm!C19</f>
        <v>PP_H2G</v>
      </c>
      <c r="C17" s="101">
        <v>0</v>
      </c>
      <c r="D17" s="101">
        <v>0</v>
      </c>
      <c r="E17" s="69">
        <f t="shared" si="1"/>
        <v>0</v>
      </c>
      <c r="F17" s="55"/>
      <c r="G17" s="55"/>
      <c r="H17" s="55"/>
      <c r="I17" s="56"/>
      <c r="M17" s="73" t="s">
        <v>114</v>
      </c>
      <c r="N17" s="73"/>
      <c r="O17" s="73"/>
      <c r="P17" s="73"/>
      <c r="Q17" s="73"/>
      <c r="R17" s="73"/>
      <c r="S17" s="73"/>
      <c r="T17" s="73"/>
    </row>
    <row r="18" spans="2:20">
      <c r="B18" s="13"/>
      <c r="M18" s="90" t="s">
        <v>137</v>
      </c>
      <c r="P18" s="91">
        <f>SUM(P8:P17)</f>
        <v>0.30964999999999993</v>
      </c>
      <c r="Q18" s="91">
        <f t="shared" ref="Q18:T18" si="11">SUM(Q8:Q17)</f>
        <v>3.0323276200036289</v>
      </c>
      <c r="R18" s="91">
        <f t="shared" si="11"/>
        <v>5.9430052400072571</v>
      </c>
      <c r="S18" s="91">
        <f t="shared" si="11"/>
        <v>9.3265853600108866</v>
      </c>
      <c r="T18" s="91">
        <f t="shared" si="11"/>
        <v>14.127030355014515</v>
      </c>
    </row>
    <row r="19" spans="2:20">
      <c r="B19" s="13"/>
      <c r="M19" s="90" t="s">
        <v>138</v>
      </c>
      <c r="P19">
        <f>P18/365</f>
        <v>8.4835616438356143E-4</v>
      </c>
      <c r="Q19">
        <f t="shared" ref="Q19:T19" si="12">Q18/365</f>
        <v>8.3077469041195305E-3</v>
      </c>
      <c r="R19">
        <f t="shared" si="12"/>
        <v>1.6282206137006185E-2</v>
      </c>
      <c r="S19">
        <f t="shared" si="12"/>
        <v>2.5552288657564072E-2</v>
      </c>
      <c r="T19">
        <f t="shared" si="12"/>
        <v>3.8704192753464428E-2</v>
      </c>
    </row>
    <row r="20" spans="2:20">
      <c r="B20" s="7" t="s">
        <v>93</v>
      </c>
    </row>
    <row r="21" spans="2:20">
      <c r="B21" s="16" t="s">
        <v>3</v>
      </c>
      <c r="C21" s="30">
        <v>2023</v>
      </c>
      <c r="D21" s="30">
        <v>2030</v>
      </c>
      <c r="E21" s="30">
        <v>2035</v>
      </c>
      <c r="F21" s="30">
        <v>2040</v>
      </c>
      <c r="G21" s="30">
        <v>2045</v>
      </c>
      <c r="H21" s="30">
        <v>2050</v>
      </c>
    </row>
    <row r="22" spans="2:20" ht="25.5">
      <c r="B22" s="24" t="s">
        <v>94</v>
      </c>
      <c r="C22" s="24" t="s">
        <v>143</v>
      </c>
      <c r="D22" s="24"/>
      <c r="E22" s="24"/>
      <c r="F22" s="24"/>
      <c r="G22" s="24"/>
      <c r="H22" s="24"/>
    </row>
    <row r="23" spans="2:20" ht="13.5" thickBot="1">
      <c r="B23" s="68" t="s">
        <v>96</v>
      </c>
      <c r="C23" s="34"/>
      <c r="D23" s="34"/>
      <c r="E23" s="34"/>
      <c r="F23" s="34"/>
      <c r="G23" s="34"/>
      <c r="H23" s="34"/>
    </row>
    <row r="24" spans="2:20" ht="12.75" customHeight="1">
      <c r="B24" s="57" t="str">
        <f>SEC_Comm!C22</f>
        <v>DMD_ELC_TOT</v>
      </c>
      <c r="C24" s="58">
        <v>608.24159999999995</v>
      </c>
      <c r="D24" s="58">
        <v>608.24159999999995</v>
      </c>
      <c r="E24" s="58">
        <v>608.24159999999995</v>
      </c>
      <c r="F24" s="58">
        <v>608.24159999999995</v>
      </c>
      <c r="G24" s="58">
        <v>608.24159999999995</v>
      </c>
      <c r="H24" s="58">
        <v>608.24159999999995</v>
      </c>
    </row>
    <row r="28" spans="2:20">
      <c r="M28">
        <v>100</v>
      </c>
      <c r="N28" t="s">
        <v>189</v>
      </c>
    </row>
    <row r="29" spans="2:20">
      <c r="M29">
        <v>200</v>
      </c>
      <c r="N29" t="s">
        <v>187</v>
      </c>
    </row>
    <row r="30" spans="2:20">
      <c r="F30">
        <v>1</v>
      </c>
      <c r="G30" t="s">
        <v>179</v>
      </c>
      <c r="M30">
        <v>2</v>
      </c>
      <c r="N30" t="s">
        <v>188</v>
      </c>
    </row>
    <row r="31" spans="2:20">
      <c r="M31">
        <f>M29*M30</f>
        <v>400</v>
      </c>
      <c r="N31" t="s">
        <v>190</v>
      </c>
    </row>
    <row r="32" spans="2:20">
      <c r="M32">
        <f>M31*300</f>
        <v>120000</v>
      </c>
      <c r="N32" t="s">
        <v>191</v>
      </c>
    </row>
    <row r="33" spans="6:14">
      <c r="F33" s="91">
        <v>0.3</v>
      </c>
      <c r="G33" t="s">
        <v>177</v>
      </c>
      <c r="H33" t="s">
        <v>178</v>
      </c>
    </row>
    <row r="35" spans="6:14">
      <c r="F35">
        <f>F33/365</f>
        <v>8.2191780821917802E-4</v>
      </c>
      <c r="G35" t="s">
        <v>180</v>
      </c>
      <c r="H35" t="s">
        <v>181</v>
      </c>
      <c r="M35">
        <v>2</v>
      </c>
      <c r="N35" t="s">
        <v>193</v>
      </c>
    </row>
    <row r="37" spans="6:14">
      <c r="F37">
        <v>2</v>
      </c>
      <c r="G37" t="s">
        <v>182</v>
      </c>
      <c r="M37">
        <f>M35*365</f>
        <v>730</v>
      </c>
      <c r="N37" t="s">
        <v>194</v>
      </c>
    </row>
    <row r="39" spans="6:14">
      <c r="F39">
        <f>F35/F37</f>
        <v>4.1095890410958901E-4</v>
      </c>
      <c r="G39" t="s">
        <v>183</v>
      </c>
    </row>
    <row r="40" spans="6:14">
      <c r="F40">
        <f>F39*10^6</f>
        <v>410.95890410958901</v>
      </c>
      <c r="G40" t="s">
        <v>184</v>
      </c>
    </row>
    <row r="42" spans="6:14">
      <c r="F42">
        <f>F40*F37</f>
        <v>821.91780821917803</v>
      </c>
      <c r="G42" t="s">
        <v>185</v>
      </c>
      <c r="N42">
        <v>7.2999999999999996E-4</v>
      </c>
    </row>
    <row r="44" spans="6:14">
      <c r="F44">
        <f>F42*365</f>
        <v>300000</v>
      </c>
      <c r="G44" t="s">
        <v>186</v>
      </c>
    </row>
    <row r="45" spans="6:14">
      <c r="N45">
        <v>7.2999999999999996E-4</v>
      </c>
    </row>
    <row r="46" spans="6:14">
      <c r="F46">
        <f>F44/F40</f>
        <v>730</v>
      </c>
      <c r="G46" t="s">
        <v>192</v>
      </c>
    </row>
    <row r="48" spans="6:14">
      <c r="F48">
        <f>F46/10^6</f>
        <v>7.2999999999999996E-4</v>
      </c>
      <c r="G48" t="s">
        <v>177</v>
      </c>
    </row>
  </sheetData>
  <mergeCells count="3">
    <mergeCell ref="C6:I6"/>
    <mergeCell ref="C7:I7"/>
    <mergeCell ref="O7:T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27"/>
  <sheetViews>
    <sheetView zoomScale="70" zoomScaleNormal="70" workbookViewId="0">
      <selection activeCell="D15" sqref="D1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9">
      <c r="C1" s="32"/>
    </row>
    <row r="3" spans="2:9" ht="18">
      <c r="B3" s="20" t="s">
        <v>92</v>
      </c>
      <c r="C3" s="9"/>
    </row>
    <row r="5" spans="2:9">
      <c r="B5" s="7" t="s">
        <v>93</v>
      </c>
      <c r="C5" s="8"/>
    </row>
    <row r="6" spans="2:9">
      <c r="B6" s="16" t="s">
        <v>3</v>
      </c>
      <c r="C6" s="30">
        <v>2023</v>
      </c>
      <c r="D6" s="30">
        <v>2025</v>
      </c>
      <c r="E6" s="30">
        <v>2030</v>
      </c>
      <c r="F6" s="30">
        <v>2035</v>
      </c>
      <c r="G6" s="30">
        <v>2040</v>
      </c>
      <c r="H6" s="30">
        <v>2045</v>
      </c>
      <c r="I6" s="30">
        <v>2050</v>
      </c>
    </row>
    <row r="7" spans="2:9" ht="36.75" customHeight="1">
      <c r="B7" s="24" t="s">
        <v>94</v>
      </c>
      <c r="C7" s="104" t="s">
        <v>95</v>
      </c>
      <c r="D7" s="104"/>
      <c r="E7" s="104"/>
      <c r="F7" s="104"/>
      <c r="G7" s="104"/>
      <c r="H7" s="104"/>
      <c r="I7" s="104"/>
    </row>
    <row r="8" spans="2:9" ht="36.75" customHeight="1">
      <c r="B8" s="15" t="s">
        <v>96</v>
      </c>
      <c r="C8" s="108" t="s">
        <v>97</v>
      </c>
      <c r="D8" s="108"/>
      <c r="E8" s="108"/>
      <c r="F8" s="108"/>
      <c r="G8" s="108"/>
      <c r="H8" s="108"/>
      <c r="I8" s="108"/>
    </row>
    <row r="9" spans="2:9" ht="15.75" customHeight="1">
      <c r="B9" s="13" t="e">
        <f>SEC_Comm!#REF!</f>
        <v>#REF!</v>
      </c>
      <c r="C9" s="31" t="e">
        <f>#REF!</f>
        <v>#REF!</v>
      </c>
      <c r="D9" s="27"/>
      <c r="F9" t="e">
        <f>#REF!*3.6</f>
        <v>#REF!</v>
      </c>
      <c r="G9" s="27" t="e">
        <f>#REF!*3.6</f>
        <v>#REF!</v>
      </c>
      <c r="H9" s="27"/>
      <c r="I9" s="27" t="e">
        <f>#REF!*3.6</f>
        <v>#REF!</v>
      </c>
    </row>
    <row r="10" spans="2:9" ht="15.75" customHeight="1">
      <c r="B10" s="14"/>
      <c r="C10" s="28"/>
      <c r="D10" s="29"/>
      <c r="E10" s="29"/>
      <c r="F10" s="29"/>
      <c r="G10" s="29"/>
      <c r="H10" s="29"/>
      <c r="I10" s="29"/>
    </row>
    <row r="11" spans="2:9" ht="15.75" customHeight="1"/>
    <row r="12" spans="2:9" ht="15.75" customHeight="1"/>
    <row r="13" spans="2:9">
      <c r="B13" s="107"/>
      <c r="C13" s="107"/>
    </row>
    <row r="14" spans="2:9">
      <c r="C14" s="26"/>
    </row>
    <row r="15" spans="2:9">
      <c r="C15" s="26"/>
    </row>
    <row r="16" spans="2:9" ht="26.25" customHeight="1"/>
    <row r="17" spans="3:3" ht="26.25" customHeight="1"/>
    <row r="18" spans="3:3" ht="25.5" customHeight="1"/>
    <row r="19" spans="3:3" ht="26.25" customHeight="1">
      <c r="C19" s="1"/>
    </row>
    <row r="20" spans="3:3" ht="26.25" customHeight="1"/>
    <row r="21" spans="3:3" ht="25.5" customHeight="1"/>
    <row r="27" spans="3:3" ht="16.5" customHeight="1"/>
  </sheetData>
  <mergeCells count="3">
    <mergeCell ref="B13:C13"/>
    <mergeCell ref="C8:I8"/>
    <mergeCell ref="C7:I7"/>
  </mergeCells>
  <phoneticPr fontId="0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3EEBE0FC6D6448290DFD506008A29" ma:contentTypeVersion="16" ma:contentTypeDescription="Utwórz nowy dokument." ma:contentTypeScope="" ma:versionID="d01415ea1199deeb41b51c70588c36fd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fa59cd927a012587991ffb3f8178b460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e1dc2528-885f-4c68-9f61-c9c57edc7584"/>
    <ds:schemaRef ds:uri="ac4f588e-db1b-4d15-903e-57b0b6decf5f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39349-5957-4A15-B98A-CDE463E3B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FINAL_DEMAND_PRC</vt:lpstr>
      <vt:lpstr>Demand_values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2025-07-30T15:26:49Z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544762730598449</vt:r8>
  </property>
</Properties>
</file>