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2\Veda_models\H2-model-v02\"/>
    </mc:Choice>
  </mc:AlternateContent>
  <xr:revisionPtr revIDLastSave="0" documentId="13_ncr:1_{D37A5B6B-E709-40AA-AC8B-DB6A7F3D0A23}" xr6:coauthVersionLast="47" xr6:coauthVersionMax="47" xr10:uidLastSave="{00000000-0000-0000-0000-000000000000}"/>
  <bookViews>
    <workbookView xWindow="-120" yWindow="-120" windowWidth="38640" windowHeight="21240" tabRatio="499" xr2:uid="{00000000-000D-0000-FFFF-FFFF00000000}"/>
  </bookViews>
  <sheets>
    <sheet name="SEC_Comm" sheetId="112" r:id="rId1"/>
    <sheet name="SEC_Processes" sheetId="140" r:id="rId2"/>
    <sheet name="FINAL_DEMAND_PRC" sheetId="139" r:id="rId3"/>
    <sheet name="Demand_values" sheetId="141" r:id="rId4"/>
    <sheet name="DEMAND" sheetId="128" state="hidden" r:id="rId5"/>
  </sheets>
  <externalReferences>
    <externalReference r:id="rId6"/>
    <externalReference r:id="rId7"/>
    <externalReference r:id="rId8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39" l="1"/>
  <c r="D49" i="139"/>
  <c r="D46" i="139" l="1"/>
  <c r="D42" i="139"/>
  <c r="D38" i="139"/>
  <c r="D34" i="139"/>
  <c r="D30" i="139"/>
  <c r="D26" i="139"/>
  <c r="D22" i="139"/>
  <c r="D18" i="139"/>
  <c r="D14" i="139"/>
  <c r="D45" i="139"/>
  <c r="D41" i="139"/>
  <c r="D37" i="139"/>
  <c r="D33" i="139"/>
  <c r="D29" i="139"/>
  <c r="D25" i="139"/>
  <c r="D21" i="139"/>
  <c r="D17" i="139"/>
  <c r="D13" i="139"/>
  <c r="D10" i="139"/>
  <c r="D9" i="139"/>
  <c r="E51" i="139" l="1"/>
  <c r="C48" i="139"/>
  <c r="B48" i="139"/>
  <c r="B24" i="141"/>
  <c r="H46" i="139"/>
  <c r="H45" i="139"/>
  <c r="H42" i="139"/>
  <c r="H41" i="139"/>
  <c r="H38" i="139"/>
  <c r="H37" i="139"/>
  <c r="H34" i="139"/>
  <c r="H33" i="139"/>
  <c r="H30" i="139"/>
  <c r="H29" i="139"/>
  <c r="H26" i="139"/>
  <c r="H25" i="139"/>
  <c r="H22" i="139"/>
  <c r="H21" i="139"/>
  <c r="H18" i="139"/>
  <c r="H17" i="139"/>
  <c r="H14" i="139"/>
  <c r="H13" i="139"/>
  <c r="H10" i="139"/>
  <c r="H9" i="139"/>
  <c r="G27" i="139" l="1"/>
  <c r="G31" i="139"/>
  <c r="G39" i="139" s="1"/>
  <c r="G47" i="139" s="1"/>
  <c r="G35" i="139"/>
  <c r="G43" i="139" s="1"/>
  <c r="G23" i="139"/>
  <c r="G19" i="139"/>
  <c r="H9" i="140"/>
  <c r="H10" i="140" s="1"/>
  <c r="H11" i="140" s="1"/>
  <c r="H12" i="140" s="1"/>
  <c r="H13" i="140" s="1"/>
  <c r="H14" i="140" s="1"/>
  <c r="H15" i="140" s="1"/>
  <c r="H16" i="140" s="1"/>
  <c r="H17" i="140" s="1"/>
  <c r="P16" i="141"/>
  <c r="F16" i="141" s="1"/>
  <c r="Q16" i="141"/>
  <c r="R16" i="141" s="1"/>
  <c r="H16" i="141" s="1"/>
  <c r="O16" i="141"/>
  <c r="E16" i="141"/>
  <c r="D11" i="141"/>
  <c r="D15" i="141"/>
  <c r="D16" i="141"/>
  <c r="D17" i="141"/>
  <c r="N14" i="141"/>
  <c r="N13" i="141"/>
  <c r="D13" i="141" s="1"/>
  <c r="N12" i="141"/>
  <c r="O10" i="141"/>
  <c r="E10" i="141" s="1"/>
  <c r="P10" i="141"/>
  <c r="F10" i="141" s="1"/>
  <c r="Q10" i="141"/>
  <c r="G10" i="141" s="1"/>
  <c r="R10" i="141"/>
  <c r="H10" i="141" s="1"/>
  <c r="N10" i="141"/>
  <c r="D10" i="141" s="1"/>
  <c r="P9" i="141"/>
  <c r="P8" i="141"/>
  <c r="O9" i="141"/>
  <c r="O8" i="141"/>
  <c r="N9" i="141"/>
  <c r="D9" i="141" s="1"/>
  <c r="N8" i="141"/>
  <c r="F9" i="141" l="1"/>
  <c r="Q9" i="141"/>
  <c r="P5" i="141"/>
  <c r="D14" i="141"/>
  <c r="D12" i="141"/>
  <c r="E8" i="141"/>
  <c r="O4" i="141"/>
  <c r="E9" i="141"/>
  <c r="O5" i="141"/>
  <c r="F8" i="141"/>
  <c r="Q8" i="141"/>
  <c r="P4" i="141"/>
  <c r="D8" i="141"/>
  <c r="N18" i="141"/>
  <c r="N19" i="141" s="1"/>
  <c r="G16" i="141"/>
  <c r="G9" i="141" l="1"/>
  <c r="R9" i="141"/>
  <c r="H9" i="141" s="1"/>
  <c r="G8" i="141"/>
  <c r="R8" i="141"/>
  <c r="R12" i="141"/>
  <c r="H12" i="141" l="1"/>
  <c r="P12" i="141"/>
  <c r="H8" i="141"/>
  <c r="B8" i="139"/>
  <c r="B16" i="139"/>
  <c r="C16" i="139"/>
  <c r="E19" i="139"/>
  <c r="B20" i="139"/>
  <c r="C20" i="139"/>
  <c r="E23" i="139"/>
  <c r="Q12" i="141" l="1"/>
  <c r="F12" i="141"/>
  <c r="O12" i="141"/>
  <c r="R14" i="141"/>
  <c r="N16" i="141"/>
  <c r="B14" i="141"/>
  <c r="E31" i="139"/>
  <c r="C28" i="139"/>
  <c r="B28" i="139"/>
  <c r="E12" i="141" l="1"/>
  <c r="H14" i="141"/>
  <c r="P14" i="141"/>
  <c r="R18" i="141"/>
  <c r="R19" i="141" s="1"/>
  <c r="G12" i="141"/>
  <c r="B9" i="141"/>
  <c r="B10" i="141"/>
  <c r="B11" i="141"/>
  <c r="B12" i="141"/>
  <c r="B13" i="141"/>
  <c r="B15" i="141"/>
  <c r="B16" i="141"/>
  <c r="B17" i="141"/>
  <c r="B8" i="141"/>
  <c r="E47" i="139"/>
  <c r="E43" i="139"/>
  <c r="E39" i="139"/>
  <c r="E35" i="139"/>
  <c r="E27" i="139"/>
  <c r="B36" i="139"/>
  <c r="C36" i="139"/>
  <c r="B40" i="139"/>
  <c r="C40" i="139"/>
  <c r="B44" i="139"/>
  <c r="C44" i="139"/>
  <c r="B24" i="139"/>
  <c r="C24" i="139"/>
  <c r="B32" i="139"/>
  <c r="C32" i="139"/>
  <c r="E15" i="139"/>
  <c r="E11" i="139"/>
  <c r="F14" i="141" l="1"/>
  <c r="Q14" i="141"/>
  <c r="O14" i="141"/>
  <c r="P18" i="141"/>
  <c r="P19" i="141" s="1"/>
  <c r="C9" i="128"/>
  <c r="G9" i="128"/>
  <c r="F9" i="128"/>
  <c r="B12" i="139"/>
  <c r="C12" i="139"/>
  <c r="C8" i="139"/>
  <c r="E14" i="141" l="1"/>
  <c r="O18" i="141"/>
  <c r="O19" i="141" s="1"/>
  <c r="G14" i="141"/>
  <c r="Q18" i="141"/>
  <c r="Q19" i="141" s="1"/>
  <c r="I9" i="128"/>
  <c r="B9" i="12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tc={E12DFC98-BDBE-41C8-913D-AF5DC4173962}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L50" authorId="1" shapeId="0" xr:uid="{E12DFC98-BDBE-41C8-913D-AF5DC4173962}">
      <text>
        <t>[Threaded comment]
Your version of Excel allows you to read this threaded comment; however, any edits to it will get removed if the file is opened in a newer version of Excel. Learn more: https://go.microsoft.com/fwlink/?linkid=870924
Comment:
    „wodór jako paliwo przyszłości”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tc={A32A2A61-6008-4EFA-94A8-7D4E0B1FF658}</author>
    <author>tc={5501E185-CFCC-48A6-B673-A090B4BAC491}</author>
    <author>tc={A1CE0A75-6E29-4343-8C75-FE4CB122E39C}</author>
    <author>tc={9D70653A-7BE9-4080-AC12-E27A52126FB4}</author>
    <author>tc={19C9F95A-48AF-4B96-8A5E-221F5696861C}</author>
    <author>tc={949D57D8-FB43-4079-B85C-4919979C506A}</author>
    <author>tc={0A154F01-0F2D-4711-97ED-6F01E3C8934A}</author>
  </authors>
  <commentList>
    <comment ref="Q8" authorId="0" shapeId="0" xr:uid="{A32A2A61-6008-4EFA-94A8-7D4E0B1FF658}">
      <text>
        <t>[Threaded comment]
Your version of Excel allows you to read this threaded comment; however, any edits to it will get removed if the file is opened in a newer version of Excel. Learn more: https://go.microsoft.com/fwlink/?linkid=870924
Comment:
    Kontynuacja trendu</t>
      </text>
    </comment>
    <comment ref="Q9" authorId="1" shapeId="0" xr:uid="{5501E185-CFCC-48A6-B673-A090B4BAC491}">
      <text>
        <t>[Threaded comment]
Your version of Excel allows you to read this threaded comment; however, any edits to it will get removed if the file is opened in a newer version of Excel. Learn more: https://go.microsoft.com/fwlink/?linkid=870924
Comment:
    Kontynuacja trendu</t>
      </text>
    </comment>
    <comment ref="O12" authorId="2" shapeId="0" xr:uid="{A1CE0A75-6E29-4343-8C75-FE4CB122E39C}">
      <text>
        <t>[Threaded comment]
Your version of Excel allows you to read this threaded comment; however, any edits to it will get removed if the file is opened in a newer version of Excel. Learn more: https://go.microsoft.com/fwlink/?linkid=870924
Comment:
    Na potrzeby wymyślenia trajektorii - średnie</t>
      </text>
    </comment>
    <comment ref="O14" authorId="3" shapeId="0" xr:uid="{9D70653A-7BE9-4080-AC12-E27A52126FB4}">
      <text>
        <t>[Threaded comment]
Your version of Excel allows you to read this threaded comment; however, any edits to it will get removed if the file is opened in a newer version of Excel. Learn more: https://go.microsoft.com/fwlink/?linkid=870924
Comment:
    Na potrzeby wymyślenia trajektorii - średnie</t>
      </text>
    </comment>
    <comment ref="N16" authorId="4" shapeId="0" xr:uid="{19C9F95A-48AF-4B96-8A5E-221F5696861C}">
      <text>
        <t>[Threaded comment]
Your version of Excel allows you to read this threaded comment; however, any edits to it will get removed if the file is opened in a newer version of Excel. Learn more: https://go.microsoft.com/fwlink/?linkid=870924
Comment:
    Industrial+residential</t>
      </text>
    </comment>
    <comment ref="O16" authorId="5" shapeId="0" xr:uid="{949D57D8-FB43-4079-B85C-4919979C506A}">
      <text>
        <t>[Threaded comment]
Your version of Excel allows you to read this threaded comment; however, any edits to it will get removed if the file is opened in a newer version of Excel. Learn more: https://go.microsoft.com/fwlink/?linkid=870924
Comment:
    Wzrost o 15% co 5 lat</t>
      </text>
    </comment>
    <comment ref="C24" authorId="6" shapeId="0" xr:uid="{0A154F01-0F2D-4711-97ED-6F01E3C8934A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https://www.ure.gov.pl/en/markets/electricity/elctricitymrket/292,Electricity-Market-Characteristics.html
Reply:
    I nie da się za bardzo szacować na przyszłość, chyba, żeby założyć trend +1% co roku albo cos
Zmiana z 2023 na 2024 to 0,86% jak raportuje https://www.rynekelektryczny.pl/produkcja-energii-elektrycznej-raport-roczny/#:~:text=Produkcja%20energii%20elektrycznej%20w%20latach,i%20wynios%C5%82o%20168%20956%20GWh.</t>
      </text>
    </comment>
  </commentList>
</comments>
</file>

<file path=xl/sharedStrings.xml><?xml version="1.0" encoding="utf-8"?>
<sst xmlns="http://schemas.openxmlformats.org/spreadsheetml/2006/main" count="287" uniqueCount="180">
  <si>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</si>
  <si>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</si>
  <si>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</si>
  <si>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</si>
  <si>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</si>
  <si>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</si>
  <si>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</si>
  <si>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</si>
  <si>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</si>
  <si>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</si>
  <si>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</si>
  <si>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</si>
  <si>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</si>
  <si>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</si>
  <si>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</si>
  <si>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</si>
  <si>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</si>
  <si>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</si>
  <si>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</si>
  <si>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</si>
  <si>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</si>
  <si>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</si>
  <si>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</si>
  <si>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</si>
  <si>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NRG</t>
  </si>
  <si>
    <t>PJ</t>
  </si>
  <si>
    <t>DEM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</si>
  <si>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</si>
  <si>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</si>
  <si>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</si>
  <si>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</si>
  <si>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</si>
  <si>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</si>
  <si>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</si>
  <si>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</si>
  <si>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</si>
  <si>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</si>
  <si>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</si>
  <si>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</si>
  <si>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</si>
  <si>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</si>
  <si>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</si>
  <si>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</si>
  <si>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</si>
  <si>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</si>
  <si>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</si>
  <si>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</si>
  <si>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</si>
  <si>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</si>
  <si>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</si>
  <si>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</si>
  <si>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</si>
  <si>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DMD</t>
  </si>
  <si>
    <t>PL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</si>
  <si>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</si>
  <si>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</si>
  <si>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</si>
  <si>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</si>
  <si>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</si>
  <si>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</si>
  <si>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</si>
  <si>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</si>
  <si>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</si>
  <si>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Demand Process</t>
  </si>
  <si>
    <t>Should have a Commodity of type DEM at its output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</si>
  <si>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</si>
  <si>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</si>
  <si>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</si>
  <si>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</si>
  <si>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</si>
  <si>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</si>
  <si>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</si>
  <si>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</si>
  <si>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HPL</t>
  </si>
  <si>
    <t>Heat Only Plant</t>
  </si>
  <si>
    <t>Final Energy Consumption Technologies</t>
  </si>
  <si>
    <t>~FI_T</t>
  </si>
  <si>
    <t>*TechDesc</t>
  </si>
  <si>
    <t>Comm-IN</t>
  </si>
  <si>
    <t>Comm-OUT</t>
  </si>
  <si>
    <t>EFF</t>
  </si>
  <si>
    <t>CAP2ACT</t>
  </si>
  <si>
    <t>\I: Technology Name</t>
  </si>
  <si>
    <t>Commodity Input</t>
  </si>
  <si>
    <t>Commodity Output</t>
  </si>
  <si>
    <t>Efficiency</t>
  </si>
  <si>
    <t>Capacity to Activity Factor</t>
  </si>
  <si>
    <t>\I: Nazwa procesu</t>
  </si>
  <si>
    <t>Dobro na wejściu</t>
  </si>
  <si>
    <t>Dobro na wyjściu</t>
  </si>
  <si>
    <t>Sprawność</t>
  </si>
  <si>
    <t>Przelicz</t>
  </si>
  <si>
    <t>Demand</t>
  </si>
  <si>
    <t>~FI_T:DEMAND</t>
  </si>
  <si>
    <t>\I: Commodity Name</t>
  </si>
  <si>
    <t>Annual Demand Value [PJ]</t>
  </si>
  <si>
    <t>\I: Nazwa dobra (popytowego)</t>
  </si>
  <si>
    <t>Roczna wartość popytu</t>
  </si>
  <si>
    <t>H2_trucks</t>
  </si>
  <si>
    <t>H2_fert</t>
  </si>
  <si>
    <t>H2 for fertilizers</t>
  </si>
  <si>
    <t>H2_ref</t>
  </si>
  <si>
    <t>H2 for refineries</t>
  </si>
  <si>
    <t>H2_steel</t>
  </si>
  <si>
    <t>H2 for steel production</t>
  </si>
  <si>
    <t>SAF</t>
  </si>
  <si>
    <t>Synthetic Aviation Fuels</t>
  </si>
  <si>
    <t>H2_rail</t>
  </si>
  <si>
    <t>H2 for rail</t>
  </si>
  <si>
    <t>H2_cars</t>
  </si>
  <si>
    <t>H2 for cars</t>
  </si>
  <si>
    <t>H2 for trucks</t>
  </si>
  <si>
    <t>H2_heat</t>
  </si>
  <si>
    <t>H2 for heating</t>
  </si>
  <si>
    <t>H2_PP</t>
  </si>
  <si>
    <t>H2 for power generation</t>
  </si>
  <si>
    <t>FERT</t>
  </si>
  <si>
    <t>H2 demand for fertilizers production</t>
  </si>
  <si>
    <t>REF</t>
  </si>
  <si>
    <t>H2 demand for refineries</t>
  </si>
  <si>
    <t>STEEL</t>
  </si>
  <si>
    <t>H2 demand for steel production</t>
  </si>
  <si>
    <t>AVI</t>
  </si>
  <si>
    <t>SF demand for aviation</t>
  </si>
  <si>
    <t>CARS</t>
  </si>
  <si>
    <t>H2 demand for cars</t>
  </si>
  <si>
    <t>RAIL</t>
  </si>
  <si>
    <t>H2 demand for rail</t>
  </si>
  <si>
    <t>TRUCKS</t>
  </si>
  <si>
    <t>H2 demand for trucks</t>
  </si>
  <si>
    <t>HEAT_PLANT</t>
  </si>
  <si>
    <t>H2 demand for heating</t>
  </si>
  <si>
    <t>H2 demand for power generation</t>
  </si>
  <si>
    <t>H2_buses</t>
  </si>
  <si>
    <t>H2 for city buses</t>
  </si>
  <si>
    <t>BUS</t>
  </si>
  <si>
    <t>H2 demand for city transport</t>
  </si>
  <si>
    <t>SHARE~2030~FX</t>
  </si>
  <si>
    <t>Share of inputs</t>
  </si>
  <si>
    <t>Udział pochodzący z inputów</t>
  </si>
  <si>
    <t>Roczna wartość popytu WODÓR ODNAWIALNY(mln ton H2)</t>
  </si>
  <si>
    <t>Hydrogen (mln tonnes)</t>
  </si>
  <si>
    <t>mln tonnes</t>
  </si>
  <si>
    <t>MAT</t>
  </si>
  <si>
    <t>ANNUAL</t>
  </si>
  <si>
    <t>ELECTR</t>
  </si>
  <si>
    <t>Electrolisers demand for power</t>
  </si>
  <si>
    <t>GW</t>
  </si>
  <si>
    <t>Sprawność 68% oznacza, że 68% energii dostarczonej zostaje zamienione na energię chemiczną wodoru</t>
  </si>
  <si>
    <t>wartość opałowa</t>
  </si>
  <si>
    <t>MJ/kg</t>
  </si>
  <si>
    <t>więc</t>
  </si>
  <si>
    <t>SUMA</t>
  </si>
  <si>
    <t>Zapotrz.dzienne</t>
  </si>
  <si>
    <t>fert</t>
  </si>
  <si>
    <t>ref</t>
  </si>
  <si>
    <t>OTHER_DEM</t>
  </si>
  <si>
    <t>Whole demand of electricity system in Poland</t>
  </si>
  <si>
    <t>Total electricity demand of the system</t>
  </si>
  <si>
    <t>Electricity (PJ)</t>
  </si>
  <si>
    <t>IND_FERT_H2G</t>
  </si>
  <si>
    <t>IND_REF_H2G</t>
  </si>
  <si>
    <t>IND_STEEL_H2G</t>
  </si>
  <si>
    <t>IND_TRA_AVI_SAF</t>
  </si>
  <si>
    <t>PP_H2G</t>
  </si>
  <si>
    <t>TRA_CAR_H2G</t>
  </si>
  <si>
    <t>TRA_RAIL_H2G</t>
  </si>
  <si>
    <t>TRA_TRUCK_H2G</t>
  </si>
  <si>
    <t>TRA_BUS_H2G</t>
  </si>
  <si>
    <t>HT_H2G</t>
  </si>
  <si>
    <t>DMD_ELC_TOT</t>
  </si>
  <si>
    <t>H2G_GRID</t>
  </si>
  <si>
    <t>H2 from pipeline</t>
  </si>
  <si>
    <t>H2 from trucks shipping</t>
  </si>
  <si>
    <t>H2G_TRUCK</t>
  </si>
  <si>
    <t>ELC_GRID</t>
  </si>
  <si>
    <t>Electricity from the grid total</t>
  </si>
  <si>
    <t>DAYNITE</t>
  </si>
  <si>
    <t>ELC_GRID_RES</t>
  </si>
  <si>
    <t>Electricity from the grid from OZE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</si>
</sst>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[$€]* #,##0.00_);_([$€]* \(#,##0.00\);_([$€]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5" formatCode="0.000"/>
    <numFmt numFmtId="186" formatCode="0.0000"/>
  </numFmts>
  <fonts count="117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color theme="0"/>
      <name val="Arial"/>
      <family val="2"/>
      <charset val="238"/>
    </font>
    <font>
      <u/>
      <sz val="10"/>
      <color theme="10"/>
      <name val="Arial"/>
      <family val="2"/>
      <charset val="238"/>
    </font>
    <font>
      <b/>
      <sz val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  <font>
      <sz val="10"/>
      <color rgb="FFEE0000"/>
      <name val="Arial"/>
      <family val="2"/>
      <charset val="238"/>
    </font>
    <font>
      <sz val="10"/>
      <color rgb="FF010000"/>
      <name val="Arial"/>
      <family val="2"/>
      <charset val="238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3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6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12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12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10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175" fontId="5" fillId="20" borderId="1">
      <alignment horizontal="center" vertical="center"/>
    </xf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25" fillId="21" borderId="2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33" fillId="0" borderId="0" applyNumberFormat="0" applyFill="0" applyBorder="0" applyAlignment="0" applyProtection="0"/>
    <xf numFmtId="176" fontId="80" fillId="0" borderId="0">
      <protection locked="0"/>
    </xf>
    <xf numFmtId="0" fontId="81" fillId="0" borderId="0"/>
    <xf numFmtId="0" fontId="82" fillId="0" borderId="0"/>
    <xf numFmtId="176" fontId="80" fillId="0" borderId="0">
      <protection locked="0"/>
    </xf>
    <xf numFmtId="177" fontId="80" fillId="0" borderId="0">
      <protection locked="0"/>
    </xf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2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2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80" fillId="0" borderId="0">
      <protection locked="0"/>
    </xf>
    <xf numFmtId="178" fontId="5" fillId="0" borderId="0" applyFont="0" applyFill="0" applyBorder="0" applyAlignment="0" applyProtection="0">
      <alignment wrapText="1"/>
    </xf>
    <xf numFmtId="167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18" fillId="4" borderId="0" applyNumberFormat="0" applyBorder="0" applyAlignment="0" applyProtection="0"/>
    <xf numFmtId="0" fontId="103" fillId="41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22" fillId="7" borderId="3" applyNumberFormat="0" applyAlignment="0" applyProtection="0"/>
    <xf numFmtId="0" fontId="27" fillId="0" borderId="5" applyNumberFormat="0" applyFill="0" applyAlignment="0" applyProtection="0"/>
    <xf numFmtId="0" fontId="17" fillId="0" borderId="0" applyNumberForma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9" fontId="80" fillId="0" borderId="0">
      <protection locked="0"/>
    </xf>
    <xf numFmtId="0" fontId="83" fillId="0" borderId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38" fontId="6" fillId="23" borderId="0" applyNumberFormat="0" applyBorder="0" applyAlignment="0" applyProtection="0"/>
    <xf numFmtId="0" fontId="18" fillId="4" borderId="0" applyNumberFormat="0" applyBorder="0" applyAlignment="0" applyProtection="0"/>
    <xf numFmtId="0" fontId="84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72" fillId="0" borderId="0" applyNumberFormat="0" applyFill="0" applyBorder="0" applyAlignment="0" applyProtection="0"/>
    <xf numFmtId="0" fontId="86" fillId="0" borderId="9" applyNumberFormat="0" applyFill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10" fontId="6" fillId="24" borderId="10" applyNumberFormat="0" applyBorder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4" fontId="73" fillId="0" borderId="0" applyBorder="0">
      <alignment horizontal="right" vertical="center"/>
    </xf>
    <xf numFmtId="4" fontId="73" fillId="0" borderId="11">
      <alignment horizontal="right" vertical="center"/>
    </xf>
    <xf numFmtId="40" fontId="75" fillId="0" borderId="0" applyFont="0" applyFill="0" applyBorder="0" applyAlignment="0" applyProtection="0"/>
    <xf numFmtId="165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23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62" fillId="22" borderId="4" applyNumberFormat="0" applyAlignment="0" applyProtection="0"/>
    <xf numFmtId="0" fontId="16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63" fillId="0" borderId="6" applyNumberFormat="0" applyFill="0" applyAlignment="0" applyProtection="0"/>
    <xf numFmtId="0" fontId="1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64" fillId="0" borderId="7" applyNumberFormat="0" applyFill="0" applyAlignment="0" applyProtection="0"/>
    <xf numFmtId="0" fontId="2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0" fontId="24" fillId="25" borderId="0" applyNumberFormat="0" applyBorder="0" applyAlignment="0" applyProtection="0"/>
    <xf numFmtId="0" fontId="106" fillId="42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37" fontId="87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" fillId="0" borderId="0"/>
    <xf numFmtId="0" fontId="51" fillId="0" borderId="0"/>
    <xf numFmtId="0" fontId="52" fillId="0" borderId="0"/>
    <xf numFmtId="0" fontId="54" fillId="0" borderId="0"/>
    <xf numFmtId="0" fontId="43" fillId="0" borderId="0"/>
    <xf numFmtId="0" fontId="43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1" fillId="0" borderId="0"/>
    <xf numFmtId="0" fontId="43" fillId="0" borderId="0"/>
    <xf numFmtId="0" fontId="43" fillId="0" borderId="0"/>
    <xf numFmtId="0" fontId="52" fillId="0" borderId="0"/>
    <xf numFmtId="0" fontId="52" fillId="0" borderId="0"/>
    <xf numFmtId="0" fontId="101" fillId="0" borderId="0"/>
    <xf numFmtId="0" fontId="107" fillId="0" borderId="0"/>
    <xf numFmtId="0" fontId="76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76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6" fillId="0" borderId="0"/>
    <xf numFmtId="0" fontId="76" fillId="0" borderId="0"/>
    <xf numFmtId="0" fontId="76" fillId="0" borderId="0"/>
    <xf numFmtId="0" fontId="54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2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98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12" fillId="27" borderId="13" applyNumberFormat="0" applyFon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67" fillId="21" borderId="3" applyNumberFormat="0" applyAlignment="0" applyProtection="0"/>
    <xf numFmtId="0" fontId="15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0" fontId="5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88" fillId="0" borderId="0" applyNumberFormat="0" applyFill="0" applyBorder="0" applyAlignment="0" applyProtection="0">
      <alignment horizontal="center"/>
    </xf>
    <xf numFmtId="4" fontId="89" fillId="25" borderId="14" applyNumberFormat="0" applyProtection="0">
      <alignment vertical="center"/>
    </xf>
    <xf numFmtId="4" fontId="90" fillId="28" borderId="14" applyNumberFormat="0" applyProtection="0">
      <alignment vertical="center"/>
    </xf>
    <xf numFmtId="4" fontId="89" fillId="28" borderId="14" applyNumberFormat="0" applyProtection="0">
      <alignment horizontal="left" vertical="center" indent="1"/>
    </xf>
    <xf numFmtId="0" fontId="89" fillId="28" borderId="14" applyNumberFormat="0" applyProtection="0">
      <alignment horizontal="left" vertical="top" indent="1"/>
    </xf>
    <xf numFmtId="4" fontId="89" fillId="29" borderId="0" applyNumberFormat="0" applyProtection="0">
      <alignment horizontal="left" vertical="center" indent="1"/>
    </xf>
    <xf numFmtId="4" fontId="91" fillId="3" borderId="14" applyNumberFormat="0" applyProtection="0">
      <alignment horizontal="right" vertical="center"/>
    </xf>
    <xf numFmtId="4" fontId="91" fillId="9" borderId="14" applyNumberFormat="0" applyProtection="0">
      <alignment horizontal="right" vertical="center"/>
    </xf>
    <xf numFmtId="4" fontId="91" fillId="17" borderId="14" applyNumberFormat="0" applyProtection="0">
      <alignment horizontal="right" vertical="center"/>
    </xf>
    <xf numFmtId="4" fontId="91" fillId="11" borderId="14" applyNumberFormat="0" applyProtection="0">
      <alignment horizontal="right" vertical="center"/>
    </xf>
    <xf numFmtId="4" fontId="91" fillId="15" borderId="14" applyNumberFormat="0" applyProtection="0">
      <alignment horizontal="right" vertical="center"/>
    </xf>
    <xf numFmtId="4" fontId="91" fillId="19" borderId="14" applyNumberFormat="0" applyProtection="0">
      <alignment horizontal="right" vertical="center"/>
    </xf>
    <xf numFmtId="4" fontId="91" fillId="18" borderId="14" applyNumberFormat="0" applyProtection="0">
      <alignment horizontal="right" vertical="center"/>
    </xf>
    <xf numFmtId="4" fontId="91" fillId="30" borderId="14" applyNumberFormat="0" applyProtection="0">
      <alignment horizontal="right" vertical="center"/>
    </xf>
    <xf numFmtId="4" fontId="91" fillId="10" borderId="14" applyNumberFormat="0" applyProtection="0">
      <alignment horizontal="right" vertical="center"/>
    </xf>
    <xf numFmtId="4" fontId="89" fillId="31" borderId="15" applyNumberFormat="0" applyProtection="0">
      <alignment horizontal="left" vertical="center" indent="1"/>
    </xf>
    <xf numFmtId="4" fontId="91" fillId="32" borderId="0" applyNumberFormat="0" applyProtection="0">
      <alignment horizontal="left" vertical="center" indent="1"/>
    </xf>
    <xf numFmtId="4" fontId="92" fillId="33" borderId="0" applyNumberFormat="0" applyProtection="0">
      <alignment horizontal="left" vertical="center" indent="1"/>
    </xf>
    <xf numFmtId="4" fontId="91" fillId="34" borderId="14" applyNumberFormat="0" applyProtection="0">
      <alignment horizontal="right" vertical="center"/>
    </xf>
    <xf numFmtId="4" fontId="91" fillId="32" borderId="0" applyNumberFormat="0" applyProtection="0">
      <alignment horizontal="left" vertical="center" indent="1"/>
    </xf>
    <xf numFmtId="4" fontId="91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1" fillId="24" borderId="14" applyNumberFormat="0" applyProtection="0">
      <alignment vertical="center"/>
    </xf>
    <xf numFmtId="4" fontId="93" fillId="24" borderId="14" applyNumberFormat="0" applyProtection="0">
      <alignment vertical="center"/>
    </xf>
    <xf numFmtId="4" fontId="91" fillId="24" borderId="14" applyNumberFormat="0" applyProtection="0">
      <alignment horizontal="left" vertical="center" indent="1"/>
    </xf>
    <xf numFmtId="0" fontId="91" fillId="24" borderId="14" applyNumberFormat="0" applyProtection="0">
      <alignment horizontal="left" vertical="top" indent="1"/>
    </xf>
    <xf numFmtId="4" fontId="91" fillId="32" borderId="14" applyNumberFormat="0" applyProtection="0">
      <alignment horizontal="right" vertical="center"/>
    </xf>
    <xf numFmtId="4" fontId="93" fillId="32" borderId="14" applyNumberFormat="0" applyProtection="0">
      <alignment horizontal="right" vertical="center"/>
    </xf>
    <xf numFmtId="4" fontId="91" fillId="34" borderId="14" applyNumberFormat="0" applyProtection="0">
      <alignment horizontal="left" vertical="center" indent="1"/>
    </xf>
    <xf numFmtId="0" fontId="91" fillId="29" borderId="14" applyNumberFormat="0" applyProtection="0">
      <alignment horizontal="left" vertical="top" indent="1"/>
    </xf>
    <xf numFmtId="4" fontId="94" fillId="36" borderId="0" applyNumberFormat="0" applyProtection="0">
      <alignment horizontal="left" vertical="center" indent="1"/>
    </xf>
    <xf numFmtId="4" fontId="55" fillId="32" borderId="14" applyNumberFormat="0" applyProtection="0">
      <alignment horizontal="right" vertical="center"/>
    </xf>
    <xf numFmtId="0" fontId="14" fillId="3" borderId="0" applyNumberFormat="0" applyBorder="0" applyAlignment="0" applyProtection="0"/>
    <xf numFmtId="0" fontId="73" fillId="26" borderId="10"/>
    <xf numFmtId="0" fontId="45" fillId="0" borderId="0"/>
    <xf numFmtId="0" fontId="5" fillId="0" borderId="0"/>
    <xf numFmtId="0" fontId="53" fillId="0" borderId="0"/>
    <xf numFmtId="0" fontId="101" fillId="0" borderId="0"/>
    <xf numFmtId="0" fontId="101" fillId="0" borderId="0"/>
    <xf numFmtId="0" fontId="53" fillId="0" borderId="0"/>
    <xf numFmtId="0" fontId="101" fillId="0" borderId="0"/>
    <xf numFmtId="0" fontId="101" fillId="0" borderId="0"/>
    <xf numFmtId="0" fontId="108" fillId="0" borderId="0"/>
    <xf numFmtId="0" fontId="108" fillId="0" borderId="0"/>
    <xf numFmtId="0" fontId="108" fillId="0" borderId="0"/>
    <xf numFmtId="0" fontId="101" fillId="0" borderId="0"/>
    <xf numFmtId="0" fontId="101" fillId="0" borderId="0"/>
    <xf numFmtId="0" fontId="101" fillId="0" borderId="0"/>
    <xf numFmtId="0" fontId="5" fillId="0" borderId="0"/>
    <xf numFmtId="0" fontId="5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7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2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2" fillId="0" borderId="0"/>
    <xf numFmtId="0" fontId="12" fillId="0" borderId="0"/>
    <xf numFmtId="0" fontId="6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5" fillId="0" borderId="0"/>
    <xf numFmtId="0" fontId="3" fillId="37" borderId="16" applyNumberFormat="0" applyProtection="0">
      <alignment horizontal="center" wrapText="1"/>
    </xf>
    <xf numFmtId="0" fontId="3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0" fontId="5" fillId="0" borderId="0" applyFill="0" applyBorder="0" applyAlignment="0" applyProtection="0">
      <alignment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6" fontId="5" fillId="0" borderId="0" applyFill="0" applyBorder="0" applyAlignment="0" applyProtection="0">
      <alignment wrapText="1"/>
    </xf>
    <xf numFmtId="0" fontId="95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27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6" fillId="28" borderId="0" applyNumberFormat="0" applyBorder="0" applyAlignment="0" applyProtection="0"/>
    <xf numFmtId="37" fontId="6" fillId="0" borderId="0"/>
    <xf numFmtId="37" fontId="6" fillId="28" borderId="0" applyNumberFormat="0" applyBorder="0" applyAlignment="0" applyProtection="0"/>
    <xf numFmtId="3" fontId="96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5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23" fillId="0" borderId="12" applyNumberFormat="0" applyFill="0" applyAlignment="0" applyProtection="0"/>
    <xf numFmtId="168" fontId="5" fillId="0" borderId="0" applyFont="0" applyFill="0" applyBorder="0" applyAlignment="0" applyProtection="0"/>
    <xf numFmtId="174" fontId="7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83" fontId="97" fillId="0" borderId="0">
      <alignment horizontal="right" vertical="center"/>
    </xf>
    <xf numFmtId="0" fontId="16" fillId="22" borderId="4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14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4" fontId="73" fillId="0" borderId="0"/>
    <xf numFmtId="0" fontId="50" fillId="0" borderId="0" applyNumberFormat="0" applyFill="0" applyBorder="0" applyAlignment="0" applyProtection="0">
      <alignment vertical="center"/>
    </xf>
    <xf numFmtId="0" fontId="43" fillId="0" borderId="0"/>
    <xf numFmtId="0" fontId="110" fillId="0" borderId="0" applyNumberForma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/>
    <xf numFmtId="0" fontId="43" fillId="0" borderId="0"/>
    <xf numFmtId="0" fontId="43" fillId="0" borderId="0"/>
    <xf numFmtId="0" fontId="54" fillId="0" borderId="0"/>
    <xf numFmtId="0" fontId="54" fillId="0" borderId="0"/>
    <xf numFmtId="0" fontId="54" fillId="0" borderId="0"/>
    <xf numFmtId="0" fontId="43" fillId="0" borderId="0"/>
    <xf numFmtId="0" fontId="43" fillId="0" borderId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112" fillId="0" borderId="0"/>
    <xf numFmtId="0" fontId="113" fillId="0" borderId="0"/>
    <xf numFmtId="0" fontId="43" fillId="0" borderId="0"/>
    <xf numFmtId="0" fontId="5" fillId="0" borderId="0"/>
    <xf numFmtId="0" fontId="114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07">
    <xf numFmtId="0" fontId="0" fillId="0" borderId="0" xfId="0"/>
    <xf numFmtId="0" fontId="43" fillId="0" borderId="0" xfId="0" applyFont="1"/>
    <xf numFmtId="0" fontId="6" fillId="0" borderId="0" xfId="0" applyFont="1" applyAlignment="1">
      <alignment horizontal="left" wrapText="1"/>
    </xf>
    <xf numFmtId="0" fontId="7" fillId="0" borderId="0" xfId="0" applyFont="1"/>
    <xf numFmtId="0" fontId="10" fillId="0" borderId="0" xfId="0" applyFont="1"/>
    <xf numFmtId="0" fontId="5" fillId="0" borderId="0" xfId="800"/>
    <xf numFmtId="0" fontId="7" fillId="0" borderId="0" xfId="800" applyFont="1" applyAlignment="1">
      <alignment horizontal="left"/>
    </xf>
    <xf numFmtId="0" fontId="7" fillId="0" borderId="0" xfId="0" quotePrefix="1" applyFont="1" applyAlignment="1">
      <alignment horizontal="left"/>
    </xf>
    <xf numFmtId="0" fontId="6" fillId="0" borderId="0" xfId="0" applyFont="1"/>
    <xf numFmtId="184" fontId="4" fillId="40" borderId="0" xfId="0" applyNumberFormat="1" applyFont="1" applyFill="1"/>
    <xf numFmtId="184" fontId="5" fillId="0" borderId="0" xfId="0" applyNumberFormat="1" applyFont="1"/>
    <xf numFmtId="184" fontId="7" fillId="0" borderId="0" xfId="0" applyNumberFormat="1" applyFont="1"/>
    <xf numFmtId="184" fontId="0" fillId="0" borderId="0" xfId="0" applyNumberFormat="1"/>
    <xf numFmtId="0" fontId="43" fillId="43" borderId="0" xfId="0" applyFont="1" applyFill="1" applyAlignment="1">
      <alignment horizontal="left"/>
    </xf>
    <xf numFmtId="0" fontId="43" fillId="44" borderId="19" xfId="0" applyFont="1" applyFill="1" applyBorder="1"/>
    <xf numFmtId="184" fontId="5" fillId="39" borderId="19" xfId="791" applyNumberFormat="1" applyFill="1" applyBorder="1" applyAlignment="1">
      <alignment horizontal="center" vertical="center" wrapText="1"/>
    </xf>
    <xf numFmtId="184" fontId="3" fillId="28" borderId="18" xfId="0" applyNumberFormat="1" applyFont="1" applyFill="1" applyBorder="1" applyAlignment="1">
      <alignment horizontal="center" vertical="center"/>
    </xf>
    <xf numFmtId="0" fontId="43" fillId="45" borderId="0" xfId="0" applyFont="1" applyFill="1"/>
    <xf numFmtId="0" fontId="43" fillId="46" borderId="0" xfId="0" applyFont="1" applyFill="1"/>
    <xf numFmtId="0" fontId="43" fillId="45" borderId="20" xfId="0" applyFont="1" applyFill="1" applyBorder="1"/>
    <xf numFmtId="184" fontId="4" fillId="40" borderId="0" xfId="0" quotePrefix="1" applyNumberFormat="1" applyFont="1" applyFill="1"/>
    <xf numFmtId="0" fontId="4" fillId="40" borderId="0" xfId="0" quotePrefix="1" applyFont="1" applyFill="1"/>
    <xf numFmtId="0" fontId="8" fillId="40" borderId="0" xfId="0" applyFont="1" applyFill="1"/>
    <xf numFmtId="0" fontId="4" fillId="40" borderId="0" xfId="0" applyFont="1" applyFill="1"/>
    <xf numFmtId="184" fontId="5" fillId="39" borderId="18" xfId="791" applyNumberFormat="1" applyFill="1" applyBorder="1" applyAlignment="1">
      <alignment horizontal="center" vertical="center" wrapText="1"/>
    </xf>
    <xf numFmtId="0" fontId="5" fillId="39" borderId="18" xfId="791" applyFill="1" applyBorder="1" applyAlignment="1">
      <alignment horizontal="center" vertical="center" wrapText="1"/>
    </xf>
    <xf numFmtId="9" fontId="0" fillId="0" borderId="0" xfId="0" applyNumberFormat="1"/>
    <xf numFmtId="2" fontId="43" fillId="43" borderId="0" xfId="0" applyNumberFormat="1" applyFont="1" applyFill="1"/>
    <xf numFmtId="2" fontId="99" fillId="44" borderId="19" xfId="0" applyNumberFormat="1" applyFont="1" applyFill="1" applyBorder="1"/>
    <xf numFmtId="2" fontId="43" fillId="44" borderId="19" xfId="0" applyNumberFormat="1" applyFont="1" applyFill="1" applyBorder="1"/>
    <xf numFmtId="0" fontId="3" fillId="28" borderId="18" xfId="0" applyFont="1" applyFill="1" applyBorder="1" applyAlignment="1">
      <alignment horizontal="center" vertical="center"/>
    </xf>
    <xf numFmtId="2" fontId="99" fillId="48" borderId="0" xfId="0" applyNumberFormat="1" applyFont="1" applyFill="1"/>
    <xf numFmtId="0" fontId="111" fillId="0" borderId="0" xfId="0" applyFont="1"/>
    <xf numFmtId="184" fontId="5" fillId="39" borderId="0" xfId="791" quotePrefix="1" applyNumberFormat="1" applyFill="1" applyAlignment="1">
      <alignment horizontal="center" vertical="center" wrapText="1"/>
    </xf>
    <xf numFmtId="184" fontId="5" fillId="39" borderId="0" xfId="791" applyNumberFormat="1" applyFill="1" applyAlignment="1">
      <alignment horizontal="center" vertical="center" wrapText="1"/>
    </xf>
    <xf numFmtId="184" fontId="0" fillId="43" borderId="25" xfId="0" applyNumberFormat="1" applyFill="1" applyBorder="1"/>
    <xf numFmtId="184" fontId="0" fillId="44" borderId="26" xfId="0" applyNumberFormat="1" applyFill="1" applyBorder="1"/>
    <xf numFmtId="0" fontId="0" fillId="0" borderId="26" xfId="0" applyBorder="1"/>
    <xf numFmtId="0" fontId="43" fillId="44" borderId="21" xfId="0" applyFont="1" applyFill="1" applyBorder="1"/>
    <xf numFmtId="0" fontId="0" fillId="44" borderId="0" xfId="0" applyFill="1"/>
    <xf numFmtId="0" fontId="0" fillId="44" borderId="26" xfId="0" applyFill="1" applyBorder="1"/>
    <xf numFmtId="0" fontId="43" fillId="43" borderId="21" xfId="0" applyFont="1" applyFill="1" applyBorder="1"/>
    <xf numFmtId="0" fontId="0" fillId="43" borderId="0" xfId="0" applyFill="1"/>
    <xf numFmtId="0" fontId="0" fillId="43" borderId="26" xfId="0" applyFill="1" applyBorder="1"/>
    <xf numFmtId="0" fontId="5" fillId="39" borderId="0" xfId="791" quotePrefix="1" applyFill="1" applyAlignment="1">
      <alignment horizontal="center" vertical="center" wrapText="1"/>
    </xf>
    <xf numFmtId="184" fontId="0" fillId="43" borderId="23" xfId="0" applyNumberFormat="1" applyFill="1" applyBorder="1"/>
    <xf numFmtId="184" fontId="0" fillId="43" borderId="24" xfId="0" applyNumberFormat="1" applyFill="1" applyBorder="1"/>
    <xf numFmtId="184" fontId="43" fillId="43" borderId="24" xfId="0" applyNumberFormat="1" applyFont="1" applyFill="1" applyBorder="1"/>
    <xf numFmtId="184" fontId="0" fillId="44" borderId="21" xfId="0" applyNumberFormat="1" applyFill="1" applyBorder="1"/>
    <xf numFmtId="184" fontId="0" fillId="43" borderId="21" xfId="0" applyNumberFormat="1" applyFill="1" applyBorder="1"/>
    <xf numFmtId="0" fontId="5" fillId="44" borderId="21" xfId="0" applyFont="1" applyFill="1" applyBorder="1"/>
    <xf numFmtId="0" fontId="5" fillId="44" borderId="23" xfId="0" applyFont="1" applyFill="1" applyBorder="1"/>
    <xf numFmtId="0" fontId="5" fillId="44" borderId="24" xfId="0" applyFont="1" applyFill="1" applyBorder="1"/>
    <xf numFmtId="185" fontId="5" fillId="44" borderId="24" xfId="0" applyNumberFormat="1" applyFont="1" applyFill="1" applyBorder="1"/>
    <xf numFmtId="185" fontId="0" fillId="44" borderId="25" xfId="0" applyNumberFormat="1" applyFill="1" applyBorder="1"/>
    <xf numFmtId="0" fontId="5" fillId="43" borderId="21" xfId="0" applyFont="1" applyFill="1" applyBorder="1"/>
    <xf numFmtId="185" fontId="0" fillId="43" borderId="26" xfId="0" applyNumberFormat="1" applyFill="1" applyBorder="1"/>
    <xf numFmtId="0" fontId="0" fillId="43" borderId="19" xfId="0" applyFill="1" applyBorder="1"/>
    <xf numFmtId="0" fontId="0" fillId="43" borderId="27" xfId="0" applyFill="1" applyBorder="1"/>
    <xf numFmtId="0" fontId="43" fillId="44" borderId="23" xfId="0" applyFont="1" applyFill="1" applyBorder="1" applyAlignment="1">
      <alignment horizontal="left"/>
    </xf>
    <xf numFmtId="0" fontId="0" fillId="44" borderId="24" xfId="0" applyFill="1" applyBorder="1"/>
    <xf numFmtId="0" fontId="43" fillId="43" borderId="21" xfId="0" applyFont="1" applyFill="1" applyBorder="1" applyAlignment="1">
      <alignment horizontal="left"/>
    </xf>
    <xf numFmtId="0" fontId="43" fillId="44" borderId="21" xfId="0" applyFont="1" applyFill="1" applyBorder="1" applyAlignment="1">
      <alignment horizontal="left"/>
    </xf>
    <xf numFmtId="184" fontId="3" fillId="28" borderId="0" xfId="0" applyNumberFormat="1" applyFont="1" applyFill="1" applyAlignment="1">
      <alignment horizontal="center" vertical="center"/>
    </xf>
    <xf numFmtId="185" fontId="0" fillId="44" borderId="26" xfId="0" applyNumberFormat="1" applyFill="1" applyBorder="1"/>
    <xf numFmtId="0" fontId="0" fillId="43" borderId="21" xfId="0" applyFill="1" applyBorder="1"/>
    <xf numFmtId="186" fontId="0" fillId="44" borderId="24" xfId="0" applyNumberFormat="1" applyFill="1" applyBorder="1"/>
    <xf numFmtId="186" fontId="0" fillId="44" borderId="0" xfId="0" applyNumberFormat="1" applyFill="1"/>
    <xf numFmtId="186" fontId="0" fillId="43" borderId="0" xfId="0" applyNumberFormat="1" applyFill="1"/>
    <xf numFmtId="0" fontId="43" fillId="43" borderId="22" xfId="0" applyFont="1" applyFill="1" applyBorder="1" applyAlignment="1">
      <alignment horizontal="left"/>
    </xf>
    <xf numFmtId="184" fontId="5" fillId="39" borderId="0" xfId="791" applyNumberFormat="1" applyFill="1" applyAlignment="1">
      <alignment horizontal="center" vertical="center"/>
    </xf>
    <xf numFmtId="186" fontId="0" fillId="43" borderId="19" xfId="0" applyNumberFormat="1" applyFill="1" applyBorder="1"/>
    <xf numFmtId="0" fontId="0" fillId="44" borderId="28" xfId="0" applyFill="1" applyBorder="1"/>
    <xf numFmtId="0" fontId="0" fillId="49" borderId="10" xfId="0" applyFill="1" applyBorder="1"/>
    <xf numFmtId="0" fontId="3" fillId="49" borderId="10" xfId="0" applyFont="1" applyFill="1" applyBorder="1" applyAlignment="1">
      <alignment horizontal="center" vertical="center"/>
    </xf>
    <xf numFmtId="0" fontId="0" fillId="0" borderId="10" xfId="0" applyBorder="1"/>
    <xf numFmtId="186" fontId="0" fillId="0" borderId="10" xfId="0" applyNumberFormat="1" applyBorder="1"/>
    <xf numFmtId="2" fontId="0" fillId="0" borderId="10" xfId="0" applyNumberFormat="1" applyBorder="1"/>
    <xf numFmtId="0" fontId="43" fillId="0" borderId="10" xfId="0" applyFont="1" applyBorder="1"/>
    <xf numFmtId="0" fontId="43" fillId="44" borderId="0" xfId="0" applyFont="1" applyFill="1"/>
    <xf numFmtId="0" fontId="43" fillId="43" borderId="0" xfId="0" applyFont="1" applyFill="1"/>
    <xf numFmtId="184" fontId="0" fillId="44" borderId="0" xfId="0" applyNumberFormat="1" applyFill="1"/>
    <xf numFmtId="184" fontId="0" fillId="43" borderId="0" xfId="0" applyNumberFormat="1" applyFill="1"/>
    <xf numFmtId="0" fontId="43" fillId="43" borderId="22" xfId="0" applyFont="1" applyFill="1" applyBorder="1"/>
    <xf numFmtId="0" fontId="43" fillId="43" borderId="19" xfId="0" applyFont="1" applyFill="1" applyBorder="1"/>
    <xf numFmtId="184" fontId="43" fillId="44" borderId="0" xfId="0" applyNumberFormat="1" applyFont="1" applyFill="1"/>
    <xf numFmtId="184" fontId="43" fillId="43" borderId="0" xfId="0" applyNumberFormat="1" applyFont="1" applyFill="1"/>
    <xf numFmtId="184" fontId="43" fillId="43" borderId="19" xfId="0" applyNumberFormat="1" applyFont="1" applyFill="1" applyBorder="1"/>
    <xf numFmtId="0" fontId="5" fillId="44" borderId="0" xfId="0" applyFont="1" applyFill="1"/>
    <xf numFmtId="185" fontId="5" fillId="44" borderId="0" xfId="0" applyNumberFormat="1" applyFont="1" applyFill="1"/>
    <xf numFmtId="0" fontId="5" fillId="43" borderId="0" xfId="0" applyFont="1" applyFill="1"/>
    <xf numFmtId="184" fontId="43" fillId="43" borderId="22" xfId="0" applyNumberFormat="1" applyFont="1" applyFill="1" applyBorder="1"/>
    <xf numFmtId="0" fontId="43" fillId="49" borderId="0" xfId="0" applyFont="1" applyFill="1"/>
    <xf numFmtId="0" fontId="0" fillId="0" borderId="29" xfId="0" applyBorder="1"/>
    <xf numFmtId="186" fontId="0" fillId="0" borderId="0" xfId="0" applyNumberFormat="1"/>
    <xf numFmtId="0" fontId="115" fillId="0" borderId="10" xfId="0" applyFont="1" applyBorder="1"/>
    <xf numFmtId="0" fontId="109" fillId="47" borderId="0" xfId="0" applyFont="1" applyFill="1" applyAlignment="1">
      <alignment horizontal="center"/>
    </xf>
    <xf numFmtId="0" fontId="43" fillId="49" borderId="0" xfId="0" applyFont="1" applyFill="1" applyAlignment="1">
      <alignment horizontal="center" vertical="center"/>
    </xf>
    <xf numFmtId="184" fontId="5" fillId="39" borderId="18" xfId="791" applyNumberFormat="1" applyFill="1" applyBorder="1" applyAlignment="1">
      <alignment horizontal="center" vertical="center" wrapText="1"/>
    </xf>
    <xf numFmtId="184" fontId="5" fillId="39" borderId="0" xfId="791" applyNumberFormat="1" applyFill="1" applyAlignment="1">
      <alignment horizontal="center" vertical="center" wrapText="1"/>
    </xf>
    <xf numFmtId="0" fontId="99" fillId="49" borderId="10" xfId="0" applyFont="1" applyFill="1" applyBorder="1" applyAlignment="1">
      <alignment horizontal="center"/>
    </xf>
    <xf numFmtId="0" fontId="99" fillId="0" borderId="0" xfId="0" applyFont="1" applyAlignment="1">
      <alignment horizontal="center"/>
    </xf>
    <xf numFmtId="184" fontId="5" fillId="39" borderId="19" xfId="791" applyNumberFormat="1" applyFill="1" applyBorder="1" applyAlignment="1">
      <alignment horizontal="center" vertical="center" wrapText="1"/>
    </xf>
    <xf numFmtId="184" fontId="116" fillId="44" borderId="21" xfId="0" applyNumberFormat="1" applyFont="1" applyFill="1" applyBorder="1"/>
    <xf numFmtId="184" fontId="116" fillId="44" borderId="0" xfId="0" applyNumberFormat="1" applyFont="1" applyFill="1"/>
    <xf numFmtId="184" fontId="116" fillId="43" borderId="22" xfId="0" applyNumberFormat="1" applyFont="1" applyFill="1" applyBorder="1"/>
    <xf numFmtId="184" fontId="116" fillId="43" borderId="19" xfId="0" applyNumberFormat="1" applyFont="1" applyFill="1" applyBorder="1"/>
  </cellXfs>
  <cellStyles count="1263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[0] 2 3" xfId="1245" xr:uid="{F0068CCC-E9D0-4F09-BE01-035EAB32FD5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iperłącze 3" xfId="1261" xr:uid="{14B20223-B92A-4CC4-AAA1-1898DEBCF58E}"/>
    <cellStyle name="Hyperlink" xfId="1244" xr:uid="{00000000-000B-0000-0000-00000800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3 2" xfId="1246" xr:uid="{5C49D7A2-0DF1-4850-B894-B1C4B41547F1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" xfId="0" builtinId="0"/>
    <cellStyle name="Normal - Style1" xfId="790" xr:uid="{00000000-0005-0000-0000-000015030000}"/>
    <cellStyle name="Normal - Style1 2" xfId="1247" xr:uid="{304C81AE-6CFC-4CDB-92B8-8D0CB4F6FB63}"/>
    <cellStyle name="Normal 10" xfId="791" xr:uid="{00000000-0005-0000-0000-000016030000}"/>
    <cellStyle name="Normal 10 15 2" xfId="1260" xr:uid="{3C4687C8-A385-4E38-BAD2-324540CB61F6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39 2 2" xfId="1259" xr:uid="{940DEB15-709C-4C4B-9840-BCFB844DD24E}"/>
    <cellStyle name="Normal 4" xfId="800" xr:uid="{00000000-0005-0000-0000-00001F030000}"/>
    <cellStyle name="Normal 4 2" xfId="801" xr:uid="{00000000-0005-0000-0000-000020030000}"/>
    <cellStyle name="Normal 5" xfId="1243" xr:uid="{00000000-0005-0000-0000-000021030000}"/>
    <cellStyle name="Normal 5 2" xfId="802" xr:uid="{00000000-0005-0000-0000-000022030000}"/>
    <cellStyle name="Normal 5 3" xfId="1258" xr:uid="{F83E6223-4AC9-44BE-B3F6-AC0219EE4518}"/>
    <cellStyle name="Normal 6 2" xfId="803" xr:uid="{00000000-0005-0000-0000-000023030000}"/>
    <cellStyle name="Normal 7 2" xfId="804" xr:uid="{00000000-0005-0000-0000-000024030000}"/>
    <cellStyle name="Normal GHG Textfiels Bold" xfId="805" xr:uid="{00000000-0005-0000-0000-000025030000}"/>
    <cellStyle name="Normal GHG-Shade" xfId="806" xr:uid="{00000000-0005-0000-0000-000026030000}"/>
    <cellStyle name="Normal GHG-Shade 2" xfId="807" xr:uid="{00000000-0005-0000-0000-000027030000}"/>
    <cellStyle name="Normale_B2020" xfId="808" xr:uid="{00000000-0005-0000-0000-000028030000}"/>
    <cellStyle name="Normalny 10" xfId="809" xr:uid="{00000000-0005-0000-0000-00002A030000}"/>
    <cellStyle name="Normalny 10 2" xfId="810" xr:uid="{00000000-0005-0000-0000-00002B030000}"/>
    <cellStyle name="Normalny 10 2 2" xfId="811" xr:uid="{00000000-0005-0000-0000-00002C030000}"/>
    <cellStyle name="Normalny 10 2 3" xfId="812" xr:uid="{00000000-0005-0000-0000-00002D030000}"/>
    <cellStyle name="Normalny 10 2 4" xfId="813" xr:uid="{00000000-0005-0000-0000-00002E030000}"/>
    <cellStyle name="Normalny 10 3" xfId="814" xr:uid="{00000000-0005-0000-0000-00002F030000}"/>
    <cellStyle name="Normalny 10 3 2" xfId="815" xr:uid="{00000000-0005-0000-0000-000030030000}"/>
    <cellStyle name="Normalny 10 3 3" xfId="816" xr:uid="{00000000-0005-0000-0000-000031030000}"/>
    <cellStyle name="Normalny 10 4" xfId="817" xr:uid="{00000000-0005-0000-0000-000032030000}"/>
    <cellStyle name="Normalny 11" xfId="818" xr:uid="{00000000-0005-0000-0000-000033030000}"/>
    <cellStyle name="Normalny 11 2" xfId="819" xr:uid="{00000000-0005-0000-0000-000034030000}"/>
    <cellStyle name="Normalny 11 2 2" xfId="820" xr:uid="{00000000-0005-0000-0000-000035030000}"/>
    <cellStyle name="Normalny 11 2 3" xfId="821" xr:uid="{00000000-0005-0000-0000-000036030000}"/>
    <cellStyle name="Normalny 11 3" xfId="822" xr:uid="{00000000-0005-0000-0000-000037030000}"/>
    <cellStyle name="Normalny 11 3 2" xfId="823" xr:uid="{00000000-0005-0000-0000-000038030000}"/>
    <cellStyle name="Normalny 11 3 2 2" xfId="824" xr:uid="{00000000-0005-0000-0000-000039030000}"/>
    <cellStyle name="Normalny 11 3 2 3" xfId="825" xr:uid="{00000000-0005-0000-0000-00003A030000}"/>
    <cellStyle name="Normalny 11 3 3" xfId="826" xr:uid="{00000000-0005-0000-0000-00003B030000}"/>
    <cellStyle name="Normalny 11 4" xfId="827" xr:uid="{00000000-0005-0000-0000-00003C030000}"/>
    <cellStyle name="Normalny 11 4 2" xfId="828" xr:uid="{00000000-0005-0000-0000-00003D030000}"/>
    <cellStyle name="Normalny 11 4 3" xfId="829" xr:uid="{00000000-0005-0000-0000-00003E030000}"/>
    <cellStyle name="Normalny 11 5" xfId="830" xr:uid="{00000000-0005-0000-0000-00003F030000}"/>
    <cellStyle name="Normalny 11 5 2" xfId="831" xr:uid="{00000000-0005-0000-0000-000040030000}"/>
    <cellStyle name="Normalny 11 5 3" xfId="832" xr:uid="{00000000-0005-0000-0000-000041030000}"/>
    <cellStyle name="Normalny 11 6" xfId="833" xr:uid="{00000000-0005-0000-0000-000042030000}"/>
    <cellStyle name="Normalny 11 6 2" xfId="1248" xr:uid="{D675BB15-57AF-440D-8EA4-9F816C591DC2}"/>
    <cellStyle name="Normalny 11 7" xfId="834" xr:uid="{00000000-0005-0000-0000-000043030000}"/>
    <cellStyle name="Normalny 11 7 2" xfId="1249" xr:uid="{8BC1E3FF-0C9B-43E9-9500-4D6018E1ABB5}"/>
    <cellStyle name="Normalny 12" xfId="835" xr:uid="{00000000-0005-0000-0000-000044030000}"/>
    <cellStyle name="Normalny 13" xfId="836" xr:uid="{00000000-0005-0000-0000-000045030000}"/>
    <cellStyle name="Normalny 13 10" xfId="837" xr:uid="{00000000-0005-0000-0000-000046030000}"/>
    <cellStyle name="Normalny 13 10 2" xfId="1250" xr:uid="{99919710-A3E8-4575-B926-5597FB461CF4}"/>
    <cellStyle name="Normalny 13 2" xfId="838" xr:uid="{00000000-0005-0000-0000-000047030000}"/>
    <cellStyle name="Normalny 13 2 2" xfId="839" xr:uid="{00000000-0005-0000-0000-000048030000}"/>
    <cellStyle name="Normalny 13 2 2 2" xfId="840" xr:uid="{00000000-0005-0000-0000-000049030000}"/>
    <cellStyle name="Normalny 13 2 2 2 2" xfId="841" xr:uid="{00000000-0005-0000-0000-00004A030000}"/>
    <cellStyle name="Normalny 13 2 2 2 2 2" xfId="842" xr:uid="{00000000-0005-0000-0000-00004B030000}"/>
    <cellStyle name="Normalny 13 2 2 2 3" xfId="843" xr:uid="{00000000-0005-0000-0000-00004C030000}"/>
    <cellStyle name="Normalny 13 2 2 2 3 2" xfId="844" xr:uid="{00000000-0005-0000-0000-00004D030000}"/>
    <cellStyle name="Normalny 13 2 2 2 4" xfId="845" xr:uid="{00000000-0005-0000-0000-00004E030000}"/>
    <cellStyle name="Normalny 13 2 2 2 5" xfId="846" xr:uid="{00000000-0005-0000-0000-00004F030000}"/>
    <cellStyle name="Normalny 13 2 2 3" xfId="847" xr:uid="{00000000-0005-0000-0000-000050030000}"/>
    <cellStyle name="Normalny 13 2 2 3 2" xfId="848" xr:uid="{00000000-0005-0000-0000-000051030000}"/>
    <cellStyle name="Normalny 13 2 2 4" xfId="849" xr:uid="{00000000-0005-0000-0000-000052030000}"/>
    <cellStyle name="Normalny 13 2 2 4 2" xfId="850" xr:uid="{00000000-0005-0000-0000-000053030000}"/>
    <cellStyle name="Normalny 13 2 2 5" xfId="851" xr:uid="{00000000-0005-0000-0000-000054030000}"/>
    <cellStyle name="Normalny 13 2 2 6" xfId="852" xr:uid="{00000000-0005-0000-0000-000055030000}"/>
    <cellStyle name="Normalny 13 2 3" xfId="853" xr:uid="{00000000-0005-0000-0000-000056030000}"/>
    <cellStyle name="Normalny 13 2 3 2" xfId="854" xr:uid="{00000000-0005-0000-0000-000057030000}"/>
    <cellStyle name="Normalny 13 2 3 2 2" xfId="855" xr:uid="{00000000-0005-0000-0000-000058030000}"/>
    <cellStyle name="Normalny 13 2 3 3" xfId="856" xr:uid="{00000000-0005-0000-0000-000059030000}"/>
    <cellStyle name="Normalny 13 2 3 3 2" xfId="857" xr:uid="{00000000-0005-0000-0000-00005A030000}"/>
    <cellStyle name="Normalny 13 2 3 4" xfId="858" xr:uid="{00000000-0005-0000-0000-00005B030000}"/>
    <cellStyle name="Normalny 13 2 3 5" xfId="859" xr:uid="{00000000-0005-0000-0000-00005C030000}"/>
    <cellStyle name="Normalny 13 2 4" xfId="860" xr:uid="{00000000-0005-0000-0000-00005D030000}"/>
    <cellStyle name="Normalny 13 2 4 2" xfId="861" xr:uid="{00000000-0005-0000-0000-00005E030000}"/>
    <cellStyle name="Normalny 13 2 5" xfId="862" xr:uid="{00000000-0005-0000-0000-00005F030000}"/>
    <cellStyle name="Normalny 13 2 5 2" xfId="863" xr:uid="{00000000-0005-0000-0000-000060030000}"/>
    <cellStyle name="Normalny 13 2 6" xfId="864" xr:uid="{00000000-0005-0000-0000-000061030000}"/>
    <cellStyle name="Normalny 13 2 7" xfId="865" xr:uid="{00000000-0005-0000-0000-000062030000}"/>
    <cellStyle name="Normalny 13 3" xfId="866" xr:uid="{00000000-0005-0000-0000-000063030000}"/>
    <cellStyle name="Normalny 13 3 2" xfId="867" xr:uid="{00000000-0005-0000-0000-000064030000}"/>
    <cellStyle name="Normalny 13 3 2 2" xfId="868" xr:uid="{00000000-0005-0000-0000-000065030000}"/>
    <cellStyle name="Normalny 13 3 2 2 2" xfId="869" xr:uid="{00000000-0005-0000-0000-000066030000}"/>
    <cellStyle name="Normalny 13 3 2 2 3" xfId="870" xr:uid="{00000000-0005-0000-0000-000067030000}"/>
    <cellStyle name="Normalny 13 3 2 3" xfId="871" xr:uid="{00000000-0005-0000-0000-000068030000}"/>
    <cellStyle name="Normalny 13 3 2 4" xfId="872" xr:uid="{00000000-0005-0000-0000-000069030000}"/>
    <cellStyle name="Normalny 13 3 3" xfId="873" xr:uid="{00000000-0005-0000-0000-00006A030000}"/>
    <cellStyle name="Normalny 13 3 4" xfId="874" xr:uid="{00000000-0005-0000-0000-00006B030000}"/>
    <cellStyle name="Normalny 13 3 5" xfId="875" xr:uid="{00000000-0005-0000-0000-00006C030000}"/>
    <cellStyle name="Normalny 13 3 5 2" xfId="1251" xr:uid="{AD67F2F2-8B4B-421C-B5FF-39C3BC1E64FB}"/>
    <cellStyle name="Normalny 13 3 6" xfId="876" xr:uid="{00000000-0005-0000-0000-00006D030000}"/>
    <cellStyle name="Normalny 13 3 6 2" xfId="1252" xr:uid="{116D1A85-89EB-455B-9ACC-884516A64A7D}"/>
    <cellStyle name="Normalny 13 4" xfId="877" xr:uid="{00000000-0005-0000-0000-00006E030000}"/>
    <cellStyle name="Normalny 13 4 2" xfId="878" xr:uid="{00000000-0005-0000-0000-00006F030000}"/>
    <cellStyle name="Normalny 13 4 3" xfId="879" xr:uid="{00000000-0005-0000-0000-000070030000}"/>
    <cellStyle name="Normalny 13 5" xfId="880" xr:uid="{00000000-0005-0000-0000-000071030000}"/>
    <cellStyle name="Normalny 13 5 2" xfId="881" xr:uid="{00000000-0005-0000-0000-000072030000}"/>
    <cellStyle name="Normalny 13 5 3" xfId="882" xr:uid="{00000000-0005-0000-0000-000073030000}"/>
    <cellStyle name="Normalny 13 6" xfId="883" xr:uid="{00000000-0005-0000-0000-000074030000}"/>
    <cellStyle name="Normalny 13 6 2" xfId="884" xr:uid="{00000000-0005-0000-0000-000075030000}"/>
    <cellStyle name="Normalny 13 6 2 2" xfId="885" xr:uid="{00000000-0005-0000-0000-000076030000}"/>
    <cellStyle name="Normalny 13 6 3" xfId="886" xr:uid="{00000000-0005-0000-0000-000077030000}"/>
    <cellStyle name="Normalny 13 6 3 2" xfId="887" xr:uid="{00000000-0005-0000-0000-000078030000}"/>
    <cellStyle name="Normalny 13 6 4" xfId="888" xr:uid="{00000000-0005-0000-0000-000079030000}"/>
    <cellStyle name="Normalny 13 6 5" xfId="889" xr:uid="{00000000-0005-0000-0000-00007A030000}"/>
    <cellStyle name="Normalny 13 7" xfId="890" xr:uid="{00000000-0005-0000-0000-00007B030000}"/>
    <cellStyle name="Normalny 13 7 2" xfId="891" xr:uid="{00000000-0005-0000-0000-00007C030000}"/>
    <cellStyle name="Normalny 13 8" xfId="892" xr:uid="{00000000-0005-0000-0000-00007D030000}"/>
    <cellStyle name="Normalny 13 8 2" xfId="893" xr:uid="{00000000-0005-0000-0000-00007E030000}"/>
    <cellStyle name="Normalny 13 9" xfId="894" xr:uid="{00000000-0005-0000-0000-00007F030000}"/>
    <cellStyle name="Normalny 14" xfId="895" xr:uid="{00000000-0005-0000-0000-000080030000}"/>
    <cellStyle name="Normalny 14 2" xfId="896" xr:uid="{00000000-0005-0000-0000-000081030000}"/>
    <cellStyle name="Normalny 14 2 2" xfId="897" xr:uid="{00000000-0005-0000-0000-000082030000}"/>
    <cellStyle name="Normalny 14 2 2 2" xfId="898" xr:uid="{00000000-0005-0000-0000-000083030000}"/>
    <cellStyle name="Normalny 14 2 2 3" xfId="899" xr:uid="{00000000-0005-0000-0000-000084030000}"/>
    <cellStyle name="Normalny 14 2 3" xfId="900" xr:uid="{00000000-0005-0000-0000-000085030000}"/>
    <cellStyle name="Normalny 14 2 4" xfId="901" xr:uid="{00000000-0005-0000-0000-000086030000}"/>
    <cellStyle name="Normalny 14 3" xfId="902" xr:uid="{00000000-0005-0000-0000-000087030000}"/>
    <cellStyle name="Normalny 14 4" xfId="903" xr:uid="{00000000-0005-0000-0000-000088030000}"/>
    <cellStyle name="Normalny 14 5" xfId="904" xr:uid="{00000000-0005-0000-0000-000089030000}"/>
    <cellStyle name="Normalny 14 5 2" xfId="1253" xr:uid="{13C2152B-AD0A-422A-996A-29BA3B34F55E}"/>
    <cellStyle name="Normalny 15" xfId="905" xr:uid="{00000000-0005-0000-0000-00008A030000}"/>
    <cellStyle name="Normalny 15 2" xfId="906" xr:uid="{00000000-0005-0000-0000-00008B030000}"/>
    <cellStyle name="Normalny 16" xfId="907" xr:uid="{00000000-0005-0000-0000-00008C030000}"/>
    <cellStyle name="Normalny 16 2" xfId="908" xr:uid="{00000000-0005-0000-0000-00008D030000}"/>
    <cellStyle name="Normalny 16 3" xfId="909" xr:uid="{00000000-0005-0000-0000-00008E030000}"/>
    <cellStyle name="Normalny 17" xfId="910" xr:uid="{00000000-0005-0000-0000-00008F030000}"/>
    <cellStyle name="Normalny 18" xfId="911" xr:uid="{00000000-0005-0000-0000-000090030000}"/>
    <cellStyle name="Normalny 18 2" xfId="1254" xr:uid="{883F95FD-BFE6-48CC-99B4-D6F6FBEC8C45}"/>
    <cellStyle name="Normalny 19" xfId="912" xr:uid="{00000000-0005-0000-0000-000091030000}"/>
    <cellStyle name="Normalny 2" xfId="913" xr:uid="{00000000-0005-0000-0000-000092030000}"/>
    <cellStyle name="Normalny 2 2" xfId="914" xr:uid="{00000000-0005-0000-0000-000093030000}"/>
    <cellStyle name="Normalny 2 3" xfId="915" xr:uid="{00000000-0005-0000-0000-000094030000}"/>
    <cellStyle name="Normalny 20" xfId="916" xr:uid="{00000000-0005-0000-0000-000095030000}"/>
    <cellStyle name="Normalny 21" xfId="1257" xr:uid="{36BE54FA-EA1B-4222-A752-4980B8CEB427}"/>
    <cellStyle name="Normalny 3" xfId="917" xr:uid="{00000000-0005-0000-0000-000096030000}"/>
    <cellStyle name="Normalny 4" xfId="918" xr:uid="{00000000-0005-0000-0000-000097030000}"/>
    <cellStyle name="Normalny 5" xfId="919" xr:uid="{00000000-0005-0000-0000-000098030000}"/>
    <cellStyle name="Normalny 6" xfId="920" xr:uid="{00000000-0005-0000-0000-000099030000}"/>
    <cellStyle name="Normalny 7" xfId="921" xr:uid="{00000000-0005-0000-0000-00009A030000}"/>
    <cellStyle name="Normalny 8" xfId="922" xr:uid="{00000000-0005-0000-0000-00009B030000}"/>
    <cellStyle name="Normalny 9" xfId="923" xr:uid="{00000000-0005-0000-0000-00009C030000}"/>
    <cellStyle name="Note 2" xfId="924" xr:uid="{00000000-0005-0000-0000-00009F030000}"/>
    <cellStyle name="Note 3" xfId="925" xr:uid="{00000000-0005-0000-0000-0000A0030000}"/>
    <cellStyle name="Notiz 2" xfId="926" xr:uid="{00000000-0005-0000-0000-0000A1030000}"/>
    <cellStyle name="Obliczenia 10" xfId="927" xr:uid="{00000000-0005-0000-0000-0000A2030000}"/>
    <cellStyle name="Obliczenia 10 2" xfId="928" xr:uid="{00000000-0005-0000-0000-0000A3030000}"/>
    <cellStyle name="Obliczenia 10 3" xfId="929" xr:uid="{00000000-0005-0000-0000-0000A4030000}"/>
    <cellStyle name="Obliczenia 11" xfId="930" xr:uid="{00000000-0005-0000-0000-0000A5030000}"/>
    <cellStyle name="Obliczenia 12" xfId="931" xr:uid="{00000000-0005-0000-0000-0000A6030000}"/>
    <cellStyle name="Obliczenia 2" xfId="932" xr:uid="{00000000-0005-0000-0000-0000A7030000}"/>
    <cellStyle name="Obliczenia 3" xfId="933" xr:uid="{00000000-0005-0000-0000-0000A8030000}"/>
    <cellStyle name="Obliczenia 4" xfId="934" xr:uid="{00000000-0005-0000-0000-0000A9030000}"/>
    <cellStyle name="Obliczenia 5" xfId="935" xr:uid="{00000000-0005-0000-0000-0000AA030000}"/>
    <cellStyle name="Obliczenia 6" xfId="936" xr:uid="{00000000-0005-0000-0000-0000AB030000}"/>
    <cellStyle name="Obliczenia 7" xfId="937" xr:uid="{00000000-0005-0000-0000-0000AC030000}"/>
    <cellStyle name="Obliczenia 8" xfId="938" xr:uid="{00000000-0005-0000-0000-0000AD030000}"/>
    <cellStyle name="Obliczenia 9" xfId="939" xr:uid="{00000000-0005-0000-0000-0000AE030000}"/>
    <cellStyle name="Obliczenia 9 2" xfId="940" xr:uid="{00000000-0005-0000-0000-0000AF030000}"/>
    <cellStyle name="Obliczenia 9 3" xfId="941" xr:uid="{00000000-0005-0000-0000-0000B0030000}"/>
    <cellStyle name="Output 2" xfId="942" xr:uid="{00000000-0005-0000-0000-0000B1030000}"/>
    <cellStyle name="Output 3" xfId="943" xr:uid="{00000000-0005-0000-0000-0000B2030000}"/>
    <cellStyle name="Percent [2]" xfId="944" xr:uid="{00000000-0005-0000-0000-0000B3030000}"/>
    <cellStyle name="Procentowy 2" xfId="945" xr:uid="{00000000-0005-0000-0000-0000B4030000}"/>
    <cellStyle name="Procentowy 2 2" xfId="946" xr:uid="{00000000-0005-0000-0000-0000B5030000}"/>
    <cellStyle name="Procentowy 2 2 2" xfId="947" xr:uid="{00000000-0005-0000-0000-0000B6030000}"/>
    <cellStyle name="Procentowy 2 2 3" xfId="948" xr:uid="{00000000-0005-0000-0000-0000B7030000}"/>
    <cellStyle name="Procentowy 2 3" xfId="949" xr:uid="{00000000-0005-0000-0000-0000B8030000}"/>
    <cellStyle name="Procentowy 2 3 2" xfId="950" xr:uid="{00000000-0005-0000-0000-0000B9030000}"/>
    <cellStyle name="Procentowy 2 3 2 2" xfId="951" xr:uid="{00000000-0005-0000-0000-0000BA030000}"/>
    <cellStyle name="Procentowy 2 3 2 3" xfId="952" xr:uid="{00000000-0005-0000-0000-0000BB030000}"/>
    <cellStyle name="Procentowy 2 3 3" xfId="953" xr:uid="{00000000-0005-0000-0000-0000BC030000}"/>
    <cellStyle name="Procentowy 2 4" xfId="954" xr:uid="{00000000-0005-0000-0000-0000BD030000}"/>
    <cellStyle name="Procentowy 2 4 2" xfId="955" xr:uid="{00000000-0005-0000-0000-0000BE030000}"/>
    <cellStyle name="Procentowy 2 4 3" xfId="956" xr:uid="{00000000-0005-0000-0000-0000BF030000}"/>
    <cellStyle name="Procentowy 2 5" xfId="957" xr:uid="{00000000-0005-0000-0000-0000C0030000}"/>
    <cellStyle name="Procentowy 2 6" xfId="958" xr:uid="{00000000-0005-0000-0000-0000C1030000}"/>
    <cellStyle name="Procentowy 2 6 2" xfId="1255" xr:uid="{A39FF5A7-1E4F-4674-904E-F107DC1F72EC}"/>
    <cellStyle name="Procentowy 2 7" xfId="959" xr:uid="{00000000-0005-0000-0000-0000C2030000}"/>
    <cellStyle name="Procentowy 2 7 2" xfId="1256" xr:uid="{6429F91B-09FC-450B-9B01-1634D9076224}"/>
    <cellStyle name="Procentowy 3" xfId="960" xr:uid="{00000000-0005-0000-0000-0000C3030000}"/>
    <cellStyle name="Procentowy 4" xfId="961" xr:uid="{00000000-0005-0000-0000-0000C4030000}"/>
    <cellStyle name="Procentowy 5" xfId="1262" xr:uid="{8DAD81CA-76FC-4600-89D1-34FF7B7FCF02}"/>
    <cellStyle name="Prozent 2" xfId="962" xr:uid="{00000000-0005-0000-0000-0000C5030000}"/>
    <cellStyle name="Prozent 2 2" xfId="963" xr:uid="{00000000-0005-0000-0000-0000C6030000}"/>
    <cellStyle name="Prozent 3" xfId="964" xr:uid="{00000000-0005-0000-0000-0000C7030000}"/>
    <cellStyle name="Prozent 4" xfId="965" xr:uid="{00000000-0005-0000-0000-0000C8030000}"/>
    <cellStyle name="Prozent 5" xfId="966" xr:uid="{00000000-0005-0000-0000-0000C9030000}"/>
    <cellStyle name="Prozent 5 2" xfId="967" xr:uid="{00000000-0005-0000-0000-0000CA030000}"/>
    <cellStyle name="Prozent 5 2 2" xfId="968" xr:uid="{00000000-0005-0000-0000-0000CB030000}"/>
    <cellStyle name="Prozent 5 2 3" xfId="969" xr:uid="{00000000-0005-0000-0000-0000CC030000}"/>
    <cellStyle name="Prozent 5 3" xfId="970" xr:uid="{00000000-0005-0000-0000-0000CD030000}"/>
    <cellStyle name="Prozent 5 3 2" xfId="971" xr:uid="{00000000-0005-0000-0000-0000CE030000}"/>
    <cellStyle name="Prozent 5 3 3" xfId="972" xr:uid="{00000000-0005-0000-0000-0000CF030000}"/>
    <cellStyle name="Prozent 5 3 4" xfId="973" xr:uid="{00000000-0005-0000-0000-0000D0030000}"/>
    <cellStyle name="Prozent 5 4" xfId="974" xr:uid="{00000000-0005-0000-0000-0000D1030000}"/>
    <cellStyle name="Prozent 6" xfId="975" xr:uid="{00000000-0005-0000-0000-0000D2030000}"/>
    <cellStyle name="Prozent 6 2" xfId="976" xr:uid="{00000000-0005-0000-0000-0000D3030000}"/>
    <cellStyle name="Prozent 6 2 2" xfId="977" xr:uid="{00000000-0005-0000-0000-0000D4030000}"/>
    <cellStyle name="Prozent 6 2 3" xfId="978" xr:uid="{00000000-0005-0000-0000-0000D5030000}"/>
    <cellStyle name="Prozent 6 3" xfId="979" xr:uid="{00000000-0005-0000-0000-0000D6030000}"/>
    <cellStyle name="Prozent 6 3 2" xfId="980" xr:uid="{00000000-0005-0000-0000-0000D7030000}"/>
    <cellStyle name="Prozent 6 3 3" xfId="981" xr:uid="{00000000-0005-0000-0000-0000D8030000}"/>
    <cellStyle name="Prozent 6 3 4" xfId="982" xr:uid="{00000000-0005-0000-0000-0000D9030000}"/>
    <cellStyle name="Prozent 6 4" xfId="983" xr:uid="{00000000-0005-0000-0000-0000DA030000}"/>
    <cellStyle name="Prozent 7" xfId="984" xr:uid="{00000000-0005-0000-0000-0000DB030000}"/>
    <cellStyle name="Prozent 8" xfId="985" xr:uid="{00000000-0005-0000-0000-0000DC030000}"/>
    <cellStyle name="Prozent 8 2" xfId="986" xr:uid="{00000000-0005-0000-0000-0000DD030000}"/>
    <cellStyle name="Prozent 8 2 2" xfId="987" xr:uid="{00000000-0005-0000-0000-0000DE030000}"/>
    <cellStyle name="Prozent 8 3" xfId="988" xr:uid="{00000000-0005-0000-0000-0000DF030000}"/>
    <cellStyle name="RangeName" xfId="989" xr:uid="{00000000-0005-0000-0000-0000E0030000}"/>
    <cellStyle name="SAPBEXaggData" xfId="990" xr:uid="{00000000-0005-0000-0000-0000E1030000}"/>
    <cellStyle name="SAPBEXaggDataEmph" xfId="991" xr:uid="{00000000-0005-0000-0000-0000E2030000}"/>
    <cellStyle name="SAPBEXaggItem" xfId="992" xr:uid="{00000000-0005-0000-0000-0000E3030000}"/>
    <cellStyle name="SAPBEXaggItemX" xfId="993" xr:uid="{00000000-0005-0000-0000-0000E4030000}"/>
    <cellStyle name="SAPBEXchaText" xfId="994" xr:uid="{00000000-0005-0000-0000-0000E5030000}"/>
    <cellStyle name="SAPBEXexcBad7" xfId="995" xr:uid="{00000000-0005-0000-0000-0000E6030000}"/>
    <cellStyle name="SAPBEXexcBad8" xfId="996" xr:uid="{00000000-0005-0000-0000-0000E7030000}"/>
    <cellStyle name="SAPBEXexcBad9" xfId="997" xr:uid="{00000000-0005-0000-0000-0000E8030000}"/>
    <cellStyle name="SAPBEXexcCritical4" xfId="998" xr:uid="{00000000-0005-0000-0000-0000E9030000}"/>
    <cellStyle name="SAPBEXexcCritical5" xfId="999" xr:uid="{00000000-0005-0000-0000-0000EA030000}"/>
    <cellStyle name="SAPBEXexcCritical6" xfId="1000" xr:uid="{00000000-0005-0000-0000-0000EB030000}"/>
    <cellStyle name="SAPBEXexcGood1" xfId="1001" xr:uid="{00000000-0005-0000-0000-0000EC030000}"/>
    <cellStyle name="SAPBEXexcGood2" xfId="1002" xr:uid="{00000000-0005-0000-0000-0000ED030000}"/>
    <cellStyle name="SAPBEXexcGood3" xfId="1003" xr:uid="{00000000-0005-0000-0000-0000EE030000}"/>
    <cellStyle name="SAPBEXfilterDrill" xfId="1004" xr:uid="{00000000-0005-0000-0000-0000EF030000}"/>
    <cellStyle name="SAPBEXfilterItem" xfId="1005" xr:uid="{00000000-0005-0000-0000-0000F0030000}"/>
    <cellStyle name="SAPBEXfilterText" xfId="1006" xr:uid="{00000000-0005-0000-0000-0000F1030000}"/>
    <cellStyle name="SAPBEXformats" xfId="1007" xr:uid="{00000000-0005-0000-0000-0000F2030000}"/>
    <cellStyle name="SAPBEXheaderItem" xfId="1008" xr:uid="{00000000-0005-0000-0000-0000F3030000}"/>
    <cellStyle name="SAPBEXheaderText" xfId="1009" xr:uid="{00000000-0005-0000-0000-0000F4030000}"/>
    <cellStyle name="SAPBEXHLevel0" xfId="1010" xr:uid="{00000000-0005-0000-0000-0000F5030000}"/>
    <cellStyle name="SAPBEXHLevel0X" xfId="1011" xr:uid="{00000000-0005-0000-0000-0000F6030000}"/>
    <cellStyle name="SAPBEXHLevel1" xfId="1012" xr:uid="{00000000-0005-0000-0000-0000F7030000}"/>
    <cellStyle name="SAPBEXHLevel1X" xfId="1013" xr:uid="{00000000-0005-0000-0000-0000F8030000}"/>
    <cellStyle name="SAPBEXHLevel2" xfId="1014" xr:uid="{00000000-0005-0000-0000-0000F9030000}"/>
    <cellStyle name="SAPBEXHLevel2X" xfId="1015" xr:uid="{00000000-0005-0000-0000-0000FA030000}"/>
    <cellStyle name="SAPBEXHLevel3" xfId="1016" xr:uid="{00000000-0005-0000-0000-0000FB030000}"/>
    <cellStyle name="SAPBEXHLevel3X" xfId="1017" xr:uid="{00000000-0005-0000-0000-0000FC030000}"/>
    <cellStyle name="SAPBEXresData" xfId="1018" xr:uid="{00000000-0005-0000-0000-0000FD030000}"/>
    <cellStyle name="SAPBEXresDataEmph" xfId="1019" xr:uid="{00000000-0005-0000-0000-0000FE030000}"/>
    <cellStyle name="SAPBEXresItem" xfId="1020" xr:uid="{00000000-0005-0000-0000-0000FF030000}"/>
    <cellStyle name="SAPBEXresItemX" xfId="1021" xr:uid="{00000000-0005-0000-0000-000000040000}"/>
    <cellStyle name="SAPBEXstdData" xfId="1022" xr:uid="{00000000-0005-0000-0000-000001040000}"/>
    <cellStyle name="SAPBEXstdDataEmph" xfId="1023" xr:uid="{00000000-0005-0000-0000-000002040000}"/>
    <cellStyle name="SAPBEXstdItem" xfId="1024" xr:uid="{00000000-0005-0000-0000-000003040000}"/>
    <cellStyle name="SAPBEXstdItemX" xfId="1025" xr:uid="{00000000-0005-0000-0000-000004040000}"/>
    <cellStyle name="SAPBEXtitle" xfId="1026" xr:uid="{00000000-0005-0000-0000-000005040000}"/>
    <cellStyle name="SAPBEXundefined" xfId="1027" xr:uid="{00000000-0005-0000-0000-000006040000}"/>
    <cellStyle name="Schlecht 2" xfId="1028" xr:uid="{00000000-0005-0000-0000-000007040000}"/>
    <cellStyle name="Shade" xfId="1029" xr:uid="{00000000-0005-0000-0000-000008040000}"/>
    <cellStyle name="Standaard_Blad1" xfId="1030" xr:uid="{00000000-0005-0000-0000-000009040000}"/>
    <cellStyle name="Standard 10" xfId="1031" xr:uid="{00000000-0005-0000-0000-00000A040000}"/>
    <cellStyle name="Standard 11" xfId="1032" xr:uid="{00000000-0005-0000-0000-00000B040000}"/>
    <cellStyle name="Standard 11 2" xfId="1033" xr:uid="{00000000-0005-0000-0000-00000C040000}"/>
    <cellStyle name="Standard 11 3" xfId="1034" xr:uid="{00000000-0005-0000-0000-00000D040000}"/>
    <cellStyle name="Standard 11 4" xfId="1035" xr:uid="{00000000-0005-0000-0000-00000E040000}"/>
    <cellStyle name="Standard 11 5" xfId="1036" xr:uid="{00000000-0005-0000-0000-00000F040000}"/>
    <cellStyle name="Standard 12" xfId="1037" xr:uid="{00000000-0005-0000-0000-000010040000}"/>
    <cellStyle name="Standard 12 2" xfId="1038" xr:uid="{00000000-0005-0000-0000-000011040000}"/>
    <cellStyle name="Standard 12 2 2" xfId="1039" xr:uid="{00000000-0005-0000-0000-000012040000}"/>
    <cellStyle name="Standard 12 2 2 2" xfId="1040" xr:uid="{00000000-0005-0000-0000-000013040000}"/>
    <cellStyle name="Standard 12 3" xfId="1041" xr:uid="{00000000-0005-0000-0000-000014040000}"/>
    <cellStyle name="Standard 12 4" xfId="1042" xr:uid="{00000000-0005-0000-0000-000015040000}"/>
    <cellStyle name="Standard 13" xfId="1043" xr:uid="{00000000-0005-0000-0000-000016040000}"/>
    <cellStyle name="Standard 2" xfId="1044" xr:uid="{00000000-0005-0000-0000-000017040000}"/>
    <cellStyle name="Standard 2 2" xfId="1045" xr:uid="{00000000-0005-0000-0000-000018040000}"/>
    <cellStyle name="Standard 2 3" xfId="1046" xr:uid="{00000000-0005-0000-0000-000019040000}"/>
    <cellStyle name="Standard 2 3 2" xfId="1047" xr:uid="{00000000-0005-0000-0000-00001A040000}"/>
    <cellStyle name="Standard 2 3 3" xfId="1048" xr:uid="{00000000-0005-0000-0000-00001B040000}"/>
    <cellStyle name="Standard 2 4" xfId="1049" xr:uid="{00000000-0005-0000-0000-00001C040000}"/>
    <cellStyle name="Standard 2 4 2" xfId="1050" xr:uid="{00000000-0005-0000-0000-00001D040000}"/>
    <cellStyle name="Standard 2 4 3" xfId="1051" xr:uid="{00000000-0005-0000-0000-00001E040000}"/>
    <cellStyle name="Standard 2 5" xfId="1052" xr:uid="{00000000-0005-0000-0000-00001F040000}"/>
    <cellStyle name="Standard 3" xfId="1053" xr:uid="{00000000-0005-0000-0000-000020040000}"/>
    <cellStyle name="Standard 3 2" xfId="1054" xr:uid="{00000000-0005-0000-0000-000021040000}"/>
    <cellStyle name="Standard 3_PL" xfId="1055" xr:uid="{00000000-0005-0000-0000-000022040000}"/>
    <cellStyle name="Standard 4" xfId="1056" xr:uid="{00000000-0005-0000-0000-000023040000}"/>
    <cellStyle name="Standard 4 2" xfId="1057" xr:uid="{00000000-0005-0000-0000-000024040000}"/>
    <cellStyle name="Standard 4_PL" xfId="1058" xr:uid="{00000000-0005-0000-0000-000025040000}"/>
    <cellStyle name="Standard 5" xfId="1059" xr:uid="{00000000-0005-0000-0000-000026040000}"/>
    <cellStyle name="Standard 5 2" xfId="1060" xr:uid="{00000000-0005-0000-0000-000027040000}"/>
    <cellStyle name="Standard 5 2 2" xfId="1061" xr:uid="{00000000-0005-0000-0000-000028040000}"/>
    <cellStyle name="Standard 5 2 2 2" xfId="1062" xr:uid="{00000000-0005-0000-0000-000029040000}"/>
    <cellStyle name="Standard 5 2 2 3" xfId="1063" xr:uid="{00000000-0005-0000-0000-00002A040000}"/>
    <cellStyle name="Standard 5 2 3" xfId="1064" xr:uid="{00000000-0005-0000-0000-00002B040000}"/>
    <cellStyle name="Standard 5 2 3 2" xfId="1065" xr:uid="{00000000-0005-0000-0000-00002C040000}"/>
    <cellStyle name="Standard 5 2 3 3" xfId="1066" xr:uid="{00000000-0005-0000-0000-00002D040000}"/>
    <cellStyle name="Standard 5 2 4" xfId="1067" xr:uid="{00000000-0005-0000-0000-00002E040000}"/>
    <cellStyle name="Standard 5 2 5" xfId="1068" xr:uid="{00000000-0005-0000-0000-00002F040000}"/>
    <cellStyle name="Standard 5 2_ELC_Processes" xfId="1069" xr:uid="{00000000-0005-0000-0000-000030040000}"/>
    <cellStyle name="Standard 5 3" xfId="1070" xr:uid="{00000000-0005-0000-0000-000031040000}"/>
    <cellStyle name="Standard 5 3 2" xfId="1071" xr:uid="{00000000-0005-0000-0000-000032040000}"/>
    <cellStyle name="Standard 5 3 3" xfId="1072" xr:uid="{00000000-0005-0000-0000-000033040000}"/>
    <cellStyle name="Standard 5 4" xfId="1073" xr:uid="{00000000-0005-0000-0000-000034040000}"/>
    <cellStyle name="Standard 5 4 2" xfId="1074" xr:uid="{00000000-0005-0000-0000-000035040000}"/>
    <cellStyle name="Standard 5 4 3" xfId="1075" xr:uid="{00000000-0005-0000-0000-000036040000}"/>
    <cellStyle name="Standard 5 5" xfId="1076" xr:uid="{00000000-0005-0000-0000-000037040000}"/>
    <cellStyle name="Standard 5 5 2" xfId="1077" xr:uid="{00000000-0005-0000-0000-000038040000}"/>
    <cellStyle name="Standard 5 5 3" xfId="1078" xr:uid="{00000000-0005-0000-0000-000039040000}"/>
    <cellStyle name="Standard 5 6" xfId="1079" xr:uid="{00000000-0005-0000-0000-00003A040000}"/>
    <cellStyle name="Standard 5 7" xfId="1080" xr:uid="{00000000-0005-0000-0000-00003B040000}"/>
    <cellStyle name="Standard 5_ELC_Processes" xfId="1081" xr:uid="{00000000-0005-0000-0000-00003C040000}"/>
    <cellStyle name="Standard 6" xfId="1082" xr:uid="{00000000-0005-0000-0000-00003D040000}"/>
    <cellStyle name="Standard 6 2" xfId="1083" xr:uid="{00000000-0005-0000-0000-00003E040000}"/>
    <cellStyle name="Standard 7" xfId="1084" xr:uid="{00000000-0005-0000-0000-00003F040000}"/>
    <cellStyle name="Standard 8" xfId="1085" xr:uid="{00000000-0005-0000-0000-000040040000}"/>
    <cellStyle name="Standard 8 2" xfId="1086" xr:uid="{00000000-0005-0000-0000-000041040000}"/>
    <cellStyle name="Standard 8 3" xfId="1087" xr:uid="{00000000-0005-0000-0000-000042040000}"/>
    <cellStyle name="Standard 9" xfId="1088" xr:uid="{00000000-0005-0000-0000-000043040000}"/>
    <cellStyle name="Standard 9 2" xfId="1089" xr:uid="{00000000-0005-0000-0000-000044040000}"/>
    <cellStyle name="Standard 9 3" xfId="1090" xr:uid="{00000000-0005-0000-0000-000045040000}"/>
    <cellStyle name="Standard_Results_Pan_EU_OLGA_NUC" xfId="1091" xr:uid="{00000000-0005-0000-0000-000046040000}"/>
    <cellStyle name="Style 21" xfId="1092" xr:uid="{00000000-0005-0000-0000-000047040000}"/>
    <cellStyle name="Style 22" xfId="1093" xr:uid="{00000000-0005-0000-0000-000048040000}"/>
    <cellStyle name="Style 23" xfId="1094" xr:uid="{00000000-0005-0000-0000-000049040000}"/>
    <cellStyle name="Style 24" xfId="1095" xr:uid="{00000000-0005-0000-0000-00004A040000}"/>
    <cellStyle name="Style 25" xfId="1096" xr:uid="{00000000-0005-0000-0000-00004B040000}"/>
    <cellStyle name="Style 26" xfId="1097" xr:uid="{00000000-0005-0000-0000-00004C040000}"/>
    <cellStyle name="Style 27" xfId="1098" xr:uid="{00000000-0005-0000-0000-00004D040000}"/>
    <cellStyle name="Style 28" xfId="1099" xr:uid="{00000000-0005-0000-0000-00004E040000}"/>
    <cellStyle name="Style 29" xfId="1100" xr:uid="{00000000-0005-0000-0000-00004F040000}"/>
    <cellStyle name="Style 30" xfId="1101" xr:uid="{00000000-0005-0000-0000-000050040000}"/>
    <cellStyle name="Style 31" xfId="1102" xr:uid="{00000000-0005-0000-0000-000051040000}"/>
    <cellStyle name="Style 32" xfId="1103" xr:uid="{00000000-0005-0000-0000-000052040000}"/>
    <cellStyle name="Style 33" xfId="1104" xr:uid="{00000000-0005-0000-0000-000053040000}"/>
    <cellStyle name="Style 34" xfId="1105" xr:uid="{00000000-0005-0000-0000-000054040000}"/>
    <cellStyle name="Style 35" xfId="1106" xr:uid="{00000000-0005-0000-0000-000055040000}"/>
    <cellStyle name="Suma" xfId="1107" xr:uid="{00000000-0005-0000-0000-000056040000}"/>
    <cellStyle name="Suma 10" xfId="1108" xr:uid="{00000000-0005-0000-0000-000057040000}"/>
    <cellStyle name="Suma 10 2" xfId="1109" xr:uid="{00000000-0005-0000-0000-000058040000}"/>
    <cellStyle name="Suma 10 3" xfId="1110" xr:uid="{00000000-0005-0000-0000-000059040000}"/>
    <cellStyle name="Suma 11" xfId="1111" xr:uid="{00000000-0005-0000-0000-00005A040000}"/>
    <cellStyle name="Suma 12" xfId="1112" xr:uid="{00000000-0005-0000-0000-00005B040000}"/>
    <cellStyle name="Suma 2" xfId="1113" xr:uid="{00000000-0005-0000-0000-00005C040000}"/>
    <cellStyle name="Suma 3" xfId="1114" xr:uid="{00000000-0005-0000-0000-00005D040000}"/>
    <cellStyle name="Suma 4" xfId="1115" xr:uid="{00000000-0005-0000-0000-00005E040000}"/>
    <cellStyle name="Suma 5" xfId="1116" xr:uid="{00000000-0005-0000-0000-00005F040000}"/>
    <cellStyle name="Suma 6" xfId="1117" xr:uid="{00000000-0005-0000-0000-000060040000}"/>
    <cellStyle name="Suma 7" xfId="1118" xr:uid="{00000000-0005-0000-0000-000061040000}"/>
    <cellStyle name="Suma 8" xfId="1119" xr:uid="{00000000-0005-0000-0000-000062040000}"/>
    <cellStyle name="Suma 9" xfId="1120" xr:uid="{00000000-0005-0000-0000-000063040000}"/>
    <cellStyle name="Suma 9 2" xfId="1121" xr:uid="{00000000-0005-0000-0000-000064040000}"/>
    <cellStyle name="Suma 9 3" xfId="1122" xr:uid="{00000000-0005-0000-0000-000065040000}"/>
    <cellStyle name="Suma_D_HEAT" xfId="1123" xr:uid="{00000000-0005-0000-0000-000066040000}"/>
    <cellStyle name="Tekst objaśnienia 10" xfId="1124" xr:uid="{00000000-0005-0000-0000-000067040000}"/>
    <cellStyle name="Tekst objaśnienia 10 2" xfId="1125" xr:uid="{00000000-0005-0000-0000-000068040000}"/>
    <cellStyle name="Tekst objaśnienia 10 3" xfId="1126" xr:uid="{00000000-0005-0000-0000-000069040000}"/>
    <cellStyle name="Tekst objaśnienia 11" xfId="1127" xr:uid="{00000000-0005-0000-0000-00006A040000}"/>
    <cellStyle name="Tekst objaśnienia 12" xfId="1128" xr:uid="{00000000-0005-0000-0000-00006B040000}"/>
    <cellStyle name="Tekst objaśnienia 2" xfId="1129" xr:uid="{00000000-0005-0000-0000-00006C040000}"/>
    <cellStyle name="Tekst objaśnienia 3" xfId="1130" xr:uid="{00000000-0005-0000-0000-00006D040000}"/>
    <cellStyle name="Tekst objaśnienia 4" xfId="1131" xr:uid="{00000000-0005-0000-0000-00006E040000}"/>
    <cellStyle name="Tekst objaśnienia 5" xfId="1132" xr:uid="{00000000-0005-0000-0000-00006F040000}"/>
    <cellStyle name="Tekst objaśnienia 6" xfId="1133" xr:uid="{00000000-0005-0000-0000-000070040000}"/>
    <cellStyle name="Tekst objaśnienia 7" xfId="1134" xr:uid="{00000000-0005-0000-0000-000071040000}"/>
    <cellStyle name="Tekst objaśnienia 8" xfId="1135" xr:uid="{00000000-0005-0000-0000-000072040000}"/>
    <cellStyle name="Tekst objaśnienia 9" xfId="1136" xr:uid="{00000000-0005-0000-0000-000073040000}"/>
    <cellStyle name="Tekst objaśnienia 9 2" xfId="1137" xr:uid="{00000000-0005-0000-0000-000074040000}"/>
    <cellStyle name="Tekst objaśnienia 9 3" xfId="1138" xr:uid="{00000000-0005-0000-0000-000075040000}"/>
    <cellStyle name="Tekst ostrzeżenia" xfId="1139" xr:uid="{00000000-0005-0000-0000-000076040000}"/>
    <cellStyle name="Tekst ostrzeżenia 10" xfId="1140" xr:uid="{00000000-0005-0000-0000-000077040000}"/>
    <cellStyle name="Tekst ostrzeżenia 10 2" xfId="1141" xr:uid="{00000000-0005-0000-0000-000078040000}"/>
    <cellStyle name="Tekst ostrzeżenia 10 3" xfId="1142" xr:uid="{00000000-0005-0000-0000-000079040000}"/>
    <cellStyle name="Tekst ostrzeżenia 11" xfId="1143" xr:uid="{00000000-0005-0000-0000-00007A040000}"/>
    <cellStyle name="Tekst ostrzeżenia 12" xfId="1144" xr:uid="{00000000-0005-0000-0000-00007B040000}"/>
    <cellStyle name="Tekst ostrzeżenia 2" xfId="1145" xr:uid="{00000000-0005-0000-0000-00007C040000}"/>
    <cellStyle name="Tekst ostrzeżenia 3" xfId="1146" xr:uid="{00000000-0005-0000-0000-00007D040000}"/>
    <cellStyle name="Tekst ostrzeżenia 4" xfId="1147" xr:uid="{00000000-0005-0000-0000-00007E040000}"/>
    <cellStyle name="Tekst ostrzeżenia 5" xfId="1148" xr:uid="{00000000-0005-0000-0000-00007F040000}"/>
    <cellStyle name="Tekst ostrzeżenia 6" xfId="1149" xr:uid="{00000000-0005-0000-0000-000080040000}"/>
    <cellStyle name="Tekst ostrzeżenia 7" xfId="1150" xr:uid="{00000000-0005-0000-0000-000081040000}"/>
    <cellStyle name="Tekst ostrzeżenia 8" xfId="1151" xr:uid="{00000000-0005-0000-0000-000082040000}"/>
    <cellStyle name="Tekst ostrzeżenia 9" xfId="1152" xr:uid="{00000000-0005-0000-0000-000083040000}"/>
    <cellStyle name="Tekst ostrzeżenia 9 2" xfId="1153" xr:uid="{00000000-0005-0000-0000-000084040000}"/>
    <cellStyle name="Tekst ostrzeżenia 9 3" xfId="1154" xr:uid="{00000000-0005-0000-0000-000085040000}"/>
    <cellStyle name="Tekst ostrzeżenia_D_HEAT" xfId="1155" xr:uid="{00000000-0005-0000-0000-000086040000}"/>
    <cellStyle name="Title 2" xfId="1156" xr:uid="{00000000-0005-0000-0000-000087040000}"/>
    <cellStyle name="Title 3" xfId="1157" xr:uid="{00000000-0005-0000-0000-000088040000}"/>
    <cellStyle name="Total 10" xfId="1158" xr:uid="{00000000-0005-0000-0000-000089040000}"/>
    <cellStyle name="Total 11" xfId="1159" xr:uid="{00000000-0005-0000-0000-00008A040000}"/>
    <cellStyle name="Total 12" xfId="1160" xr:uid="{00000000-0005-0000-0000-00008B040000}"/>
    <cellStyle name="Total 13" xfId="1161" xr:uid="{00000000-0005-0000-0000-00008C040000}"/>
    <cellStyle name="Total 14" xfId="1162" xr:uid="{00000000-0005-0000-0000-00008D040000}"/>
    <cellStyle name="Total 15" xfId="1163" xr:uid="{00000000-0005-0000-0000-00008E040000}"/>
    <cellStyle name="Total 16" xfId="1164" xr:uid="{00000000-0005-0000-0000-00008F040000}"/>
    <cellStyle name="Total 17" xfId="1165" xr:uid="{00000000-0005-0000-0000-000090040000}"/>
    <cellStyle name="Total 18" xfId="1166" xr:uid="{00000000-0005-0000-0000-000091040000}"/>
    <cellStyle name="Total 19" xfId="1167" xr:uid="{00000000-0005-0000-0000-000092040000}"/>
    <cellStyle name="Total 2" xfId="1168" xr:uid="{00000000-0005-0000-0000-000093040000}"/>
    <cellStyle name="Total 2 2" xfId="1169" xr:uid="{00000000-0005-0000-0000-000094040000}"/>
    <cellStyle name="Total 20" xfId="1170" xr:uid="{00000000-0005-0000-0000-000095040000}"/>
    <cellStyle name="Total 3" xfId="1171" xr:uid="{00000000-0005-0000-0000-000096040000}"/>
    <cellStyle name="Total 4" xfId="1172" xr:uid="{00000000-0005-0000-0000-000097040000}"/>
    <cellStyle name="Total 5" xfId="1173" xr:uid="{00000000-0005-0000-0000-000098040000}"/>
    <cellStyle name="Total 6" xfId="1174" xr:uid="{00000000-0005-0000-0000-000099040000}"/>
    <cellStyle name="Total 7" xfId="1175" xr:uid="{00000000-0005-0000-0000-00009A040000}"/>
    <cellStyle name="Total 8" xfId="1176" xr:uid="{00000000-0005-0000-0000-00009B040000}"/>
    <cellStyle name="Total 9" xfId="1177" xr:uid="{00000000-0005-0000-0000-00009C040000}"/>
    <cellStyle name="Tytuł 2" xfId="1178" xr:uid="{00000000-0005-0000-0000-00009D040000}"/>
    <cellStyle name="Tytuł 2 2" xfId="1179" xr:uid="{00000000-0005-0000-0000-00009E040000}"/>
    <cellStyle name="Tytuł 2 3" xfId="1180" xr:uid="{00000000-0005-0000-0000-00009F040000}"/>
    <cellStyle name="Tytuł 3" xfId="1181" xr:uid="{00000000-0005-0000-0000-0000A0040000}"/>
    <cellStyle name="Tytuł 3 2" xfId="1182" xr:uid="{00000000-0005-0000-0000-0000A1040000}"/>
    <cellStyle name="Tytuł 3 3" xfId="1183" xr:uid="{00000000-0005-0000-0000-0000A2040000}"/>
    <cellStyle name="Tytuł 4" xfId="1184" xr:uid="{00000000-0005-0000-0000-0000A3040000}"/>
    <cellStyle name="Tytuł 5" xfId="1185" xr:uid="{00000000-0005-0000-0000-0000A4040000}"/>
    <cellStyle name="Überschrift 1 2" xfId="1186" xr:uid="{00000000-0005-0000-0000-0000A5040000}"/>
    <cellStyle name="Überschrift 2 2" xfId="1187" xr:uid="{00000000-0005-0000-0000-0000A6040000}"/>
    <cellStyle name="Überschrift 3 2" xfId="1188" xr:uid="{00000000-0005-0000-0000-0000A7040000}"/>
    <cellStyle name="Überschrift 4 2" xfId="1189" xr:uid="{00000000-0005-0000-0000-0000A8040000}"/>
    <cellStyle name="Überschrift 5" xfId="1190" xr:uid="{00000000-0005-0000-0000-0000A9040000}"/>
    <cellStyle name="Unprot" xfId="1191" xr:uid="{00000000-0005-0000-0000-0000AA040000}"/>
    <cellStyle name="Unprot$" xfId="1192" xr:uid="{00000000-0005-0000-0000-0000AB040000}"/>
    <cellStyle name="Unprot_2010-09-24_LTP 2010_assumptions" xfId="1193" xr:uid="{00000000-0005-0000-0000-0000AC040000}"/>
    <cellStyle name="Unprotect" xfId="1194" xr:uid="{00000000-0005-0000-0000-0000AD040000}"/>
    <cellStyle name="Uwaga 10" xfId="1195" xr:uid="{00000000-0005-0000-0000-0000AE040000}"/>
    <cellStyle name="Uwaga 10 2" xfId="1196" xr:uid="{00000000-0005-0000-0000-0000AF040000}"/>
    <cellStyle name="Uwaga 10 3" xfId="1197" xr:uid="{00000000-0005-0000-0000-0000B0040000}"/>
    <cellStyle name="Uwaga 10 3 2" xfId="1198" xr:uid="{00000000-0005-0000-0000-0000B1040000}"/>
    <cellStyle name="Uwaga 10 3 3" xfId="1199" xr:uid="{00000000-0005-0000-0000-0000B2040000}"/>
    <cellStyle name="Uwaga 11" xfId="1200" xr:uid="{00000000-0005-0000-0000-0000B3040000}"/>
    <cellStyle name="Uwaga 11 2" xfId="1201" xr:uid="{00000000-0005-0000-0000-0000B4040000}"/>
    <cellStyle name="Uwaga 11 3" xfId="1202" xr:uid="{00000000-0005-0000-0000-0000B5040000}"/>
    <cellStyle name="Uwaga 12" xfId="1203" xr:uid="{00000000-0005-0000-0000-0000B6040000}"/>
    <cellStyle name="Uwaga 2" xfId="1204" xr:uid="{00000000-0005-0000-0000-0000B7040000}"/>
    <cellStyle name="Uwaga 3" xfId="1205" xr:uid="{00000000-0005-0000-0000-0000B8040000}"/>
    <cellStyle name="Uwaga 4" xfId="1206" xr:uid="{00000000-0005-0000-0000-0000B9040000}"/>
    <cellStyle name="Uwaga 5" xfId="1207" xr:uid="{00000000-0005-0000-0000-0000BA040000}"/>
    <cellStyle name="Uwaga 6" xfId="1208" xr:uid="{00000000-0005-0000-0000-0000BB040000}"/>
    <cellStyle name="Uwaga 7" xfId="1209" xr:uid="{00000000-0005-0000-0000-0000BC040000}"/>
    <cellStyle name="Uwaga 8" xfId="1210" xr:uid="{00000000-0005-0000-0000-0000BD040000}"/>
    <cellStyle name="Uwaga 9" xfId="1211" xr:uid="{00000000-0005-0000-0000-0000BE040000}"/>
    <cellStyle name="Uwaga 9 2" xfId="1212" xr:uid="{00000000-0005-0000-0000-0000BF040000}"/>
    <cellStyle name="Uwaga 9 3" xfId="1213" xr:uid="{00000000-0005-0000-0000-0000C0040000}"/>
    <cellStyle name="Uwaga 9 3 2" xfId="1214" xr:uid="{00000000-0005-0000-0000-0000C1040000}"/>
    <cellStyle name="Uwaga 9 3 3" xfId="1215" xr:uid="{00000000-0005-0000-0000-0000C2040000}"/>
    <cellStyle name="Verknüpfte Zelle 2" xfId="1216" xr:uid="{00000000-0005-0000-0000-0000C3040000}"/>
    <cellStyle name="Währung 2" xfId="1217" xr:uid="{00000000-0005-0000-0000-0000C4040000}"/>
    <cellStyle name="Währung 2 2" xfId="1218" xr:uid="{00000000-0005-0000-0000-0000C5040000}"/>
    <cellStyle name="Warnender Text 2" xfId="1219" xr:uid="{00000000-0005-0000-0000-0000C7040000}"/>
    <cellStyle name="Warning Text 2" xfId="1220" xr:uid="{00000000-0005-0000-0000-0000C8040000}"/>
    <cellStyle name="Warning Text 3" xfId="1221" xr:uid="{00000000-0005-0000-0000-0000C9040000}"/>
    <cellStyle name="X10_Figs 21 dec" xfId="1222" xr:uid="{00000000-0005-0000-0000-0000CA040000}"/>
    <cellStyle name="Zelle überprüfen 2" xfId="1223" xr:uid="{00000000-0005-0000-0000-0000CB040000}"/>
    <cellStyle name="Złe" xfId="1224" xr:uid="{00000000-0005-0000-0000-0000CC040000}"/>
    <cellStyle name="Złe 10" xfId="1225" xr:uid="{00000000-0005-0000-0000-0000CD040000}"/>
    <cellStyle name="Złe 10 2" xfId="1226" xr:uid="{00000000-0005-0000-0000-0000CE040000}"/>
    <cellStyle name="Złe 10 3" xfId="1227" xr:uid="{00000000-0005-0000-0000-0000CF040000}"/>
    <cellStyle name="Złe 11" xfId="1228" xr:uid="{00000000-0005-0000-0000-0000D0040000}"/>
    <cellStyle name="Złe 12" xfId="1229" xr:uid="{00000000-0005-0000-0000-0000D1040000}"/>
    <cellStyle name="Złe 2" xfId="1230" xr:uid="{00000000-0005-0000-0000-0000D2040000}"/>
    <cellStyle name="Złe 3" xfId="1231" xr:uid="{00000000-0005-0000-0000-0000D3040000}"/>
    <cellStyle name="Złe 4" xfId="1232" xr:uid="{00000000-0005-0000-0000-0000D4040000}"/>
    <cellStyle name="Złe 5" xfId="1233" xr:uid="{00000000-0005-0000-0000-0000D5040000}"/>
    <cellStyle name="Złe 6" xfId="1234" xr:uid="{00000000-0005-0000-0000-0000D6040000}"/>
    <cellStyle name="Złe 7" xfId="1235" xr:uid="{00000000-0005-0000-0000-0000D7040000}"/>
    <cellStyle name="Złe 8" xfId="1236" xr:uid="{00000000-0005-0000-0000-0000D8040000}"/>
    <cellStyle name="Złe 9" xfId="1237" xr:uid="{00000000-0005-0000-0000-0000D9040000}"/>
    <cellStyle name="Złe 9 2" xfId="1238" xr:uid="{00000000-0005-0000-0000-0000DA040000}"/>
    <cellStyle name="Złe 9 3" xfId="1239" xr:uid="{00000000-0005-0000-0000-0000DB040000}"/>
    <cellStyle name="Złe_D_HEAT" xfId="1240" xr:uid="{00000000-0005-0000-0000-0000DC040000}"/>
    <cellStyle name="Обычный_2++_CRFReport-template" xfId="1241" xr:uid="{00000000-0005-0000-0000-0000DD040000}"/>
    <cellStyle name="已访问的超链接" xfId="1242" xr:uid="{00000000-0005-0000-0000-0000DE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292101</xdr:colOff>
      <xdr:row>51</xdr:row>
      <xdr:rowOff>58882</xdr:rowOff>
    </xdr:from>
    <xdr:ext cx="8051800" cy="5242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354721B0-4441-C562-0790-79F7895BEF9C}"/>
                </a:ext>
              </a:extLst>
            </xdr:cNvPr>
            <xdr:cNvSpPr txBox="1"/>
          </xdr:nvSpPr>
          <xdr:spPr>
            <a:xfrm>
              <a:off x="12655551" y="9094932"/>
              <a:ext cx="8051800" cy="524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𝑒𝑛𝑒𝑟𝑔𝑖𝑎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𝑤𝑒𝑗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ść (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𝑃𝐽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)∗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𝑠𝑝𝑟𝑎𝑤𝑛𝑜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ść</m:t>
                      </m:r>
                    </m:num>
                    <m:den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𝑤𝑎𝑟𝑡𝑜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ś</m:t>
                      </m:r>
                      <m:sSub>
                        <m:sSub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ć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𝑜𝑝</m:t>
                          </m:r>
                        </m:sub>
                      </m:s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(</m:t>
                      </m:r>
                      <m:f>
                        <m:f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𝑀𝐽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𝑘𝑔</m:t>
                          </m:r>
                        </m:den>
                      </m:f>
                      <m:r>
                        <a:rPr lang="pl-PL" sz="1100" b="0" i="1">
                          <a:latin typeface="Cambria Math" panose="02040503050406030204" pitchFamily="18" charset="0"/>
                        </a:rPr>
                        <m:t>)</m:t>
                      </m:r>
                    </m:den>
                  </m:f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𝑒𝑛𝑒𝑟𝑔𝑖𝑎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∗</m:t>
                      </m:r>
                      <m:sSup>
                        <m:sSup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10</m:t>
                          </m:r>
                        </m:e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9</m:t>
                          </m:r>
                        </m:sup>
                      </m:s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𝑀𝐽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∗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𝑠𝑝𝑟𝑎𝑤𝑛𝑜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ść</m:t>
                      </m:r>
                    </m:num>
                    <m:den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𝑤𝑎𝑟𝑡𝑜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ś</m:t>
                      </m:r>
                      <m:sSub>
                        <m:sSub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ć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𝑜𝑝</m:t>
                          </m:r>
                        </m:sub>
                      </m:s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(</m:t>
                      </m:r>
                      <m:f>
                        <m:f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𝑀𝐽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𝑘𝑔</m:t>
                          </m:r>
                        </m:den>
                      </m:f>
                      <m:r>
                        <a:rPr lang="pl-PL" sz="1100" b="0" i="1">
                          <a:latin typeface="Cambria Math" panose="02040503050406030204" pitchFamily="18" charset="0"/>
                        </a:rPr>
                        <m:t>)</m:t>
                      </m:r>
                    </m:den>
                  </m:f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𝑒𝑛𝑒𝑟𝑔𝑖𝑎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∗</m:t>
                      </m:r>
                      <m:sSup>
                        <m:sSup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10</m:t>
                          </m:r>
                        </m:e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9</m:t>
                          </m:r>
                        </m:sup>
                      </m:sSup>
                      <m:r>
                        <a:rPr lang="pl-PL" sz="1100" b="0" i="1">
                          <a:latin typeface="Cambria Math" panose="02040503050406030204" pitchFamily="18" charset="0"/>
                        </a:rPr>
                        <m:t>∗0,68</m:t>
                      </m:r>
                    </m:num>
                    <m:den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𝑤𝑎𝑟𝑡𝑜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ś</m:t>
                      </m:r>
                      <m:sSub>
                        <m:sSub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ć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𝑜𝑝</m:t>
                          </m:r>
                        </m:sub>
                      </m:sSub>
                    </m:den>
                  </m:f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𝑘𝑔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𝑒𝑛𝑒𝑟𝑔𝑖𝑎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∗0,68</m:t>
                      </m:r>
                    </m:num>
                    <m:den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𝑤𝑎𝑟𝑡𝑜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ś</m:t>
                      </m:r>
                      <m:sSub>
                        <m:sSub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ć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𝑜𝑝</m:t>
                          </m:r>
                        </m:sub>
                      </m:sSub>
                    </m:den>
                  </m:f>
                </m:oMath>
              </a14:m>
              <a:r>
                <a:rPr lang="pl-PL" sz="1100" b="0"/>
                <a:t> (mln ton)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354721B0-4441-C562-0790-79F7895BEF9C}"/>
                </a:ext>
              </a:extLst>
            </xdr:cNvPr>
            <xdr:cNvSpPr txBox="1"/>
          </xdr:nvSpPr>
          <xdr:spPr>
            <a:xfrm>
              <a:off x="12655551" y="9094932"/>
              <a:ext cx="8051800" cy="524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(𝑒𝑛𝑒𝑟𝑔𝑖𝑎 𝑤𝑒𝑗ść (𝑃𝐽)∗𝑠𝑝𝑟𝑎𝑤𝑛𝑜ść)/(𝑤𝑎𝑟𝑡𝑜ść_𝑜𝑝 (𝑀𝐽/𝑘𝑔))=(𝑒𝑛𝑒𝑟𝑔𝑖𝑎∗10^9 (𝑀𝐽)∗𝑠𝑝𝑟𝑎𝑤𝑛𝑜ść)/(𝑤𝑎𝑟𝑡𝑜ść_𝑜𝑝 (𝑀𝐽/𝑘𝑔))=(𝑒𝑛𝑒𝑟𝑔𝑖𝑎∗10^9∗0,68)/(𝑤𝑎𝑟𝑡𝑜ść_𝑜𝑝 ) (𝑘𝑔)=(𝑒𝑛𝑒𝑟𝑔𝑖𝑎∗0,68)/(𝑤𝑎𝑟𝑡𝑜ść_𝑜𝑝 )</a:t>
              </a:r>
              <a:r>
                <a:rPr lang="pl-PL" sz="1100" b="0"/>
                <a:t> (mln ton)</a:t>
              </a: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5a19d6e4dcee85b/Dokumenty/MASTER_file/TIMES-model-poprawiany/SubRES_TMPL/NEWTECHS_PP_v2.xlsx" TargetMode="External"/><Relationship Id="rId1" Type="http://schemas.openxmlformats.org/officeDocument/2006/relationships/externalLinkPath" Target="https://d.docs.live.net/95a19d6e4dcee85b/Dokumenty/MASTER_file/TIMES-model-poprawiany/SubRES_TMPL/NEWTECHS_PP_v2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5a19d6e4dcee85b/Dokumenty/MASTER_file/Data/End-use_data.xlsx" TargetMode="External"/><Relationship Id="rId1" Type="http://schemas.openxmlformats.org/officeDocument/2006/relationships/externalLinkPath" Target="https://d.docs.live.net/95a19d6e4dcee85b/Dokumenty/MASTER_file/Data/End-use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LC"/>
    </sheetNames>
    <sheetDataSet>
      <sheetData sheetId="0">
        <row r="29">
          <cell r="BE29">
            <v>0.8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ystem"/>
      <sheetName val="End_use"/>
      <sheetName val="Heating"/>
      <sheetName val="Steel"/>
      <sheetName val="Chemical"/>
      <sheetName val="Refineries"/>
      <sheetName val="Transport"/>
      <sheetName val="PRZEMYSŁ-RFNBO"/>
      <sheetName val="Transport_lotniczy"/>
      <sheetName val="Trans_Data"/>
      <sheetName val="Trans_Data_Eurostat"/>
      <sheetName val="Data_EHO"/>
      <sheetName val="Data_ENT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E4">
            <v>211800</v>
          </cell>
          <cell r="F4">
            <v>305300</v>
          </cell>
          <cell r="G4">
            <v>407100</v>
          </cell>
        </row>
        <row r="5">
          <cell r="E5">
            <v>16600</v>
          </cell>
          <cell r="F5">
            <v>90100</v>
          </cell>
          <cell r="G5">
            <v>341600</v>
          </cell>
        </row>
        <row r="6">
          <cell r="N6">
            <v>42000</v>
          </cell>
        </row>
        <row r="8">
          <cell r="N8">
            <v>10800</v>
          </cell>
        </row>
        <row r="9">
          <cell r="N9">
            <v>1250</v>
          </cell>
        </row>
        <row r="10">
          <cell r="N10">
            <v>7200</v>
          </cell>
        </row>
        <row r="24">
          <cell r="I24">
            <v>7043308.6832639994</v>
          </cell>
        </row>
        <row r="26">
          <cell r="I26">
            <v>3190401.7967505143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licja Ossera" id="{0A330A8A-83DE-4C14-BDFA-9ADF16A79C58}" userId="95a19d6e4dcee85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50" dT="2025-07-01T18:12:17.79" personId="{0A330A8A-83DE-4C14-BDFA-9ADF16A79C58}" id="{E12DFC98-BDBE-41C8-913D-AF5DC4173962}">
    <text>„wodór jako paliwo przyszłości”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Q8" dT="2025-07-01T18:35:33.91" personId="{0A330A8A-83DE-4C14-BDFA-9ADF16A79C58}" id="{A32A2A61-6008-4EFA-94A8-7D4E0B1FF658}">
    <text>Kontynuacja trendu</text>
  </threadedComment>
  <threadedComment ref="Q9" dT="2025-07-01T18:36:21.53" personId="{0A330A8A-83DE-4C14-BDFA-9ADF16A79C58}" id="{5501E185-CFCC-48A6-B673-A090B4BAC491}">
    <text>Kontynuacja trendu</text>
  </threadedComment>
  <threadedComment ref="O12" dT="2025-07-01T18:38:14.60" personId="{0A330A8A-83DE-4C14-BDFA-9ADF16A79C58}" id="{A1CE0A75-6E29-4343-8C75-FE4CB122E39C}">
    <text>Na potrzeby wymyślenia trajektorii - średnie</text>
  </threadedComment>
  <threadedComment ref="O14" dT="2025-07-01T18:38:14.60" personId="{0A330A8A-83DE-4C14-BDFA-9ADF16A79C58}" id="{9D70653A-7BE9-4080-AC12-E27A52126FB4}">
    <text>Na potrzeby wymyślenia trajektorii - średnie</text>
  </threadedComment>
  <threadedComment ref="N16" dT="2025-06-02T15:53:15.69" personId="{0A330A8A-83DE-4C14-BDFA-9ADF16A79C58}" id="{19C9F95A-48AF-4B96-8A5E-221F5696861C}">
    <text>Industrial+residential</text>
  </threadedComment>
  <threadedComment ref="O16" dT="2025-06-25T18:34:57.21" personId="{0A330A8A-83DE-4C14-BDFA-9ADF16A79C58}" id="{949D57D8-FB43-4079-B85C-4919979C506A}">
    <text>Wzrost o 15% co 5 lat</text>
  </threadedComment>
  <threadedComment ref="C24" dT="2025-07-21T16:42:47.79" personId="{0A330A8A-83DE-4C14-BDFA-9ADF16A79C58}" id="{0A154F01-0F2D-4711-97ED-6F01E3C8934A}">
    <text>https://www.ure.gov.pl/en/markets/electricity/elctricitymrket/292,Electricity-Market-Characteristics.html</text>
    <extLst>
      <x:ext xmlns:xltc2="http://schemas.microsoft.com/office/spreadsheetml/2020/threadedcomments2" uri="{F7C98A9C-CBB3-438F-8F68-D28B6AF4A901}">
        <xltc2:checksum>2442345212</xltc2:checksum>
        <xltc2:hyperlink startIndex="0" length="105" url="https://www.ure.gov.pl/en/markets/electricity/elctricitymrket/292,Electricity-Market-Characteristics.html"/>
      </x:ext>
    </extLst>
  </threadedComment>
  <threadedComment ref="C24" dT="2025-07-21T16:48:14.00" personId="{0A330A8A-83DE-4C14-BDFA-9ADF16A79C58}" id="{CE1B5308-0A63-4C75-AD44-A1645F71BB1F}" parentId="{0A154F01-0F2D-4711-97ED-6F01E3C8934A}">
    <text>I nie da się za bardzo szacować na przyszłość, chyba, żeby założyć trend +1% co roku albo cos
Zmiana z 2023 na 2024 to 0,86% jak raportuje https://www.rynekelektryczny.pl/produkcja-energii-elektrycznej-raport-roczny/#:~:text=Produkcja%20energii%20elektrycznej%20w%20latach,i%20wynios%C5%82o%20168%20956%20GWh.</text>
    <extLst>
      <x:ext xmlns:xltc2="http://schemas.microsoft.com/office/spreadsheetml/2020/threadedcomments2" uri="{F7C98A9C-CBB3-438F-8F68-D28B6AF4A901}">
        <xltc2:checksum>3345733104</xltc2:checksum>
        <xltc2:hyperlink startIndex="139" length="169" url="https://www.rynekelektryczny.pl/produkcja-energii-elektrycznej-raport-roczny/#:~:text=Produkcja%20energii%20elektrycznej%20w%20latach,i%20wynios%C5%82o%20168%20956%20GWh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I22"/>
  <sheetViews>
    <sheetView tabSelected="1" zoomScale="145" zoomScaleNormal="145" workbookViewId="0">
      <selection activeCell="D29" sqref="D29"/>
    </sheetView>
  </sheetViews>
  <sheetFormatPr defaultRowHeight="12.75"/>
  <cols>
    <col min="1" max="1" width="2.7109375" customWidth="1"/>
    <col min="2" max="2" width="15" customWidth="1"/>
    <col min="3" max="3" width="24.140625" customWidth="1"/>
    <col min="4" max="4" width="36" customWidth="1"/>
    <col min="5" max="5" width="10" customWidth="1"/>
    <col min="6" max="6" width="11.42578125" bestFit="1" customWidth="1"/>
    <col min="7" max="7" width="12" customWidth="1"/>
    <col min="8" max="8" width="14.28515625" customWidth="1"/>
    <col min="9" max="9" width="12.7109375" customWidth="1"/>
    <col min="10" max="10" width="10.42578125" customWidth="1"/>
    <col min="11" max="12" width="10.7109375" bestFit="1" customWidth="1"/>
  </cols>
  <sheetData>
    <row r="2" spans="2:9" ht="18">
      <c r="B2" s="21" t="s">
        <v>0</v>
      </c>
      <c r="C2" s="22"/>
      <c r="D2" s="22"/>
      <c r="E2" s="10"/>
      <c r="F2" s="10"/>
      <c r="G2" s="10"/>
      <c r="H2" s="10"/>
      <c r="I2" s="10"/>
    </row>
    <row r="3" spans="2:9" ht="12.75" customHeight="1">
      <c r="B3" s="11"/>
      <c r="C3" s="10"/>
      <c r="D3" s="10"/>
      <c r="E3" s="10"/>
      <c r="F3" s="10"/>
      <c r="G3" s="10"/>
      <c r="H3" s="10"/>
      <c r="I3" s="10"/>
    </row>
    <row r="4" spans="2:9" ht="17.649999999999999" customHeight="1">
      <c r="B4" s="11" t="s">
        <v>1</v>
      </c>
      <c r="C4" s="10"/>
      <c r="D4" s="10"/>
      <c r="E4" s="10"/>
      <c r="F4" s="10"/>
      <c r="G4" s="10"/>
      <c r="H4" s="10"/>
      <c r="I4" s="10"/>
    </row>
    <row r="5" spans="2:9" ht="15.75" customHeight="1">
      <c r="B5" s="16" t="s">
        <v>2</v>
      </c>
      <c r="C5" s="16" t="s">
        <v>3</v>
      </c>
      <c r="D5" s="16" t="s">
        <v>4</v>
      </c>
      <c r="E5" s="16" t="s">
        <v>5</v>
      </c>
      <c r="F5" s="16" t="s">
        <v>6</v>
      </c>
      <c r="G5" s="16" t="s">
        <v>7</v>
      </c>
      <c r="H5" s="16" t="s">
        <v>8</v>
      </c>
      <c r="I5" s="16" t="s">
        <v>9</v>
      </c>
    </row>
    <row r="6" spans="2:9" ht="47.25" customHeight="1">
      <c r="B6" s="24" t="s">
        <v>10</v>
      </c>
      <c r="C6" s="24" t="s">
        <v>11</v>
      </c>
      <c r="D6" s="24" t="s">
        <v>12</v>
      </c>
      <c r="E6" s="24" t="s">
        <v>5</v>
      </c>
      <c r="F6" s="24" t="s">
        <v>13</v>
      </c>
      <c r="G6" s="24" t="s">
        <v>14</v>
      </c>
      <c r="H6" s="24" t="s">
        <v>15</v>
      </c>
      <c r="I6" s="24" t="s">
        <v>16</v>
      </c>
    </row>
    <row r="7" spans="2:9" ht="63.75">
      <c r="B7" s="34" t="s">
        <v>17</v>
      </c>
      <c r="C7" s="34" t="s">
        <v>18</v>
      </c>
      <c r="D7" s="34" t="s">
        <v>19</v>
      </c>
      <c r="E7" s="34" t="s">
        <v>20</v>
      </c>
      <c r="F7" s="33" t="s">
        <v>21</v>
      </c>
      <c r="G7" s="34" t="s">
        <v>22</v>
      </c>
      <c r="H7" s="33" t="s">
        <v>21</v>
      </c>
      <c r="I7" s="34" t="s">
        <v>23</v>
      </c>
    </row>
    <row r="8" spans="2:9">
      <c r="B8" s="103" t="s">
        <v>24</v>
      </c>
      <c r="C8" s="104" t="s">
        <v>171</v>
      </c>
      <c r="D8" s="104" t="s">
        <v>172</v>
      </c>
      <c r="E8" s="104" t="s">
        <v>142</v>
      </c>
    </row>
    <row r="9" spans="2:9" ht="13.5" thickBot="1">
      <c r="B9" s="105" t="s">
        <v>24</v>
      </c>
      <c r="C9" s="106" t="s">
        <v>174</v>
      </c>
      <c r="D9" s="106" t="s">
        <v>173</v>
      </c>
      <c r="E9" s="106" t="s">
        <v>142</v>
      </c>
    </row>
    <row r="10" spans="2:9">
      <c r="B10" s="38" t="s">
        <v>26</v>
      </c>
      <c r="C10" s="79" t="s">
        <v>160</v>
      </c>
      <c r="D10" s="79" t="s">
        <v>100</v>
      </c>
      <c r="E10" s="85" t="s">
        <v>142</v>
      </c>
      <c r="F10" s="39"/>
      <c r="G10" s="39"/>
      <c r="H10" s="39"/>
      <c r="I10" s="40"/>
    </row>
    <row r="11" spans="2:9">
      <c r="B11" s="41" t="s">
        <v>26</v>
      </c>
      <c r="C11" s="80" t="s">
        <v>161</v>
      </c>
      <c r="D11" s="80" t="s">
        <v>102</v>
      </c>
      <c r="E11" s="86" t="s">
        <v>142</v>
      </c>
      <c r="F11" s="42"/>
      <c r="G11" s="42"/>
      <c r="H11" s="42"/>
      <c r="I11" s="43"/>
    </row>
    <row r="12" spans="2:9">
      <c r="B12" s="38" t="s">
        <v>26</v>
      </c>
      <c r="C12" s="79" t="s">
        <v>162</v>
      </c>
      <c r="D12" s="79" t="s">
        <v>104</v>
      </c>
      <c r="E12" s="85" t="s">
        <v>142</v>
      </c>
      <c r="F12" s="39"/>
      <c r="G12" s="39"/>
      <c r="H12" s="39"/>
      <c r="I12" s="40"/>
    </row>
    <row r="13" spans="2:9">
      <c r="B13" s="41" t="s">
        <v>26</v>
      </c>
      <c r="C13" s="80" t="s">
        <v>163</v>
      </c>
      <c r="D13" s="80" t="s">
        <v>106</v>
      </c>
      <c r="E13" s="86" t="s">
        <v>142</v>
      </c>
      <c r="F13" s="42"/>
      <c r="G13" s="42"/>
      <c r="H13" s="42"/>
      <c r="I13" s="43"/>
    </row>
    <row r="14" spans="2:9">
      <c r="B14" s="38" t="s">
        <v>26</v>
      </c>
      <c r="C14" s="79" t="s">
        <v>165</v>
      </c>
      <c r="D14" s="79" t="s">
        <v>110</v>
      </c>
      <c r="E14" s="85" t="s">
        <v>142</v>
      </c>
      <c r="F14" s="39"/>
      <c r="G14" s="39"/>
      <c r="H14" s="39"/>
      <c r="I14" s="40"/>
    </row>
    <row r="15" spans="2:9">
      <c r="B15" s="41" t="s">
        <v>26</v>
      </c>
      <c r="C15" s="79" t="s">
        <v>166</v>
      </c>
      <c r="D15" s="80" t="s">
        <v>108</v>
      </c>
      <c r="E15" s="86" t="s">
        <v>142</v>
      </c>
      <c r="F15" s="42"/>
      <c r="G15" s="42"/>
      <c r="H15" s="42"/>
      <c r="I15" s="43"/>
    </row>
    <row r="16" spans="2:9">
      <c r="B16" s="38" t="s">
        <v>26</v>
      </c>
      <c r="C16" s="79" t="s">
        <v>167</v>
      </c>
      <c r="D16" s="79" t="s">
        <v>111</v>
      </c>
      <c r="E16" s="85" t="s">
        <v>142</v>
      </c>
      <c r="F16" s="39"/>
      <c r="G16" s="39"/>
      <c r="H16" s="39"/>
      <c r="I16" s="40"/>
    </row>
    <row r="17" spans="2:9" ht="13.5" thickBot="1">
      <c r="B17" s="83" t="s">
        <v>26</v>
      </c>
      <c r="C17" s="84" t="s">
        <v>168</v>
      </c>
      <c r="D17" s="84" t="s">
        <v>134</v>
      </c>
      <c r="E17" s="87" t="s">
        <v>142</v>
      </c>
      <c r="F17" s="39"/>
      <c r="G17" s="39"/>
      <c r="H17" s="39"/>
      <c r="I17" s="40"/>
    </row>
    <row r="18" spans="2:9">
      <c r="B18" s="41" t="s">
        <v>26</v>
      </c>
      <c r="C18" s="80" t="s">
        <v>169</v>
      </c>
      <c r="D18" s="80" t="s">
        <v>113</v>
      </c>
      <c r="E18" s="86" t="s">
        <v>142</v>
      </c>
      <c r="F18" s="42"/>
      <c r="G18" s="42"/>
      <c r="H18" s="42"/>
      <c r="I18" s="43"/>
    </row>
    <row r="19" spans="2:9">
      <c r="B19" s="38" t="s">
        <v>26</v>
      </c>
      <c r="C19" s="79" t="s">
        <v>164</v>
      </c>
      <c r="D19" s="79" t="s">
        <v>115</v>
      </c>
      <c r="E19" s="85" t="s">
        <v>142</v>
      </c>
      <c r="F19" s="39"/>
      <c r="G19" s="39"/>
      <c r="H19" s="39"/>
      <c r="I19" s="40"/>
    </row>
    <row r="20" spans="2:9">
      <c r="B20" s="1" t="s">
        <v>26</v>
      </c>
      <c r="C20" s="1" t="s">
        <v>170</v>
      </c>
      <c r="D20" s="1" t="s">
        <v>158</v>
      </c>
      <c r="E20" s="1" t="s">
        <v>25</v>
      </c>
    </row>
    <row r="21" spans="2:9" ht="13.9" customHeight="1">
      <c r="B21" s="103" t="s">
        <v>24</v>
      </c>
      <c r="C21" s="104" t="s">
        <v>175</v>
      </c>
      <c r="D21" s="104" t="s">
        <v>176</v>
      </c>
      <c r="E21" s="104" t="s">
        <v>25</v>
      </c>
      <c r="F21" s="104"/>
      <c r="G21" s="104" t="s">
        <v>177</v>
      </c>
      <c r="H21" s="104"/>
    </row>
    <row r="22" spans="2:9">
      <c r="B22" s="1" t="s">
        <v>24</v>
      </c>
      <c r="C22" s="1" t="s">
        <v>178</v>
      </c>
      <c r="D22" s="1" t="s">
        <v>179</v>
      </c>
      <c r="E22" s="1" t="s">
        <v>25</v>
      </c>
      <c r="G22" s="104" t="s">
        <v>177</v>
      </c>
      <c r="H22" s="1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32"/>
  <sheetViews>
    <sheetView zoomScaleNormal="100" workbookViewId="0">
      <selection activeCell="H19" sqref="H19"/>
    </sheetView>
  </sheetViews>
  <sheetFormatPr defaultRowHeight="12.75"/>
  <cols>
    <col min="1" max="1" width="2.7109375" customWidth="1"/>
    <col min="2" max="2" width="20.7109375" customWidth="1"/>
    <col min="3" max="3" width="19" customWidth="1"/>
    <col min="4" max="4" width="26.42578125" customWidth="1"/>
    <col min="5" max="5" width="45.7109375" customWidth="1"/>
    <col min="6" max="8" width="11" customWidth="1"/>
    <col min="9" max="9" width="14.28515625" customWidth="1"/>
    <col min="10" max="10" width="11" customWidth="1"/>
  </cols>
  <sheetData>
    <row r="2" spans="2:10" ht="15.75" customHeight="1">
      <c r="B2" s="21" t="s">
        <v>27</v>
      </c>
      <c r="C2" s="23"/>
      <c r="D2" s="23"/>
      <c r="E2" s="12"/>
      <c r="F2" s="12"/>
      <c r="G2" s="12"/>
      <c r="H2" s="12"/>
      <c r="I2" s="12"/>
      <c r="J2" s="12"/>
    </row>
    <row r="3" spans="2:10">
      <c r="B3" s="11"/>
      <c r="C3" s="11"/>
      <c r="D3" s="12"/>
      <c r="E3" s="12"/>
      <c r="F3" s="12"/>
      <c r="G3" s="12"/>
      <c r="H3" s="12"/>
      <c r="I3" s="12"/>
      <c r="J3" s="12"/>
    </row>
    <row r="4" spans="2:10" ht="15.75" customHeight="1">
      <c r="B4" s="11" t="s">
        <v>28</v>
      </c>
      <c r="C4" s="11"/>
      <c r="D4" s="12"/>
      <c r="E4" s="12"/>
      <c r="F4" s="12"/>
      <c r="G4" s="12"/>
      <c r="H4" s="12"/>
      <c r="I4" s="12"/>
      <c r="J4" s="12"/>
    </row>
    <row r="5" spans="2:10" ht="15.75" customHeight="1">
      <c r="B5" s="16" t="s">
        <v>29</v>
      </c>
      <c r="C5" s="16" t="s">
        <v>30</v>
      </c>
      <c r="D5" s="16" t="s">
        <v>31</v>
      </c>
      <c r="E5" s="16" t="s">
        <v>32</v>
      </c>
      <c r="F5" s="16" t="s">
        <v>33</v>
      </c>
      <c r="G5" s="16" t="s">
        <v>34</v>
      </c>
      <c r="H5" s="16" t="s">
        <v>35</v>
      </c>
      <c r="I5" s="16" t="s">
        <v>36</v>
      </c>
      <c r="J5" s="16" t="s">
        <v>37</v>
      </c>
    </row>
    <row r="6" spans="2:10" ht="38.25">
      <c r="B6" s="24" t="s">
        <v>38</v>
      </c>
      <c r="C6" s="24" t="s">
        <v>39</v>
      </c>
      <c r="D6" s="24" t="s">
        <v>40</v>
      </c>
      <c r="E6" s="24" t="s">
        <v>41</v>
      </c>
      <c r="F6" s="24" t="s">
        <v>42</v>
      </c>
      <c r="G6" s="24" t="s">
        <v>43</v>
      </c>
      <c r="H6" s="24" t="s">
        <v>14</v>
      </c>
      <c r="I6" s="25" t="s">
        <v>44</v>
      </c>
      <c r="J6" s="25" t="s">
        <v>45</v>
      </c>
    </row>
    <row r="7" spans="2:10" ht="64.5" thickBot="1">
      <c r="B7" s="34" t="s">
        <v>46</v>
      </c>
      <c r="C7" s="34" t="s">
        <v>47</v>
      </c>
      <c r="D7" s="34" t="s">
        <v>48</v>
      </c>
      <c r="E7" s="34" t="s">
        <v>49</v>
      </c>
      <c r="F7" s="34" t="s">
        <v>50</v>
      </c>
      <c r="G7" s="34" t="s">
        <v>51</v>
      </c>
      <c r="H7" s="34" t="s">
        <v>22</v>
      </c>
      <c r="I7" s="44" t="s">
        <v>21</v>
      </c>
      <c r="J7" s="44" t="s">
        <v>21</v>
      </c>
    </row>
    <row r="8" spans="2:10" ht="15.75" customHeight="1">
      <c r="B8" s="45" t="s">
        <v>52</v>
      </c>
      <c r="C8" s="46" t="s">
        <v>53</v>
      </c>
      <c r="D8" s="47" t="s">
        <v>116</v>
      </c>
      <c r="E8" s="47" t="s">
        <v>117</v>
      </c>
      <c r="F8" s="47" t="s">
        <v>142</v>
      </c>
      <c r="G8" s="47" t="s">
        <v>142</v>
      </c>
      <c r="H8" s="47" t="s">
        <v>144</v>
      </c>
      <c r="I8" s="47" t="s">
        <v>143</v>
      </c>
      <c r="J8" s="35"/>
    </row>
    <row r="9" spans="2:10" ht="15.75" customHeight="1">
      <c r="B9" s="48" t="s">
        <v>52</v>
      </c>
      <c r="C9" s="81" t="s">
        <v>53</v>
      </c>
      <c r="D9" s="85" t="s">
        <v>118</v>
      </c>
      <c r="E9" s="85" t="s">
        <v>119</v>
      </c>
      <c r="F9" s="85" t="s">
        <v>142</v>
      </c>
      <c r="G9" s="85" t="s">
        <v>142</v>
      </c>
      <c r="H9" s="81" t="str">
        <f>H8</f>
        <v>ANNUAL</v>
      </c>
      <c r="I9" s="85" t="s">
        <v>143</v>
      </c>
      <c r="J9" s="36"/>
    </row>
    <row r="10" spans="2:10">
      <c r="B10" s="49" t="s">
        <v>52</v>
      </c>
      <c r="C10" s="82" t="s">
        <v>53</v>
      </c>
      <c r="D10" s="1" t="s">
        <v>120</v>
      </c>
      <c r="E10" s="1" t="s">
        <v>121</v>
      </c>
      <c r="F10" s="86" t="s">
        <v>142</v>
      </c>
      <c r="G10" s="86" t="s">
        <v>142</v>
      </c>
      <c r="H10" s="81" t="str">
        <f t="shared" ref="H10:H17" si="0">H9</f>
        <v>ANNUAL</v>
      </c>
      <c r="I10" s="1" t="s">
        <v>143</v>
      </c>
      <c r="J10" s="37"/>
    </row>
    <row r="11" spans="2:10">
      <c r="B11" s="48" t="s">
        <v>52</v>
      </c>
      <c r="C11" s="81" t="s">
        <v>53</v>
      </c>
      <c r="D11" s="79" t="s">
        <v>122</v>
      </c>
      <c r="E11" s="79" t="s">
        <v>123</v>
      </c>
      <c r="F11" s="85" t="s">
        <v>142</v>
      </c>
      <c r="G11" s="85" t="s">
        <v>142</v>
      </c>
      <c r="H11" s="81" t="str">
        <f t="shared" si="0"/>
        <v>ANNUAL</v>
      </c>
      <c r="I11" s="79" t="s">
        <v>143</v>
      </c>
      <c r="J11" s="40"/>
    </row>
    <row r="12" spans="2:10">
      <c r="B12" s="49" t="s">
        <v>52</v>
      </c>
      <c r="C12" s="82" t="s">
        <v>53</v>
      </c>
      <c r="D12" s="80" t="s">
        <v>124</v>
      </c>
      <c r="E12" s="80" t="s">
        <v>125</v>
      </c>
      <c r="F12" s="86" t="s">
        <v>142</v>
      </c>
      <c r="G12" s="86" t="s">
        <v>142</v>
      </c>
      <c r="H12" s="81" t="str">
        <f t="shared" si="0"/>
        <v>ANNUAL</v>
      </c>
      <c r="I12" s="80" t="s">
        <v>143</v>
      </c>
      <c r="J12" s="43"/>
    </row>
    <row r="13" spans="2:10">
      <c r="B13" s="48" t="s">
        <v>52</v>
      </c>
      <c r="C13" s="81" t="s">
        <v>53</v>
      </c>
      <c r="D13" s="79" t="s">
        <v>135</v>
      </c>
      <c r="E13" s="79" t="s">
        <v>136</v>
      </c>
      <c r="F13" s="85" t="s">
        <v>142</v>
      </c>
      <c r="G13" s="85" t="s">
        <v>142</v>
      </c>
      <c r="H13" s="81" t="str">
        <f t="shared" si="0"/>
        <v>ANNUAL</v>
      </c>
      <c r="I13" s="79" t="s">
        <v>143</v>
      </c>
      <c r="J13" s="40"/>
    </row>
    <row r="14" spans="2:10">
      <c r="B14" s="49" t="s">
        <v>52</v>
      </c>
      <c r="C14" s="82" t="s">
        <v>53</v>
      </c>
      <c r="D14" s="1" t="s">
        <v>126</v>
      </c>
      <c r="E14" s="1" t="s">
        <v>127</v>
      </c>
      <c r="F14" s="86" t="s">
        <v>142</v>
      </c>
      <c r="G14" s="86" t="s">
        <v>142</v>
      </c>
      <c r="H14" s="81" t="str">
        <f t="shared" si="0"/>
        <v>ANNUAL</v>
      </c>
      <c r="I14" s="1" t="s">
        <v>143</v>
      </c>
      <c r="J14" s="37"/>
    </row>
    <row r="15" spans="2:10">
      <c r="B15" s="48" t="s">
        <v>52</v>
      </c>
      <c r="C15" s="81" t="s">
        <v>53</v>
      </c>
      <c r="D15" s="79" t="s">
        <v>128</v>
      </c>
      <c r="E15" s="79" t="s">
        <v>129</v>
      </c>
      <c r="F15" s="85" t="s">
        <v>142</v>
      </c>
      <c r="G15" s="85" t="s">
        <v>142</v>
      </c>
      <c r="H15" s="81" t="str">
        <f t="shared" si="0"/>
        <v>ANNUAL</v>
      </c>
      <c r="I15" s="79" t="s">
        <v>143</v>
      </c>
      <c r="J15" s="40"/>
    </row>
    <row r="16" spans="2:10">
      <c r="B16" s="49" t="s">
        <v>52</v>
      </c>
      <c r="C16" s="82" t="s">
        <v>53</v>
      </c>
      <c r="D16" s="1" t="s">
        <v>130</v>
      </c>
      <c r="E16" s="1" t="s">
        <v>131</v>
      </c>
      <c r="F16" s="86" t="s">
        <v>142</v>
      </c>
      <c r="G16" s="86" t="s">
        <v>142</v>
      </c>
      <c r="H16" s="81" t="str">
        <f t="shared" si="0"/>
        <v>ANNUAL</v>
      </c>
      <c r="I16" s="1" t="s">
        <v>143</v>
      </c>
      <c r="J16" s="37"/>
    </row>
    <row r="17" spans="2:10">
      <c r="B17" s="48" t="s">
        <v>52</v>
      </c>
      <c r="C17" s="81" t="s">
        <v>53</v>
      </c>
      <c r="D17" s="79" t="s">
        <v>114</v>
      </c>
      <c r="E17" s="79" t="s">
        <v>132</v>
      </c>
      <c r="F17" s="85" t="s">
        <v>142</v>
      </c>
      <c r="G17" s="85" t="s">
        <v>142</v>
      </c>
      <c r="H17" s="81" t="str">
        <f t="shared" si="0"/>
        <v>ANNUAL</v>
      </c>
      <c r="I17" s="79" t="s">
        <v>143</v>
      </c>
      <c r="J17" s="40"/>
    </row>
    <row r="18" spans="2:10" ht="13.5" thickBot="1">
      <c r="B18" s="91" t="s">
        <v>52</v>
      </c>
      <c r="C18" s="87" t="s">
        <v>53</v>
      </c>
      <c r="D18" s="84" t="s">
        <v>145</v>
      </c>
      <c r="E18" s="84" t="s">
        <v>146</v>
      </c>
      <c r="F18" s="87" t="s">
        <v>142</v>
      </c>
      <c r="G18" s="87" t="s">
        <v>147</v>
      </c>
      <c r="H18" s="87" t="s">
        <v>144</v>
      </c>
      <c r="I18" s="84" t="s">
        <v>24</v>
      </c>
      <c r="J18" s="58"/>
    </row>
    <row r="19" spans="2:10">
      <c r="B19" s="1" t="s">
        <v>52</v>
      </c>
      <c r="C19" s="1" t="s">
        <v>53</v>
      </c>
      <c r="D19" s="1" t="s">
        <v>156</v>
      </c>
      <c r="E19" s="1" t="s">
        <v>157</v>
      </c>
      <c r="F19" s="1" t="s">
        <v>25</v>
      </c>
      <c r="G19" s="1" t="s">
        <v>25</v>
      </c>
      <c r="H19" s="1" t="s">
        <v>144</v>
      </c>
      <c r="I19" s="1" t="s">
        <v>24</v>
      </c>
    </row>
    <row r="23" spans="2:10">
      <c r="B23" s="96" t="s">
        <v>54</v>
      </c>
      <c r="C23" s="96"/>
      <c r="D23" s="96"/>
    </row>
    <row r="24" spans="2:10">
      <c r="B24" s="17" t="s">
        <v>55</v>
      </c>
      <c r="C24" s="17" t="s">
        <v>56</v>
      </c>
      <c r="D24" s="17"/>
    </row>
    <row r="25" spans="2:10">
      <c r="B25" s="18" t="s">
        <v>57</v>
      </c>
      <c r="C25" s="18" t="s">
        <v>58</v>
      </c>
      <c r="D25" s="18"/>
    </row>
    <row r="26" spans="2:10">
      <c r="B26" s="17" t="s">
        <v>59</v>
      </c>
      <c r="C26" s="17" t="s">
        <v>60</v>
      </c>
      <c r="D26" s="17"/>
    </row>
    <row r="27" spans="2:10">
      <c r="B27" s="18" t="s">
        <v>61</v>
      </c>
      <c r="C27" s="18" t="s">
        <v>62</v>
      </c>
      <c r="D27" s="18"/>
    </row>
    <row r="28" spans="2:10">
      <c r="B28" s="17" t="s">
        <v>52</v>
      </c>
      <c r="C28" s="17" t="s">
        <v>63</v>
      </c>
      <c r="D28" s="17" t="s">
        <v>64</v>
      </c>
    </row>
    <row r="29" spans="2:10">
      <c r="B29" s="18" t="s">
        <v>65</v>
      </c>
      <c r="C29" s="18" t="s">
        <v>66</v>
      </c>
      <c r="D29" s="18" t="s">
        <v>67</v>
      </c>
    </row>
    <row r="30" spans="2:10">
      <c r="B30" s="17" t="s">
        <v>68</v>
      </c>
      <c r="C30" s="17" t="s">
        <v>69</v>
      </c>
      <c r="D30" s="17" t="s">
        <v>70</v>
      </c>
    </row>
    <row r="31" spans="2:10">
      <c r="B31" s="18" t="s">
        <v>71</v>
      </c>
      <c r="C31" s="18" t="s">
        <v>72</v>
      </c>
      <c r="D31" s="18" t="s">
        <v>67</v>
      </c>
    </row>
    <row r="32" spans="2:10" ht="13.5" thickBot="1">
      <c r="B32" s="19" t="s">
        <v>73</v>
      </c>
      <c r="C32" s="19" t="s">
        <v>74</v>
      </c>
      <c r="D32" s="19"/>
    </row>
  </sheetData>
  <mergeCells count="1">
    <mergeCell ref="B23:D2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U51"/>
  <sheetViews>
    <sheetView topLeftCell="A16" zoomScale="115" zoomScaleNormal="115" workbookViewId="0">
      <selection activeCell="F55" sqref="F55"/>
    </sheetView>
  </sheetViews>
  <sheetFormatPr defaultRowHeight="12.75"/>
  <cols>
    <col min="1" max="1" width="2.7109375" customWidth="1"/>
    <col min="2" max="2" width="31.28515625" customWidth="1"/>
    <col min="3" max="3" width="47.7109375" bestFit="1" customWidth="1"/>
    <col min="4" max="4" width="17" customWidth="1"/>
    <col min="5" max="5" width="19.7109375" customWidth="1"/>
    <col min="6" max="6" width="17.28515625" customWidth="1"/>
    <col min="7" max="8" width="16.28515625" customWidth="1"/>
  </cols>
  <sheetData>
    <row r="2" spans="2:8" ht="18">
      <c r="B2" s="20" t="s">
        <v>75</v>
      </c>
      <c r="C2" s="9"/>
      <c r="E2" s="3"/>
    </row>
    <row r="3" spans="2:8">
      <c r="B3" s="4"/>
      <c r="C3" s="2"/>
      <c r="E3" s="3"/>
    </row>
    <row r="4" spans="2:8" ht="15.75" customHeight="1">
      <c r="E4" s="6" t="s">
        <v>76</v>
      </c>
      <c r="F4" s="5"/>
      <c r="G4" s="5"/>
      <c r="H4" s="5"/>
    </row>
    <row r="5" spans="2:8" ht="15.75" customHeight="1">
      <c r="B5" s="16" t="s">
        <v>31</v>
      </c>
      <c r="C5" s="16" t="s">
        <v>77</v>
      </c>
      <c r="D5" s="16" t="s">
        <v>78</v>
      </c>
      <c r="E5" s="16" t="s">
        <v>79</v>
      </c>
      <c r="F5" s="16" t="s">
        <v>80</v>
      </c>
      <c r="G5" s="16" t="s">
        <v>81</v>
      </c>
      <c r="H5" s="63" t="s">
        <v>137</v>
      </c>
    </row>
    <row r="6" spans="2:8" ht="31.9" customHeight="1">
      <c r="B6" s="24" t="s">
        <v>82</v>
      </c>
      <c r="C6" s="24" t="s">
        <v>41</v>
      </c>
      <c r="D6" s="24" t="s">
        <v>83</v>
      </c>
      <c r="E6" s="24" t="s">
        <v>84</v>
      </c>
      <c r="F6" s="24" t="s">
        <v>85</v>
      </c>
      <c r="G6" s="24" t="s">
        <v>86</v>
      </c>
      <c r="H6" s="34" t="s">
        <v>138</v>
      </c>
    </row>
    <row r="7" spans="2:8" ht="31.9" customHeight="1" thickBot="1">
      <c r="B7" s="34" t="s">
        <v>87</v>
      </c>
      <c r="C7" s="34" t="s">
        <v>49</v>
      </c>
      <c r="D7" s="34" t="s">
        <v>88</v>
      </c>
      <c r="E7" s="34" t="s">
        <v>89</v>
      </c>
      <c r="F7" s="34" t="s">
        <v>90</v>
      </c>
      <c r="G7" s="34" t="s">
        <v>91</v>
      </c>
      <c r="H7" s="34" t="s">
        <v>139</v>
      </c>
    </row>
    <row r="8" spans="2:8" ht="15.75" customHeight="1">
      <c r="B8" s="51" t="str">
        <f>SEC_Processes!D8</f>
        <v>FERT</v>
      </c>
      <c r="C8" s="52" t="str">
        <f>SEC_Processes!E8</f>
        <v>H2 demand for fertilizers production</v>
      </c>
      <c r="D8" s="60"/>
      <c r="E8" s="60"/>
      <c r="F8" s="53"/>
      <c r="G8" s="60"/>
      <c r="H8" s="54"/>
    </row>
    <row r="9" spans="2:8" ht="15.75" customHeight="1">
      <c r="B9" s="50"/>
      <c r="C9" s="88"/>
      <c r="D9" s="88" t="str">
        <f>SEC_Comm!C8</f>
        <v>H2G_GRID</v>
      </c>
      <c r="E9" s="88"/>
      <c r="F9" s="89"/>
      <c r="G9" s="39"/>
      <c r="H9" s="64">
        <f>1-[2]ELC!$BE$29</f>
        <v>0.19999999999999996</v>
      </c>
    </row>
    <row r="10" spans="2:8" ht="15.75" customHeight="1">
      <c r="B10" s="50"/>
      <c r="C10" s="88"/>
      <c r="D10" s="88" t="str">
        <f>SEC_Comm!C9</f>
        <v>H2G_TRUCK</v>
      </c>
      <c r="E10" s="88"/>
      <c r="F10" s="89"/>
      <c r="G10" s="39"/>
      <c r="H10" s="64">
        <f>[2]ELC!$BE$29</f>
        <v>0.8</v>
      </c>
    </row>
    <row r="11" spans="2:8" ht="15.75" customHeight="1">
      <c r="B11" s="50"/>
      <c r="C11" s="88"/>
      <c r="D11" s="88"/>
      <c r="E11" s="88" t="str">
        <f>SEC_Comm!C10</f>
        <v>IND_FERT_H2G</v>
      </c>
      <c r="F11" s="88">
        <v>1</v>
      </c>
      <c r="G11" s="39">
        <v>1</v>
      </c>
      <c r="H11" s="64"/>
    </row>
    <row r="12" spans="2:8" ht="15.6" customHeight="1">
      <c r="B12" s="55" t="str">
        <f>SEC_Processes!D9</f>
        <v>REF</v>
      </c>
      <c r="C12" s="90" t="str">
        <f>SEC_Processes!E9</f>
        <v>H2 demand for refineries</v>
      </c>
      <c r="F12" s="90"/>
      <c r="G12" s="42"/>
      <c r="H12" s="56"/>
    </row>
    <row r="13" spans="2:8" ht="15.6" customHeight="1">
      <c r="B13" s="55"/>
      <c r="C13" s="90"/>
      <c r="D13" s="88" t="str">
        <f>SEC_Comm!C8</f>
        <v>H2G_GRID</v>
      </c>
      <c r="E13" s="90"/>
      <c r="F13" s="90"/>
      <c r="G13" s="42"/>
      <c r="H13" s="64">
        <f>1-[2]ELC!$BE$29</f>
        <v>0.19999999999999996</v>
      </c>
    </row>
    <row r="14" spans="2:8" ht="15.6" customHeight="1">
      <c r="B14" s="55"/>
      <c r="C14" s="90"/>
      <c r="D14" s="88" t="str">
        <f>SEC_Comm!C9</f>
        <v>H2G_TRUCK</v>
      </c>
      <c r="E14" s="90"/>
      <c r="F14" s="90"/>
      <c r="G14" s="42"/>
      <c r="H14" s="64">
        <f>[2]ELC!$BE$29</f>
        <v>0.8</v>
      </c>
    </row>
    <row r="15" spans="2:8" ht="15.6" customHeight="1">
      <c r="B15" s="55"/>
      <c r="C15" s="90"/>
      <c r="D15" s="90"/>
      <c r="E15" s="90" t="str">
        <f>SEC_Comm!C11</f>
        <v>IND_REF_H2G</v>
      </c>
      <c r="F15" s="90">
        <v>1</v>
      </c>
      <c r="G15" s="42">
        <v>1</v>
      </c>
      <c r="H15" s="56"/>
    </row>
    <row r="16" spans="2:8">
      <c r="B16" s="50" t="str">
        <f>SEC_Processes!D10</f>
        <v>STEEL</v>
      </c>
      <c r="C16" s="88" t="str">
        <f>SEC_Processes!E10</f>
        <v>H2 demand for steel production</v>
      </c>
      <c r="D16" s="39"/>
      <c r="E16" s="39"/>
      <c r="F16" s="39"/>
      <c r="G16" s="39"/>
      <c r="H16" s="64"/>
    </row>
    <row r="17" spans="2:8">
      <c r="B17" s="50"/>
      <c r="C17" s="88"/>
      <c r="D17" s="39" t="str">
        <f>SEC_Comm!C8</f>
        <v>H2G_GRID</v>
      </c>
      <c r="E17" s="39"/>
      <c r="F17" s="39"/>
      <c r="G17" s="39"/>
      <c r="H17" s="64">
        <f>1-[2]ELC!$BE$29</f>
        <v>0.19999999999999996</v>
      </c>
    </row>
    <row r="18" spans="2:8">
      <c r="B18" s="50"/>
      <c r="C18" s="88"/>
      <c r="D18" s="39" t="str">
        <f>SEC_Comm!C9</f>
        <v>H2G_TRUCK</v>
      </c>
      <c r="E18" s="39"/>
      <c r="F18" s="39"/>
      <c r="G18" s="39"/>
      <c r="H18" s="64">
        <f>[2]ELC!$BE$29</f>
        <v>0.8</v>
      </c>
    </row>
    <row r="19" spans="2:8">
      <c r="B19" s="50"/>
      <c r="C19" s="88"/>
      <c r="D19" s="39"/>
      <c r="E19" s="39" t="str">
        <f>SEC_Comm!C12</f>
        <v>IND_STEEL_H2G</v>
      </c>
      <c r="F19" s="39">
        <v>1</v>
      </c>
      <c r="G19" s="39">
        <f>G11</f>
        <v>1</v>
      </c>
      <c r="H19" s="64"/>
    </row>
    <row r="20" spans="2:8">
      <c r="B20" s="55" t="str">
        <f>SEC_Processes!D11</f>
        <v>AVI</v>
      </c>
      <c r="C20" s="90" t="str">
        <f>SEC_Processes!E11</f>
        <v>SF demand for aviation</v>
      </c>
      <c r="D20" s="42"/>
      <c r="E20" s="42"/>
      <c r="F20" s="42"/>
      <c r="G20" s="42"/>
      <c r="H20" s="56"/>
    </row>
    <row r="21" spans="2:8">
      <c r="B21" s="55"/>
      <c r="C21" s="90"/>
      <c r="D21" s="42" t="str">
        <f>SEC_Comm!C8</f>
        <v>H2G_GRID</v>
      </c>
      <c r="E21" s="42"/>
      <c r="F21" s="42"/>
      <c r="G21" s="42"/>
      <c r="H21" s="64">
        <f>1-[2]ELC!$BE$29</f>
        <v>0.19999999999999996</v>
      </c>
    </row>
    <row r="22" spans="2:8">
      <c r="B22" s="55"/>
      <c r="C22" s="90"/>
      <c r="D22" s="42" t="str">
        <f>SEC_Comm!C9</f>
        <v>H2G_TRUCK</v>
      </c>
      <c r="E22" s="42"/>
      <c r="F22" s="42"/>
      <c r="G22" s="42"/>
      <c r="H22" s="64">
        <f>[2]ELC!$BE$29</f>
        <v>0.8</v>
      </c>
    </row>
    <row r="23" spans="2:8">
      <c r="B23" s="55"/>
      <c r="C23" s="90"/>
      <c r="D23" s="42"/>
      <c r="E23" s="42" t="str">
        <f>SEC_Comm!C13</f>
        <v>IND_TRA_AVI_SAF</v>
      </c>
      <c r="F23" s="42">
        <v>1</v>
      </c>
      <c r="G23" s="42">
        <f>G15</f>
        <v>1</v>
      </c>
      <c r="H23" s="56"/>
    </row>
    <row r="24" spans="2:8">
      <c r="B24" s="50" t="str">
        <f>SEC_Processes!D12</f>
        <v>CARS</v>
      </c>
      <c r="C24" s="88" t="str">
        <f>SEC_Processes!E12</f>
        <v>H2 demand for cars</v>
      </c>
      <c r="D24" s="39"/>
      <c r="E24" s="39"/>
      <c r="F24" s="39"/>
      <c r="G24" s="39"/>
      <c r="H24" s="64"/>
    </row>
    <row r="25" spans="2:8">
      <c r="B25" s="50"/>
      <c r="C25" s="88"/>
      <c r="D25" s="39" t="str">
        <f>SEC_Comm!C8</f>
        <v>H2G_GRID</v>
      </c>
      <c r="E25" s="39"/>
      <c r="F25" s="39"/>
      <c r="G25" s="39"/>
      <c r="H25" s="64">
        <f>1-[2]ELC!$BE$29</f>
        <v>0.19999999999999996</v>
      </c>
    </row>
    <row r="26" spans="2:8">
      <c r="B26" s="50"/>
      <c r="C26" s="88"/>
      <c r="D26" s="39" t="str">
        <f>SEC_Comm!C9</f>
        <v>H2G_TRUCK</v>
      </c>
      <c r="E26" s="39"/>
      <c r="F26" s="39"/>
      <c r="G26" s="39"/>
      <c r="H26" s="64">
        <f>[2]ELC!$BE$29</f>
        <v>0.8</v>
      </c>
    </row>
    <row r="27" spans="2:8">
      <c r="B27" s="50"/>
      <c r="C27" s="88"/>
      <c r="D27" s="39"/>
      <c r="E27" s="39" t="str">
        <f>SEC_Comm!C14</f>
        <v>TRA_CAR_H2G</v>
      </c>
      <c r="F27" s="39">
        <v>1</v>
      </c>
      <c r="G27" s="39">
        <f t="shared" ref="G27" si="0">G19</f>
        <v>1</v>
      </c>
      <c r="H27" s="64"/>
    </row>
    <row r="28" spans="2:8">
      <c r="B28" s="55" t="str">
        <f>SEC_Processes!D13</f>
        <v>BUS</v>
      </c>
      <c r="C28" s="90" t="str">
        <f>SEC_Processes!E13</f>
        <v>H2 demand for city transport</v>
      </c>
      <c r="D28" s="42"/>
      <c r="F28" s="42"/>
      <c r="G28" s="42"/>
      <c r="H28" s="56"/>
    </row>
    <row r="29" spans="2:8">
      <c r="B29" s="55"/>
      <c r="C29" s="90"/>
      <c r="D29" s="42" t="str">
        <f>SEC_Comm!C8</f>
        <v>H2G_GRID</v>
      </c>
      <c r="E29" s="42"/>
      <c r="F29" s="42"/>
      <c r="G29" s="42"/>
      <c r="H29" s="64">
        <f>1-[2]ELC!$BE$29</f>
        <v>0.19999999999999996</v>
      </c>
    </row>
    <row r="30" spans="2:8">
      <c r="B30" s="55"/>
      <c r="C30" s="90"/>
      <c r="D30" s="42" t="str">
        <f>SEC_Comm!C9</f>
        <v>H2G_TRUCK</v>
      </c>
      <c r="E30" s="42"/>
      <c r="F30" s="42"/>
      <c r="G30" s="42"/>
      <c r="H30" s="64">
        <f>[2]ELC!$BE$29</f>
        <v>0.8</v>
      </c>
    </row>
    <row r="31" spans="2:8">
      <c r="B31" s="55"/>
      <c r="C31" s="90"/>
      <c r="D31" s="42"/>
      <c r="E31" s="42" t="str">
        <f>SEC_Comm!C17</f>
        <v>TRA_BUS_H2G</v>
      </c>
      <c r="F31" s="42">
        <v>1</v>
      </c>
      <c r="G31" s="42">
        <f t="shared" ref="G31" si="1">G23</f>
        <v>1</v>
      </c>
      <c r="H31" s="56"/>
    </row>
    <row r="32" spans="2:8">
      <c r="B32" s="50" t="str">
        <f>SEC_Processes!D14</f>
        <v>RAIL</v>
      </c>
      <c r="C32" s="88" t="str">
        <f>SEC_Processes!E14</f>
        <v>H2 demand for rail</v>
      </c>
      <c r="D32" s="39"/>
      <c r="E32" s="39"/>
      <c r="F32" s="39"/>
      <c r="G32" s="39"/>
      <c r="H32" s="64"/>
    </row>
    <row r="33" spans="2:21">
      <c r="B33" s="50"/>
      <c r="C33" s="88"/>
      <c r="D33" s="39" t="str">
        <f>SEC_Comm!C8</f>
        <v>H2G_GRID</v>
      </c>
      <c r="E33" s="39"/>
      <c r="F33" s="39"/>
      <c r="G33" s="39"/>
      <c r="H33" s="64">
        <f>1-[2]ELC!$BE$29</f>
        <v>0.19999999999999996</v>
      </c>
    </row>
    <row r="34" spans="2:21">
      <c r="B34" s="50"/>
      <c r="C34" s="88"/>
      <c r="D34" s="39" t="str">
        <f>SEC_Comm!C9</f>
        <v>H2G_TRUCK</v>
      </c>
      <c r="E34" s="39"/>
      <c r="F34" s="39"/>
      <c r="G34" s="39"/>
      <c r="H34" s="64">
        <f>[2]ELC!$BE$29</f>
        <v>0.8</v>
      </c>
    </row>
    <row r="35" spans="2:21">
      <c r="B35" s="50"/>
      <c r="C35" s="88"/>
      <c r="D35" s="39"/>
      <c r="E35" s="39" t="str">
        <f>SEC_Comm!C15</f>
        <v>TRA_RAIL_H2G</v>
      </c>
      <c r="F35" s="39">
        <v>1</v>
      </c>
      <c r="G35" s="39">
        <f t="shared" ref="G35" si="2">G27</f>
        <v>1</v>
      </c>
      <c r="H35" s="64"/>
    </row>
    <row r="36" spans="2:21">
      <c r="B36" s="55" t="str">
        <f>SEC_Processes!D15</f>
        <v>TRUCKS</v>
      </c>
      <c r="C36" s="90" t="str">
        <f>SEC_Processes!E15</f>
        <v>H2 demand for trucks</v>
      </c>
      <c r="D36" s="42"/>
      <c r="F36" s="42"/>
      <c r="G36" s="42"/>
      <c r="H36" s="56"/>
    </row>
    <row r="37" spans="2:21">
      <c r="B37" s="55"/>
      <c r="C37" s="90"/>
      <c r="D37" s="42" t="str">
        <f>SEC_Comm!C8</f>
        <v>H2G_GRID</v>
      </c>
      <c r="E37" s="42"/>
      <c r="F37" s="42"/>
      <c r="G37" s="42"/>
      <c r="H37" s="64">
        <f>1-[2]ELC!$BE$29</f>
        <v>0.19999999999999996</v>
      </c>
    </row>
    <row r="38" spans="2:21">
      <c r="B38" s="55"/>
      <c r="C38" s="90"/>
      <c r="D38" s="42" t="str">
        <f>SEC_Comm!C9</f>
        <v>H2G_TRUCK</v>
      </c>
      <c r="E38" s="42"/>
      <c r="F38" s="42"/>
      <c r="G38" s="42"/>
      <c r="H38" s="64">
        <f>[2]ELC!$BE$29</f>
        <v>0.8</v>
      </c>
    </row>
    <row r="39" spans="2:21">
      <c r="B39" s="55"/>
      <c r="C39" s="90"/>
      <c r="D39" s="42"/>
      <c r="E39" s="42" t="str">
        <f>SEC_Comm!C16</f>
        <v>TRA_TRUCK_H2G</v>
      </c>
      <c r="F39" s="42">
        <v>1</v>
      </c>
      <c r="G39" s="42">
        <f t="shared" ref="G39" si="3">G31</f>
        <v>1</v>
      </c>
      <c r="H39" s="56"/>
    </row>
    <row r="40" spans="2:21">
      <c r="B40" s="50" t="str">
        <f>SEC_Processes!D16</f>
        <v>HEAT_PLANT</v>
      </c>
      <c r="C40" s="88" t="str">
        <f>SEC_Processes!E16</f>
        <v>H2 demand for heating</v>
      </c>
      <c r="D40" s="39"/>
      <c r="E40" s="39"/>
      <c r="F40" s="39"/>
      <c r="G40" s="39"/>
      <c r="H40" s="64"/>
    </row>
    <row r="41" spans="2:21">
      <c r="B41" s="50"/>
      <c r="C41" s="88"/>
      <c r="D41" s="39" t="str">
        <f>SEC_Comm!C8</f>
        <v>H2G_GRID</v>
      </c>
      <c r="E41" s="39"/>
      <c r="F41" s="39"/>
      <c r="G41" s="39"/>
      <c r="H41" s="64">
        <f>1-[2]ELC!$BE$29</f>
        <v>0.19999999999999996</v>
      </c>
    </row>
    <row r="42" spans="2:21">
      <c r="B42" s="50"/>
      <c r="C42" s="88"/>
      <c r="D42" s="39" t="str">
        <f>SEC_Comm!C9</f>
        <v>H2G_TRUCK</v>
      </c>
      <c r="E42" s="39"/>
      <c r="F42" s="39"/>
      <c r="G42" s="39"/>
      <c r="H42" s="64">
        <f>[2]ELC!$BE$29</f>
        <v>0.8</v>
      </c>
    </row>
    <row r="43" spans="2:21">
      <c r="B43" s="50"/>
      <c r="C43" s="88"/>
      <c r="D43" s="39"/>
      <c r="E43" s="39" t="str">
        <f>SEC_Comm!C18</f>
        <v>HT_H2G</v>
      </c>
      <c r="F43" s="39">
        <v>1</v>
      </c>
      <c r="G43" s="39">
        <f t="shared" ref="G43" si="4">G35</f>
        <v>1</v>
      </c>
      <c r="H43" s="64"/>
    </row>
    <row r="44" spans="2:21">
      <c r="B44" s="55" t="str">
        <f>SEC_Processes!D17</f>
        <v>H2_PP</v>
      </c>
      <c r="C44" s="90" t="str">
        <f>SEC_Processes!E17</f>
        <v>H2 demand for power generation</v>
      </c>
      <c r="D44" s="42"/>
      <c r="E44" s="42"/>
      <c r="F44" s="42"/>
      <c r="G44" s="42"/>
      <c r="H44" s="56"/>
    </row>
    <row r="45" spans="2:21">
      <c r="B45" s="65"/>
      <c r="C45" s="42"/>
      <c r="D45" s="42" t="str">
        <f>SEC_Comm!C8</f>
        <v>H2G_GRID</v>
      </c>
      <c r="E45" s="42"/>
      <c r="F45" s="42"/>
      <c r="G45" s="42"/>
      <c r="H45" s="64">
        <f>1-[2]ELC!$BE$29</f>
        <v>0.19999999999999996</v>
      </c>
    </row>
    <row r="46" spans="2:21">
      <c r="B46" s="65"/>
      <c r="C46" s="42"/>
      <c r="D46" s="42" t="str">
        <f>SEC_Comm!C9</f>
        <v>H2G_TRUCK</v>
      </c>
      <c r="E46" s="42"/>
      <c r="F46" s="42"/>
      <c r="G46" s="42"/>
      <c r="H46" s="64">
        <f>[2]ELC!$BE$29</f>
        <v>0.8</v>
      </c>
    </row>
    <row r="47" spans="2:21">
      <c r="B47" s="65"/>
      <c r="C47" s="42"/>
      <c r="D47" s="42"/>
      <c r="E47" s="42" t="str">
        <f>SEC_Comm!C19</f>
        <v>PP_H2G</v>
      </c>
      <c r="F47" s="42">
        <v>1</v>
      </c>
      <c r="G47" s="42">
        <f t="shared" ref="G47" si="5">G39</f>
        <v>1</v>
      </c>
      <c r="H47" s="56"/>
    </row>
    <row r="48" spans="2:21">
      <c r="B48" s="50" t="str">
        <f>SEC_Processes!D19</f>
        <v>OTHER_DEM</v>
      </c>
      <c r="C48" s="88" t="str">
        <f>SEC_Processes!E19</f>
        <v>Whole demand of electricity system in Poland</v>
      </c>
      <c r="D48" s="39"/>
      <c r="E48" s="39"/>
      <c r="F48" s="39">
        <v>1</v>
      </c>
      <c r="G48" s="39">
        <v>1</v>
      </c>
      <c r="H48" s="64"/>
      <c r="L48" s="97" t="s">
        <v>148</v>
      </c>
      <c r="M48" s="97"/>
      <c r="N48" s="97"/>
      <c r="O48" s="97"/>
      <c r="P48" s="97"/>
      <c r="Q48" s="97"/>
      <c r="R48" s="97"/>
      <c r="S48" s="97"/>
      <c r="T48" s="97"/>
      <c r="U48" s="97"/>
    </row>
    <row r="49" spans="2:13">
      <c r="B49" s="50"/>
      <c r="C49" s="88"/>
      <c r="D49" s="39" t="str">
        <f>SEC_Comm!C21</f>
        <v>ELC_GRID</v>
      </c>
      <c r="E49" s="39"/>
      <c r="F49" s="39"/>
      <c r="G49" s="39"/>
      <c r="H49" s="64"/>
      <c r="L49" s="92" t="s">
        <v>149</v>
      </c>
    </row>
    <row r="50" spans="2:13">
      <c r="B50" s="50"/>
      <c r="C50" s="88"/>
      <c r="D50" s="39" t="str">
        <f>SEC_Comm!C22</f>
        <v>ELC_GRID_RES</v>
      </c>
      <c r="E50" s="39"/>
      <c r="F50" s="39"/>
      <c r="G50" s="39"/>
      <c r="H50" s="64"/>
      <c r="L50">
        <v>120</v>
      </c>
      <c r="M50" s="1" t="s">
        <v>150</v>
      </c>
    </row>
    <row r="51" spans="2:13">
      <c r="B51" s="50"/>
      <c r="C51" s="88"/>
      <c r="D51" s="39"/>
      <c r="E51" s="39" t="str">
        <f>SEC_Comm!C20</f>
        <v>DMD_ELC_TOT</v>
      </c>
      <c r="F51" s="39">
        <v>1</v>
      </c>
      <c r="G51" s="39">
        <v>1</v>
      </c>
      <c r="H51" s="64"/>
      <c r="K51" s="1" t="s">
        <v>151</v>
      </c>
      <c r="L51" s="1"/>
    </row>
  </sheetData>
  <mergeCells count="1">
    <mergeCell ref="L48:U4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3FC6-85F0-4DE0-A06C-FA6D59278C8D}">
  <dimension ref="B2:R24"/>
  <sheetViews>
    <sheetView zoomScale="115" zoomScaleNormal="115" workbookViewId="0">
      <selection activeCell="F33" sqref="F33"/>
    </sheetView>
  </sheetViews>
  <sheetFormatPr defaultRowHeight="12.75"/>
  <cols>
    <col min="2" max="2" width="25.5703125" bestFit="1" customWidth="1"/>
    <col min="12" max="13" width="12.42578125" bestFit="1" customWidth="1"/>
  </cols>
  <sheetData>
    <row r="2" spans="2:18" ht="18">
      <c r="B2" s="20" t="s">
        <v>92</v>
      </c>
    </row>
    <row r="4" spans="2:18">
      <c r="B4" s="7" t="s">
        <v>93</v>
      </c>
      <c r="N4" t="s">
        <v>154</v>
      </c>
      <c r="O4">
        <f>O8/N8</f>
        <v>1.4414542020774317</v>
      </c>
      <c r="P4">
        <f>P8/O8</f>
        <v>1.333442515558467</v>
      </c>
    </row>
    <row r="5" spans="2:18">
      <c r="B5" s="16" t="s">
        <v>3</v>
      </c>
      <c r="C5" s="30">
        <v>2024</v>
      </c>
      <c r="D5" s="30">
        <v>2030</v>
      </c>
      <c r="E5" s="30">
        <v>2035</v>
      </c>
      <c r="F5" s="30">
        <v>2040</v>
      </c>
      <c r="G5" s="30">
        <v>2045</v>
      </c>
      <c r="H5" s="30">
        <v>2050</v>
      </c>
      <c r="N5" t="s">
        <v>155</v>
      </c>
      <c r="O5">
        <f>O9/N9</f>
        <v>5.427710843373494</v>
      </c>
      <c r="P5">
        <f>P9/O9</f>
        <v>3.79134295227525</v>
      </c>
    </row>
    <row r="6" spans="2:18">
      <c r="B6" s="24" t="s">
        <v>94</v>
      </c>
      <c r="C6" s="98" t="s">
        <v>141</v>
      </c>
      <c r="D6" s="98"/>
      <c r="E6" s="98"/>
      <c r="F6" s="98"/>
      <c r="G6" s="98"/>
      <c r="H6" s="98"/>
      <c r="K6" s="73"/>
      <c r="L6" s="74">
        <v>2022</v>
      </c>
      <c r="M6" s="74">
        <v>2024</v>
      </c>
      <c r="N6" s="74">
        <v>2030</v>
      </c>
      <c r="O6" s="74">
        <v>2035</v>
      </c>
      <c r="P6" s="74">
        <v>2040</v>
      </c>
      <c r="Q6" s="74">
        <v>2045</v>
      </c>
      <c r="R6" s="74">
        <v>2050</v>
      </c>
    </row>
    <row r="7" spans="2:18" ht="13.5" thickBot="1">
      <c r="B7" s="70" t="s">
        <v>96</v>
      </c>
      <c r="C7" s="99"/>
      <c r="D7" s="99"/>
      <c r="E7" s="99"/>
      <c r="F7" s="99"/>
      <c r="G7" s="99"/>
      <c r="H7" s="99"/>
      <c r="K7" s="73"/>
      <c r="L7" s="73"/>
      <c r="M7" s="100" t="s">
        <v>140</v>
      </c>
      <c r="N7" s="100"/>
      <c r="O7" s="100"/>
      <c r="P7" s="100"/>
      <c r="Q7" s="100"/>
      <c r="R7" s="100"/>
    </row>
    <row r="8" spans="2:18">
      <c r="B8" s="59" t="str">
        <f>SEC_Comm!C10</f>
        <v>IND_FERT_H2G</v>
      </c>
      <c r="C8" s="60"/>
      <c r="D8" s="66">
        <f>N8</f>
        <v>0.21179999999999999</v>
      </c>
      <c r="E8" s="66">
        <f>O8</f>
        <v>0.30530000000000002</v>
      </c>
      <c r="F8" s="66">
        <f>P8</f>
        <v>0.40710000000000002</v>
      </c>
      <c r="G8" s="66">
        <f t="shared" ref="G8:H9" si="0">Q8</f>
        <v>0.5495850000000001</v>
      </c>
      <c r="H8" s="66">
        <f t="shared" si="0"/>
        <v>0.74193975000000023</v>
      </c>
      <c r="K8" s="75" t="s">
        <v>99</v>
      </c>
      <c r="L8" s="75"/>
      <c r="M8" s="75"/>
      <c r="N8" s="76">
        <f>'[3]PRZEMYSŁ-RFNBO'!$E$4/10^6</f>
        <v>0.21179999999999999</v>
      </c>
      <c r="O8" s="76">
        <f>'[3]PRZEMYSŁ-RFNBO'!$F$4/10^6</f>
        <v>0.30530000000000002</v>
      </c>
      <c r="P8" s="76">
        <f>'[3]PRZEMYSŁ-RFNBO'!$G$4/10^6</f>
        <v>0.40710000000000002</v>
      </c>
      <c r="Q8" s="75">
        <f>P8*1.35</f>
        <v>0.5495850000000001</v>
      </c>
      <c r="R8" s="75">
        <f>Q8*1.35</f>
        <v>0.74193975000000023</v>
      </c>
    </row>
    <row r="9" spans="2:18">
      <c r="B9" s="61" t="str">
        <f>SEC_Comm!C11</f>
        <v>IND_REF_H2G</v>
      </c>
      <c r="D9" s="68">
        <f t="shared" ref="D9:D17" si="1">N9</f>
        <v>1.66E-2</v>
      </c>
      <c r="E9" s="68">
        <f t="shared" ref="E9:F10" si="2">O9</f>
        <v>9.01E-2</v>
      </c>
      <c r="F9" s="68">
        <f t="shared" si="2"/>
        <v>0.34160000000000001</v>
      </c>
      <c r="G9" s="68">
        <f t="shared" si="0"/>
        <v>1.0247999999999999</v>
      </c>
      <c r="H9" s="68">
        <f t="shared" si="0"/>
        <v>3.0743999999999998</v>
      </c>
      <c r="K9" s="75" t="s">
        <v>101</v>
      </c>
      <c r="L9" s="75"/>
      <c r="M9" s="75"/>
      <c r="N9" s="76">
        <f>'[3]PRZEMYSŁ-RFNBO'!$E$5/10^6</f>
        <v>1.66E-2</v>
      </c>
      <c r="O9" s="76">
        <f>'[3]PRZEMYSŁ-RFNBO'!$F$5/10^6</f>
        <v>9.01E-2</v>
      </c>
      <c r="P9" s="76">
        <f>'[3]PRZEMYSŁ-RFNBO'!$G$5/10^6</f>
        <v>0.34160000000000001</v>
      </c>
      <c r="Q9" s="75">
        <f>P9*3</f>
        <v>1.0247999999999999</v>
      </c>
      <c r="R9" s="75">
        <f>Q9*3</f>
        <v>3.0743999999999998</v>
      </c>
    </row>
    <row r="10" spans="2:18">
      <c r="B10" s="62" t="str">
        <f>SEC_Comm!C12</f>
        <v>IND_STEEL_H2G</v>
      </c>
      <c r="C10" s="39"/>
      <c r="D10" s="67">
        <f t="shared" si="1"/>
        <v>4.2000000000000003E-2</v>
      </c>
      <c r="E10" s="67">
        <f t="shared" si="2"/>
        <v>4.2000000000000003E-2</v>
      </c>
      <c r="F10" s="67">
        <f t="shared" si="2"/>
        <v>4.2000000000000003E-2</v>
      </c>
      <c r="G10" s="39">
        <f>Q10</f>
        <v>4.2000000000000003E-2</v>
      </c>
      <c r="H10" s="40">
        <f>R10</f>
        <v>4.2000000000000003E-2</v>
      </c>
      <c r="K10" s="75" t="s">
        <v>103</v>
      </c>
      <c r="L10" s="77"/>
      <c r="M10" s="77"/>
      <c r="N10" s="75">
        <f>'[3]PRZEMYSŁ-RFNBO'!$N$6/10^6</f>
        <v>4.2000000000000003E-2</v>
      </c>
      <c r="O10" s="75">
        <f>'[3]PRZEMYSŁ-RFNBO'!$N$6/10^6</f>
        <v>4.2000000000000003E-2</v>
      </c>
      <c r="P10" s="75">
        <f>'[3]PRZEMYSŁ-RFNBO'!$N$6/10^6</f>
        <v>4.2000000000000003E-2</v>
      </c>
      <c r="Q10" s="75">
        <f>'[3]PRZEMYSŁ-RFNBO'!$N$6/10^6</f>
        <v>4.2000000000000003E-2</v>
      </c>
      <c r="R10" s="75">
        <f>'[3]PRZEMYSŁ-RFNBO'!$N$6/10^6</f>
        <v>4.2000000000000003E-2</v>
      </c>
    </row>
    <row r="11" spans="2:18">
      <c r="B11" s="61" t="str">
        <f>SEC_Comm!C13</f>
        <v>IND_TRA_AVI_SAF</v>
      </c>
      <c r="D11" s="68">
        <f t="shared" si="1"/>
        <v>0</v>
      </c>
      <c r="H11" s="37"/>
      <c r="K11" s="75" t="s">
        <v>105</v>
      </c>
      <c r="L11" s="75"/>
      <c r="M11" s="75"/>
      <c r="N11" s="75"/>
      <c r="O11" s="75"/>
      <c r="P11" s="75"/>
      <c r="Q11" s="75"/>
      <c r="R11" s="75"/>
    </row>
    <row r="12" spans="2:18">
      <c r="B12" s="62" t="str">
        <f>SEC_Comm!C14</f>
        <v>TRA_CAR_H2G</v>
      </c>
      <c r="C12" s="39"/>
      <c r="D12" s="67">
        <f t="shared" si="1"/>
        <v>1.0800000000000001E-2</v>
      </c>
      <c r="E12" s="67">
        <f t="shared" ref="E12" si="3">O12</f>
        <v>1.7689271708159999</v>
      </c>
      <c r="F12" s="67">
        <f t="shared" ref="F12" si="4">P12</f>
        <v>3.5270543416319997</v>
      </c>
      <c r="G12" s="67">
        <f t="shared" ref="G12" si="5">Q12</f>
        <v>5.2851815124480002</v>
      </c>
      <c r="H12" s="40">
        <f>R12</f>
        <v>7.0433086832639997</v>
      </c>
      <c r="K12" s="75" t="s">
        <v>109</v>
      </c>
      <c r="L12" s="75"/>
      <c r="M12" s="75"/>
      <c r="N12" s="75">
        <f>'[3]PRZEMYSŁ-RFNBO'!$N$8/10^6</f>
        <v>1.0800000000000001E-2</v>
      </c>
      <c r="O12" s="95">
        <f>AVERAGE(N12,P12)</f>
        <v>1.7689271708159999</v>
      </c>
      <c r="P12" s="95">
        <f>AVERAGE(N12,R12)</f>
        <v>3.5270543416319997</v>
      </c>
      <c r="Q12" s="95">
        <f>AVERAGE(P12,R12)</f>
        <v>5.2851815124480002</v>
      </c>
      <c r="R12" s="75">
        <f>'[3]PRZEMYSŁ-RFNBO'!$I$24/10^6</f>
        <v>7.0433086832639997</v>
      </c>
    </row>
    <row r="13" spans="2:18">
      <c r="B13" s="61" t="str">
        <f>SEC_Comm!C15</f>
        <v>TRA_RAIL_H2G</v>
      </c>
      <c r="D13" s="68">
        <f t="shared" si="1"/>
        <v>1.25E-3</v>
      </c>
      <c r="H13" s="37"/>
      <c r="K13" s="75" t="s">
        <v>107</v>
      </c>
      <c r="L13" s="75"/>
      <c r="M13" s="75"/>
      <c r="N13" s="75">
        <f>'[3]PRZEMYSŁ-RFNBO'!$N$9/10^6</f>
        <v>1.25E-3</v>
      </c>
      <c r="O13" s="75"/>
      <c r="P13" s="75"/>
      <c r="Q13" s="75"/>
      <c r="R13" s="75"/>
    </row>
    <row r="14" spans="2:18">
      <c r="B14" s="62" t="str">
        <f>SEC_Comm!C17</f>
        <v>TRA_BUS_H2G</v>
      </c>
      <c r="C14" s="39"/>
      <c r="D14" s="67">
        <f t="shared" si="1"/>
        <v>7.1999999999999998E-3</v>
      </c>
      <c r="E14" s="67">
        <f t="shared" ref="E14" si="6">O14</f>
        <v>0.8030004491876287</v>
      </c>
      <c r="F14" s="67">
        <f t="shared" ref="F14" si="7">P14</f>
        <v>1.5988008983752573</v>
      </c>
      <c r="G14" s="67">
        <f t="shared" ref="G14" si="8">Q14</f>
        <v>2.3946013475628858</v>
      </c>
      <c r="H14" s="40">
        <f>R14</f>
        <v>3.1904017967505145</v>
      </c>
      <c r="K14" s="78" t="s">
        <v>133</v>
      </c>
      <c r="L14" s="75"/>
      <c r="M14" s="75"/>
      <c r="N14" s="75">
        <f>'[3]PRZEMYSŁ-RFNBO'!$N$10/10^6</f>
        <v>7.1999999999999998E-3</v>
      </c>
      <c r="O14" s="95">
        <f>AVERAGE(N14,P14)</f>
        <v>0.8030004491876287</v>
      </c>
      <c r="P14" s="95">
        <f>AVERAGE(N14,R14)</f>
        <v>1.5988008983752573</v>
      </c>
      <c r="Q14" s="95">
        <f>AVERAGE(P14,R14)</f>
        <v>2.3946013475628858</v>
      </c>
      <c r="R14" s="75">
        <f>'[3]PRZEMYSŁ-RFNBO'!$I$26/10^6</f>
        <v>3.1904017967505145</v>
      </c>
    </row>
    <row r="15" spans="2:18">
      <c r="B15" s="61" t="str">
        <f>SEC_Comm!C16</f>
        <v>TRA_TRUCK_H2G</v>
      </c>
      <c r="C15" s="42"/>
      <c r="D15" s="68">
        <f t="shared" si="1"/>
        <v>0</v>
      </c>
      <c r="E15" s="42"/>
      <c r="F15" s="42"/>
      <c r="G15" s="42"/>
      <c r="H15" s="43"/>
      <c r="K15" s="75" t="s">
        <v>98</v>
      </c>
      <c r="L15" s="75"/>
      <c r="M15" s="75"/>
      <c r="N15" s="75"/>
      <c r="O15" s="75"/>
      <c r="P15" s="75"/>
      <c r="Q15" s="75"/>
      <c r="R15" s="75"/>
    </row>
    <row r="16" spans="2:18">
      <c r="B16" s="62" t="str">
        <f>SEC_Comm!C18</f>
        <v>HT_H2G</v>
      </c>
      <c r="C16" s="39"/>
      <c r="D16" s="67">
        <f t="shared" si="1"/>
        <v>0.02</v>
      </c>
      <c r="E16" s="39">
        <f>O16</f>
        <v>2.3E-2</v>
      </c>
      <c r="F16" s="39">
        <f t="shared" ref="F16:H16" si="9">P16</f>
        <v>2.6449999999999998E-2</v>
      </c>
      <c r="G16" s="39">
        <f t="shared" si="9"/>
        <v>3.0417499999999997E-2</v>
      </c>
      <c r="H16" s="72">
        <f t="shared" si="9"/>
        <v>3.4980124999999994E-2</v>
      </c>
      <c r="K16" s="75" t="s">
        <v>112</v>
      </c>
      <c r="L16" s="75"/>
      <c r="M16" s="75"/>
      <c r="N16" s="75">
        <f>20000/10^6</f>
        <v>0.02</v>
      </c>
      <c r="O16" s="75">
        <f>N16*1.15</f>
        <v>2.3E-2</v>
      </c>
      <c r="P16" s="75">
        <f t="shared" ref="P16:R16" si="10">O16*1.15</f>
        <v>2.6449999999999998E-2</v>
      </c>
      <c r="Q16" s="75">
        <f t="shared" si="10"/>
        <v>3.0417499999999997E-2</v>
      </c>
      <c r="R16" s="75">
        <f t="shared" si="10"/>
        <v>3.4980124999999994E-2</v>
      </c>
    </row>
    <row r="17" spans="2:18" ht="13.5" thickBot="1">
      <c r="B17" s="69" t="str">
        <f>SEC_Comm!C19</f>
        <v>PP_H2G</v>
      </c>
      <c r="C17" s="57"/>
      <c r="D17" s="71">
        <f t="shared" si="1"/>
        <v>0</v>
      </c>
      <c r="E17" s="57"/>
      <c r="F17" s="57"/>
      <c r="G17" s="57"/>
      <c r="H17" s="58"/>
      <c r="K17" s="75" t="s">
        <v>114</v>
      </c>
      <c r="L17" s="75"/>
      <c r="M17" s="75"/>
      <c r="N17" s="75"/>
      <c r="O17" s="75"/>
      <c r="P17" s="75"/>
      <c r="Q17" s="75"/>
      <c r="R17" s="75"/>
    </row>
    <row r="18" spans="2:18">
      <c r="B18" s="13"/>
      <c r="K18" s="93" t="s">
        <v>152</v>
      </c>
      <c r="N18" s="94">
        <f>SUM(N8:N17)</f>
        <v>0.30964999999999993</v>
      </c>
      <c r="O18" s="94">
        <f t="shared" ref="O18:R18" si="11">SUM(O8:O17)</f>
        <v>3.0323276200036289</v>
      </c>
      <c r="P18" s="94">
        <f t="shared" si="11"/>
        <v>5.9430052400072571</v>
      </c>
      <c r="Q18" s="94">
        <f t="shared" si="11"/>
        <v>9.3265853600108866</v>
      </c>
      <c r="R18" s="94">
        <f t="shared" si="11"/>
        <v>14.127030355014515</v>
      </c>
    </row>
    <row r="19" spans="2:18">
      <c r="B19" s="13"/>
      <c r="K19" s="93" t="s">
        <v>153</v>
      </c>
      <c r="N19">
        <f>N18/365</f>
        <v>8.4835616438356143E-4</v>
      </c>
      <c r="O19">
        <f t="shared" ref="O19:R19" si="12">O18/365</f>
        <v>8.3077469041195305E-3</v>
      </c>
      <c r="P19">
        <f t="shared" si="12"/>
        <v>1.6282206137006185E-2</v>
      </c>
      <c r="Q19">
        <f t="shared" si="12"/>
        <v>2.5552288657564072E-2</v>
      </c>
      <c r="R19">
        <f t="shared" si="12"/>
        <v>3.8704192753464428E-2</v>
      </c>
    </row>
    <row r="20" spans="2:18">
      <c r="B20" s="7" t="s">
        <v>93</v>
      </c>
    </row>
    <row r="21" spans="2:18">
      <c r="B21" s="16" t="s">
        <v>3</v>
      </c>
      <c r="C21" s="30">
        <v>2024</v>
      </c>
      <c r="D21" s="30">
        <v>2030</v>
      </c>
      <c r="E21" s="30">
        <v>2035</v>
      </c>
      <c r="F21" s="30">
        <v>2040</v>
      </c>
      <c r="G21" s="30">
        <v>2045</v>
      </c>
      <c r="H21" s="30">
        <v>2050</v>
      </c>
    </row>
    <row r="22" spans="2:18">
      <c r="B22" s="24" t="s">
        <v>94</v>
      </c>
      <c r="C22" s="98" t="s">
        <v>159</v>
      </c>
      <c r="D22" s="98"/>
      <c r="E22" s="98"/>
      <c r="F22" s="98"/>
      <c r="G22" s="98"/>
      <c r="H22" s="98"/>
    </row>
    <row r="23" spans="2:18" ht="13.5" thickBot="1">
      <c r="B23" s="70" t="s">
        <v>96</v>
      </c>
      <c r="C23" s="99"/>
      <c r="D23" s="99"/>
      <c r="E23" s="99"/>
      <c r="F23" s="99"/>
      <c r="G23" s="99"/>
      <c r="H23" s="99"/>
    </row>
    <row r="24" spans="2:18">
      <c r="B24" s="59" t="str">
        <f>SEC_Comm!C20</f>
        <v>DMD_ELC_TOT</v>
      </c>
      <c r="C24" s="60">
        <v>608.24159999999995</v>
      </c>
      <c r="D24" s="66"/>
      <c r="E24" s="66"/>
      <c r="F24" s="66"/>
      <c r="G24" s="66"/>
      <c r="H24" s="66"/>
    </row>
  </sheetData>
  <mergeCells count="5">
    <mergeCell ref="C6:H6"/>
    <mergeCell ref="C7:H7"/>
    <mergeCell ref="M7:R7"/>
    <mergeCell ref="C22:H22"/>
    <mergeCell ref="C23:H2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27"/>
  <sheetViews>
    <sheetView zoomScale="70" zoomScaleNormal="70" workbookViewId="0">
      <selection activeCell="D15" sqref="D15"/>
    </sheetView>
  </sheetViews>
  <sheetFormatPr defaultRowHeight="12.75"/>
  <cols>
    <col min="1" max="1" width="2.7109375" customWidth="1"/>
    <col min="2" max="2" width="15.28515625" customWidth="1"/>
    <col min="3" max="3" width="12.28515625" customWidth="1"/>
    <col min="4" max="5" width="8.5703125" customWidth="1"/>
    <col min="6" max="6" width="11" bestFit="1" customWidth="1"/>
    <col min="7" max="7" width="12.42578125" customWidth="1"/>
    <col min="8" max="8" width="9.28515625" customWidth="1"/>
    <col min="15" max="15" width="14.28515625" customWidth="1"/>
    <col min="16" max="16" width="14.5703125" customWidth="1"/>
    <col min="17" max="17" width="15.28515625" customWidth="1"/>
    <col min="19" max="19" width="9.7109375" customWidth="1"/>
  </cols>
  <sheetData>
    <row r="1" spans="2:9">
      <c r="C1" s="32"/>
    </row>
    <row r="3" spans="2:9" ht="18">
      <c r="B3" s="20" t="s">
        <v>92</v>
      </c>
      <c r="C3" s="9"/>
    </row>
    <row r="5" spans="2:9">
      <c r="B5" s="7" t="s">
        <v>93</v>
      </c>
      <c r="C5" s="8"/>
    </row>
    <row r="6" spans="2:9">
      <c r="B6" s="16" t="s">
        <v>3</v>
      </c>
      <c r="C6" s="30">
        <v>2023</v>
      </c>
      <c r="D6" s="30">
        <v>2025</v>
      </c>
      <c r="E6" s="30">
        <v>2030</v>
      </c>
      <c r="F6" s="30">
        <v>2035</v>
      </c>
      <c r="G6" s="30">
        <v>2040</v>
      </c>
      <c r="H6" s="30">
        <v>2045</v>
      </c>
      <c r="I6" s="30">
        <v>2050</v>
      </c>
    </row>
    <row r="7" spans="2:9" ht="36.75" customHeight="1">
      <c r="B7" s="24" t="s">
        <v>94</v>
      </c>
      <c r="C7" s="98" t="s">
        <v>95</v>
      </c>
      <c r="D7" s="98"/>
      <c r="E7" s="98"/>
      <c r="F7" s="98"/>
      <c r="G7" s="98"/>
      <c r="H7" s="98"/>
      <c r="I7" s="98"/>
    </row>
    <row r="8" spans="2:9" ht="36.75" customHeight="1">
      <c r="B8" s="15" t="s">
        <v>96</v>
      </c>
      <c r="C8" s="102" t="s">
        <v>97</v>
      </c>
      <c r="D8" s="102"/>
      <c r="E8" s="102"/>
      <c r="F8" s="102"/>
      <c r="G8" s="102"/>
      <c r="H8" s="102"/>
      <c r="I8" s="102"/>
    </row>
    <row r="9" spans="2:9" ht="15.75" customHeight="1">
      <c r="B9" s="13" t="e">
        <f>SEC_Comm!#REF!</f>
        <v>#REF!</v>
      </c>
      <c r="C9" s="31" t="e">
        <f>#REF!</f>
        <v>#REF!</v>
      </c>
      <c r="D9" s="27"/>
      <c r="F9" t="e">
        <f>#REF!*3.6</f>
        <v>#REF!</v>
      </c>
      <c r="G9" s="27" t="e">
        <f>#REF!*3.6</f>
        <v>#REF!</v>
      </c>
      <c r="H9" s="27"/>
      <c r="I9" s="27" t="e">
        <f>#REF!*3.6</f>
        <v>#REF!</v>
      </c>
    </row>
    <row r="10" spans="2:9" ht="15.75" customHeight="1">
      <c r="B10" s="14"/>
      <c r="C10" s="28"/>
      <c r="D10" s="29"/>
      <c r="E10" s="29"/>
      <c r="F10" s="29"/>
      <c r="G10" s="29"/>
      <c r="H10" s="29"/>
      <c r="I10" s="29"/>
    </row>
    <row r="11" spans="2:9" ht="15.75" customHeight="1"/>
    <row r="12" spans="2:9" ht="15.75" customHeight="1"/>
    <row r="13" spans="2:9">
      <c r="B13" s="101"/>
      <c r="C13" s="101"/>
    </row>
    <row r="14" spans="2:9">
      <c r="C14" s="26"/>
    </row>
    <row r="15" spans="2:9">
      <c r="C15" s="26"/>
    </row>
    <row r="16" spans="2:9" ht="26.25" customHeight="1"/>
    <row r="17" spans="3:3" ht="26.25" customHeight="1"/>
    <row r="18" spans="3:3" ht="25.5" customHeight="1"/>
    <row r="19" spans="3:3" ht="26.25" customHeight="1">
      <c r="C19" s="1"/>
    </row>
    <row r="20" spans="3:3" ht="26.25" customHeight="1"/>
    <row r="21" spans="3:3" ht="25.5" customHeight="1"/>
    <row r="27" spans="3:3" ht="16.5" customHeight="1"/>
  </sheetData>
  <mergeCells count="3">
    <mergeCell ref="B13:C13"/>
    <mergeCell ref="C8:I8"/>
    <mergeCell ref="C7:I7"/>
  </mergeCells>
  <phoneticPr fontId="0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EB3EEBE0FC6D6448290DFD506008A29" ma:contentTypeVersion="16" ma:contentTypeDescription="Utwórz nowy dokument." ma:contentTypeScope="" ma:versionID="d01415ea1199deeb41b51c70588c36fd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fa59cd927a012587991ffb3f8178b460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Tagi obrazów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dc2528-885f-4c68-9f61-c9c57edc7584" xsi:nil="true"/>
    <lcf76f155ced4ddcb4097134ff3c332f xmlns="ac4f588e-db1b-4d15-903e-57b0b6decf5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F039349-5957-4A15-B98A-CDE463E3B8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95645557-b925-4e14-b9c3-bb0dccab904e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  <ds:schemaRef ds:uri="e1dc2528-885f-4c68-9f61-c9c57edc7584"/>
    <ds:schemaRef ds:uri="ac4f588e-db1b-4d15-903e-57b0b6decf5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SEC_Comm</vt:lpstr>
      <vt:lpstr>SEC_Processes</vt:lpstr>
      <vt:lpstr>FINAL_DEMAND_PRC</vt:lpstr>
      <vt:lpstr>Demand_values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2000-12-13T15:53:11Z</dcterms:created>
  <dcterms:modified xsi:type="dcterms:W3CDTF">2025-07-23T08:27:06Z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544762730598449</vt:r8>
  </property>
</Properties>
</file>