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H2-model-v02\"/>
    </mc:Choice>
  </mc:AlternateContent>
  <xr:revisionPtr revIDLastSave="0" documentId="13_ncr:1_{FFE5C812-C0F5-4E2A-AA57-1FBB66CFE696}" xr6:coauthVersionLast="47" xr6:coauthVersionMax="47" xr10:uidLastSave="{00000000-0000-0000-0000-000000000000}"/>
  <bookViews>
    <workbookView xWindow="-120" yWindow="-120" windowWidth="38640" windowHeight="21240" tabRatio="390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  <externalReference r:id="rId5"/>
    <externalReference r:id="rId6"/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33" l="1"/>
  <c r="K15" i="133"/>
  <c r="I18" i="133" s="1"/>
  <c r="J18" i="133" s="1"/>
  <c r="E9" i="133"/>
  <c r="O9" i="133"/>
  <c r="N9" i="133"/>
  <c r="O8" i="133" l="1"/>
  <c r="E8" i="133" s="1"/>
  <c r="E10" i="133"/>
  <c r="E11" i="133"/>
  <c r="F10" i="133"/>
  <c r="F9" i="133"/>
  <c r="F8" i="133"/>
  <c r="M10" i="133"/>
  <c r="F11" i="133"/>
  <c r="D16" i="133"/>
  <c r="C16" i="133"/>
  <c r="B16" i="133"/>
  <c r="D9" i="133"/>
  <c r="D10" i="133"/>
  <c r="D11" i="133"/>
  <c r="D12" i="133"/>
  <c r="D13" i="133"/>
  <c r="D14" i="133"/>
  <c r="D15" i="133"/>
  <c r="D8" i="133"/>
  <c r="B9" i="133"/>
  <c r="C9" i="133"/>
  <c r="B10" i="133"/>
  <c r="C10" i="133"/>
  <c r="B11" i="133"/>
  <c r="C11" i="133"/>
  <c r="B12" i="133"/>
  <c r="C12" i="133"/>
  <c r="B13" i="133"/>
  <c r="C13" i="133"/>
  <c r="B14" i="133"/>
  <c r="C14" i="133"/>
  <c r="B15" i="133"/>
  <c r="C15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tc={540E8EA3-F972-48E8-9F6A-5E7C0DED24FF}</author>
    <author>tc={1398D932-AC54-4E48-BDD3-B91E469C6D1E}</author>
    <author>tc={5D671AC0-8134-49B1-8B6D-783CDE49016A}</author>
    <author>tc={AC399B7F-CA59-4F4B-A772-9F163718F16E}</author>
    <author>tc={DCBAF300-A978-4B2D-AC25-360CF3E68B1B}</author>
    <author>tc={A802C731-2EE1-48BB-8D4E-3E18904F2E13}</author>
    <author>tc={5CC8B6E8-38CC-4EDE-A045-21A09B7DD1C9}</author>
    <author>tc={BFD9A748-F3AC-4746-B568-2649BB3D7DAE}</author>
    <author>tc={0D70175B-8F33-47F5-AF67-DB3D661DFC56}</author>
    <author>tc={2561E92C-C8CF-4059-9A9E-3F5A21A12DD5}</author>
    <author>tc={D6AC3D91-27B7-4254-A5A4-1E26D77A7AC0}</author>
    <author>tc={D4FAB75F-6F84-4CA1-A075-EF00C33005E9}</author>
    <author>tc={0474E7C7-1B26-474F-9622-2BD136CDE7E9}</author>
    <author>tc={516392F4-0C77-4D0D-9B33-019C52D407A7}</author>
    <author>tc={4A6B8365-E407-4760-AFC3-33C17EEE8E7A}</author>
    <author>tc={BF09C4E7-02AD-4C77-83ED-F1023CBBDE68}</author>
  </authors>
  <commentList>
    <comment ref="J8" authorId="0" shapeId="0" xr:uid="{540E8EA3-F972-48E8-9F6A-5E7C0DED24FF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L8" authorId="1" shapeId="0" xr:uid="{1398D932-AC54-4E48-BDD3-B91E469C6D1E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Dynamiczny raport górnictwa wk</t>
      </text>
    </comment>
    <comment ref="N8" authorId="2" shapeId="0" xr:uid="{5D671AC0-8134-49B1-8B6D-783CDE49016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Forum energii
Reply:
    2024</t>
      </text>
    </comment>
    <comment ref="E9" authorId="3" shapeId="0" xr:uid="{AC399B7F-CA59-4F4B-A772-9F163718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Dobre źródło ale z 2009! Link po prawej w tabeli</t>
      </text>
    </comment>
    <comment ref="J9" authorId="4" shapeId="0" xr:uid="{DCBAF300-A978-4B2D-AC25-360CF3E68B1B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L9" authorId="5" shapeId="0" xr:uid="{A802C731-2EE1-48BB-8D4E-3E18904F2E13}">
      <text>
        <t>[Threaded comment]
Your version of Excel allows you to read this threaded comment; however, any edits to it will get removed if the file is opened in a newer version of Excel. Learn more: https://go.microsoft.com/fwlink/?linkid=870924
Comment:
    Pgi.gov.pl</t>
      </text>
    </comment>
    <comment ref="N9" authorId="6" shapeId="0" xr:uid="{5CC8B6E8-38CC-4EDE-A045-21A09B7DD1C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https://se.min-pan.krakow.pl/pelne_teksty23/k23z_pe/k23_czopek_trzaskus_z.pdf
Reply:
    2009...</t>
      </text>
    </comment>
    <comment ref="E10" authorId="7" shapeId="0" xr:uid="{BFD9A748-F3AC-4746-B568-2649BB3D7DAE}">
      <text>
        <t>[Threaded comment]
Your version of Excel allows you to read this threaded comment; however, any edits to it will get removed if the file is opened in a newer version of Excel. Learn more: https://go.microsoft.com/fwlink/?linkid=870924
Comment:
    Tak jak ENTSO 2030 bo brak jawnych danych</t>
      </text>
    </comment>
    <comment ref="K10" authorId="8" shapeId="0" xr:uid="{0D70175B-8F33-47F5-AF67-DB3D661DFC56}">
      <text>
        <t>[Threaded comment]
Your version of Excel allows you to read this threaded comment; however, any edits to it will get removed if the file is opened in a newer version of Excel. Learn more: https://go.microsoft.com/fwlink/?linkid=870924
Comment:
    KOBIZE</t>
      </text>
    </comment>
    <comment ref="M10" authorId="9" shapeId="0" xr:uid="{2561E92C-C8CF-4059-9A9E-3F5A21A12DD5}">
      <text>
        <t>[Threaded comment]
Your version of Excel allows you to read this threaded comment; however, any edits to it will get removed if the file is opened in a newer version of Excel. Learn more: https://go.microsoft.com/fwlink/?linkid=870924
Comment:
    pgi.gov.pl</t>
      </text>
    </comment>
    <comment ref="E11" authorId="10" shapeId="0" xr:uid="{D6AC3D91-27B7-4254-A5A4-1E26D77A7AC0}">
      <text>
        <t>[Threaded comment]
Your version of Excel allows you to read this threaded comment; however, any edits to it will get removed if the file is opened in a newer version of Excel. Learn more: https://go.microsoft.com/fwlink/?linkid=870924
Comment:
    magazynbiomasa</t>
      </text>
    </comment>
    <comment ref="F11" authorId="11" shapeId="0" xr:uid="{D4FAB75F-6F84-4CA1-A075-EF00C33005E9}">
      <text>
        <t>[Threaded comment]
Your version of Excel allows you to read this threaded comment; however, any edits to it will get removed if the file is opened in a newer version of Excel. Learn more: https://go.microsoft.com/fwlink/?linkid=870924
Comment:
    Magazyn biomasa.pl</t>
      </text>
    </comment>
    <comment ref="J12" authorId="12" shapeId="0" xr:uid="{0474E7C7-1B26-474F-9622-2BD136CDE7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https://web.archive.org/web/20081211234615/http://petroleum.berkeley.edu/patzek/ce24/Spring2003/heatvalues.htm
</t>
      </text>
    </comment>
    <comment ref="E16" authorId="13" shapeId="0" xr:uid="{516392F4-0C77-4D0D-9B33-019C52D407A7}">
      <text>
        <t>[Threaded comment]
Your version of Excel allows you to read this threaded comment; however, any edits to it will get removed if the file is opened in a newer version of Excel. Learn more: https://go.microsoft.com/fwlink/?linkid=870924
Comment:
    Cena z ENTSO z TYNP, przyjęta jak dla 2030</t>
      </text>
    </comment>
    <comment ref="F16" authorId="14" shapeId="0" xr:uid="{4A6B8365-E407-4760-AFC3-33C17EEE8E7A}">
      <text>
        <t>[Threaded comment]
Your version of Excel allows you to read this threaded comment; however, any edits to it will get removed if the file is opened in a newer version of Excel. Learn more: https://go.microsoft.com/fwlink/?linkid=870924
Comment:
    Nie ograniczaliśmy w modelu dla Shella… brak danych zupełnie na ten temat...</t>
      </text>
    </comment>
    <comment ref="I16" authorId="15" shapeId="0" xr:uid="{BF09C4E7-02AD-4C77-83ED-F1023CBBDE6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https://www-ans-org.translate.goog/news/2025-01-07/article-6671/uranium-spot-price-closes-out-2024-at-7263lb/?_x_tr_sl=en&amp;_x_tr_tl=pl&amp;_x_tr_hl=pl&amp;_x_tr_pto=sge#:~:text=The%20uranium%20market%20closed%20out,to%20global%20uranium%20provider%20Cameco.</t>
      </text>
    </comment>
  </commentList>
</comments>
</file>

<file path=xl/sharedStrings.xml><?xml version="1.0" encoding="utf-8"?>
<sst xmlns="http://schemas.openxmlformats.org/spreadsheetml/2006/main" count="233" uniqueCount="161">
  <si>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</si>
  <si>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</si>
  <si>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</si>
  <si>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</si>
  <si>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</si>
  <si>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</si>
  <si>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</si>
  <si>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</si>
  <si>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</si>
  <si>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</si>
  <si>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</si>
  <si>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</si>
  <si>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</si>
  <si>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</si>
  <si>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</si>
  <si>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</si>
  <si>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</si>
  <si>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</si>
  <si>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</si>
  <si>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Jednostka dobra</t>
  </si>
  <si>
    <t>-</t>
  </si>
  <si>
    <t>Poziom podokresów roku - równanie bilansu</t>
  </si>
  <si>
    <t>Oznaczenie dobra "energia elektryczna" dla CHP</t>
  </si>
  <si>
    <t>NRG</t>
  </si>
  <si>
    <t>Biomass</t>
  </si>
  <si>
    <t>PJ</t>
  </si>
  <si>
    <t>LIG</t>
  </si>
  <si>
    <t>Lignite</t>
  </si>
  <si>
    <t>NAT_GAS</t>
  </si>
  <si>
    <t>Natural Gas</t>
  </si>
  <si>
    <t>HC</t>
  </si>
  <si>
    <t>Hard Coal</t>
  </si>
  <si>
    <t>Hydro</t>
  </si>
  <si>
    <t>Solar Energy</t>
  </si>
  <si>
    <t>Onshore Wind Energy</t>
  </si>
  <si>
    <t>Others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</si>
  <si>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</si>
  <si>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</si>
  <si>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</si>
  <si>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</si>
  <si>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</si>
  <si>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</si>
  <si>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</si>
  <si>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</si>
  <si>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</si>
  <si>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</si>
  <si>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</si>
  <si>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</si>
  <si>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</si>
  <si>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</si>
  <si>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</si>
  <si>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</si>
  <si>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</si>
  <si>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</si>
  <si>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</si>
  <si>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</si>
  <si>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</si>
  <si>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</si>
  <si>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</si>
  <si>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</si>
  <si>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</si>
  <si>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</si>
  <si>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</si>
  <si>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</si>
  <si>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</si>
  <si>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</si>
  <si>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</si>
  <si>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</si>
  <si>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</si>
  <si>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</si>
  <si>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</si>
  <si>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</si>
  <si>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</si>
  <si>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MIN_BIOM</t>
  </si>
  <si>
    <t>Biomass Domestic Supply</t>
  </si>
  <si>
    <t>MIN_LIG</t>
  </si>
  <si>
    <t>Lignite Domestic Supply</t>
  </si>
  <si>
    <t>MIN_NAT_GAS</t>
  </si>
  <si>
    <t>Natural Gas Domestic Supply</t>
  </si>
  <si>
    <t>IMP</t>
  </si>
  <si>
    <t>IMP_NAT_GAS</t>
  </si>
  <si>
    <t>Natural Gas Imports</t>
  </si>
  <si>
    <t>MIN_HC</t>
  </si>
  <si>
    <t>Hard Coal Domestic Supply</t>
  </si>
  <si>
    <t>IMP_OIL</t>
  </si>
  <si>
    <t>Oil Imports</t>
  </si>
  <si>
    <t>IMP_URAN</t>
  </si>
  <si>
    <t>Uran Imports</t>
  </si>
  <si>
    <t>MIN_HYDRO</t>
  </si>
  <si>
    <t>MIN_SOLAR</t>
  </si>
  <si>
    <t>Solar</t>
  </si>
  <si>
    <t>DAYNITE</t>
  </si>
  <si>
    <t>MIN_WIND_OFF</t>
  </si>
  <si>
    <t>Wind Offshore</t>
  </si>
  <si>
    <t>MIN_WIND_ON</t>
  </si>
  <si>
    <t xml:space="preserve">Wind Onshore </t>
  </si>
  <si>
    <t>MIN_OTH</t>
  </si>
  <si>
    <t>IMP_H2</t>
  </si>
  <si>
    <t>Hydrogen Imports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</si>
  <si>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</si>
  <si>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</si>
  <si>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</si>
  <si>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</si>
  <si>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</si>
  <si>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</si>
  <si>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</si>
  <si>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</si>
  <si>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</si>
  <si>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</si>
  <si>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</si>
  <si>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</si>
  <si>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</si>
  <si>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</si>
  <si>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</si>
  <si>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</si>
  <si>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</si>
  <si>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</si>
  <si>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</si>
  <si>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</si>
  <si>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</si>
  <si>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</si>
  <si>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</si>
  <si>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</si>
  <si>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</si>
  <si>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</si>
  <si>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</si>
  <si>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</si>
  <si>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Extraction Cost [PLN/GJ]</t>
  </si>
  <si>
    <t>Annual Extraction Bound [PJ/a]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</si>
  <si>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</si>
  <si>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</si>
  <si>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</si>
  <si>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</si>
  <si>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</si>
  <si>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</si>
  <si>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Opis dobra</t>
  </si>
  <si>
    <t>Additional processes from sample</t>
  </si>
  <si>
    <t>URAN</t>
  </si>
  <si>
    <t>Uranium Fuel</t>
  </si>
  <si>
    <t>Wartość opałowa (MJ/kg)</t>
  </si>
  <si>
    <t>Wydobycie 2024 (t)</t>
  </si>
  <si>
    <t>wydobycie m3</t>
  </si>
  <si>
    <t>Wartość opałowa (MJ/m3)</t>
  </si>
  <si>
    <t>koszt wydobycia PLN/t</t>
  </si>
  <si>
    <t>koszt wydobycia PLN/MJ</t>
  </si>
  <si>
    <t>średni kurs dolara 2024</t>
  </si>
  <si>
    <t>Cena Uran (USD2024/lb)</t>
  </si>
  <si>
    <t>1 funt =</t>
  </si>
  <si>
    <t>Cena Uran (PLN/kg)</t>
  </si>
  <si>
    <t xml:space="preserve"> kilograma</t>
  </si>
  <si>
    <t>Cena Uran (PLN/GJ)</t>
  </si>
  <si>
    <t>gęstość energii w jednostce masy (GJ/kg)</t>
  </si>
  <si>
    <t>PRI_HC</t>
  </si>
  <si>
    <t>PRI_BC</t>
  </si>
  <si>
    <t>PRI_GAS_NAT</t>
  </si>
  <si>
    <t>PRI_BIOM</t>
  </si>
  <si>
    <t>PRI_WIND_ON</t>
  </si>
  <si>
    <t>PRI_SOL</t>
  </si>
  <si>
    <t>PRI_HYD</t>
  </si>
  <si>
    <t>PRI_OTH</t>
  </si>
  <si>
    <t>PRI_URAN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</si>
</sst>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color rgb="FFFF0000"/>
      <name val="Arial"/>
      <family val="2"/>
    </font>
    <font>
      <b/>
      <sz val="10"/>
      <color rgb="FFFF0000"/>
      <name val="Arial"/>
      <family val="2"/>
      <charset val="238"/>
    </font>
    <font>
      <b/>
      <sz val="10"/>
      <color theme="0"/>
      <name val="Arial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96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0" fillId="0" borderId="0" xfId="0" applyNumberFormat="1"/>
    <xf numFmtId="0" fontId="1" fillId="28" borderId="13" xfId="0" applyFont="1" applyFill="1" applyBorder="1"/>
    <xf numFmtId="0" fontId="1" fillId="29" borderId="0" xfId="0" applyFont="1" applyFill="1"/>
    <xf numFmtId="0" fontId="1" fillId="28" borderId="0" xfId="0" applyFont="1" applyFill="1"/>
    <xf numFmtId="0" fontId="1" fillId="28" borderId="14" xfId="0" applyFont="1" applyFill="1" applyBorder="1"/>
    <xf numFmtId="0" fontId="1" fillId="0" borderId="0" xfId="0" applyFont="1"/>
    <xf numFmtId="165" fontId="3" fillId="30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" fillId="25" borderId="0" xfId="274" applyNumberFormat="1" applyFill="1" applyAlignment="1">
      <alignment horizontal="center" vertical="center" wrapText="1"/>
    </xf>
    <xf numFmtId="165" fontId="56" fillId="28" borderId="0" xfId="0" applyNumberFormat="1" applyFont="1" applyFill="1"/>
    <xf numFmtId="165" fontId="55" fillId="31" borderId="15" xfId="0" applyNumberFormat="1" applyFont="1" applyFill="1" applyBorder="1" applyAlignment="1">
      <alignment horizontal="center" vertical="center" wrapText="1"/>
    </xf>
    <xf numFmtId="165" fontId="54" fillId="32" borderId="16" xfId="274" applyNumberFormat="1" applyFont="1" applyFill="1" applyBorder="1" applyAlignment="1">
      <alignment horizontal="center" vertical="center" wrapText="1"/>
    </xf>
    <xf numFmtId="165" fontId="54" fillId="32" borderId="15" xfId="274" applyNumberFormat="1" applyFont="1" applyFill="1" applyBorder="1" applyAlignment="1">
      <alignment horizontal="center" vertical="center" wrapText="1"/>
    </xf>
    <xf numFmtId="0" fontId="5" fillId="25" borderId="0" xfId="274" quotePrefix="1" applyFill="1" applyAlignment="1">
      <alignment horizontal="center" vertical="center" wrapText="1"/>
    </xf>
    <xf numFmtId="165" fontId="1" fillId="28" borderId="13" xfId="0" applyNumberFormat="1" applyFont="1" applyFill="1" applyBorder="1"/>
    <xf numFmtId="165" fontId="1" fillId="29" borderId="0" xfId="0" applyNumberFormat="1" applyFont="1" applyFill="1"/>
    <xf numFmtId="165" fontId="1" fillId="28" borderId="0" xfId="0" applyNumberFormat="1" applyFont="1" applyFill="1"/>
    <xf numFmtId="165" fontId="54" fillId="33" borderId="17" xfId="0" applyNumberFormat="1" applyFont="1" applyFill="1" applyBorder="1"/>
    <xf numFmtId="165" fontId="54" fillId="33" borderId="13" xfId="0" applyNumberFormat="1" applyFont="1" applyFill="1" applyBorder="1"/>
    <xf numFmtId="165" fontId="54" fillId="33" borderId="18" xfId="0" applyNumberFormat="1" applyFont="1" applyFill="1" applyBorder="1"/>
    <xf numFmtId="165" fontId="54" fillId="26" borderId="19" xfId="0" applyNumberFormat="1" applyFont="1" applyFill="1" applyBorder="1"/>
    <xf numFmtId="165" fontId="54" fillId="26" borderId="20" xfId="0" applyNumberFormat="1" applyFont="1" applyFill="1" applyBorder="1"/>
    <xf numFmtId="165" fontId="54" fillId="28" borderId="19" xfId="0" applyNumberFormat="1" applyFont="1" applyFill="1" applyBorder="1"/>
    <xf numFmtId="165" fontId="54" fillId="28" borderId="20" xfId="0" applyNumberFormat="1" applyFont="1" applyFill="1" applyBorder="1"/>
    <xf numFmtId="165" fontId="54" fillId="33" borderId="19" xfId="0" applyNumberFormat="1" applyFont="1" applyFill="1" applyBorder="1"/>
    <xf numFmtId="165" fontId="54" fillId="33" borderId="20" xfId="0" applyNumberFormat="1" applyFont="1" applyFill="1" applyBorder="1"/>
    <xf numFmtId="165" fontId="1" fillId="28" borderId="17" xfId="0" applyNumberFormat="1" applyFont="1" applyFill="1" applyBorder="1"/>
    <xf numFmtId="165" fontId="1" fillId="28" borderId="18" xfId="0" applyNumberFormat="1" applyFont="1" applyFill="1" applyBorder="1"/>
    <xf numFmtId="165" fontId="1" fillId="29" borderId="19" xfId="0" applyNumberFormat="1" applyFont="1" applyFill="1" applyBorder="1"/>
    <xf numFmtId="165" fontId="1" fillId="29" borderId="20" xfId="0" applyNumberFormat="1" applyFont="1" applyFill="1" applyBorder="1"/>
    <xf numFmtId="165" fontId="1" fillId="28" borderId="19" xfId="0" applyNumberFormat="1" applyFont="1" applyFill="1" applyBorder="1"/>
    <xf numFmtId="165" fontId="1" fillId="28" borderId="20" xfId="0" applyNumberFormat="1" applyFont="1" applyFill="1" applyBorder="1"/>
    <xf numFmtId="165" fontId="1" fillId="26" borderId="19" xfId="0" applyNumberFormat="1" applyFont="1" applyFill="1" applyBorder="1"/>
    <xf numFmtId="165" fontId="1" fillId="26" borderId="20" xfId="0" applyNumberFormat="1" applyFont="1" applyFill="1" applyBorder="1"/>
    <xf numFmtId="165" fontId="1" fillId="33" borderId="19" xfId="0" applyNumberFormat="1" applyFont="1" applyFill="1" applyBorder="1"/>
    <xf numFmtId="165" fontId="1" fillId="33" borderId="20" xfId="0" applyNumberFormat="1" applyFont="1" applyFill="1" applyBorder="1"/>
    <xf numFmtId="1" fontId="5" fillId="33" borderId="17" xfId="0" applyNumberFormat="1" applyFont="1" applyFill="1" applyBorder="1" applyAlignment="1">
      <alignment horizontal="left" vertical="center"/>
    </xf>
    <xf numFmtId="1" fontId="5" fillId="33" borderId="13" xfId="0" applyNumberFormat="1" applyFont="1" applyFill="1" applyBorder="1" applyAlignment="1">
      <alignment horizontal="left" vertical="center"/>
    </xf>
    <xf numFmtId="1" fontId="5" fillId="33" borderId="18" xfId="0" applyNumberFormat="1" applyFont="1" applyFill="1" applyBorder="1" applyAlignment="1">
      <alignment horizontal="left" vertical="center"/>
    </xf>
    <xf numFmtId="1" fontId="5" fillId="33" borderId="19" xfId="0" applyNumberFormat="1" applyFont="1" applyFill="1" applyBorder="1" applyAlignment="1">
      <alignment horizontal="left" vertical="center"/>
    </xf>
    <xf numFmtId="1" fontId="5" fillId="33" borderId="20" xfId="0" applyNumberFormat="1" applyFont="1" applyFill="1" applyBorder="1" applyAlignment="1">
      <alignment horizontal="left" vertical="center"/>
    </xf>
    <xf numFmtId="1" fontId="5" fillId="26" borderId="19" xfId="0" applyNumberFormat="1" applyFont="1" applyFill="1" applyBorder="1" applyAlignment="1">
      <alignment horizontal="left" vertical="center"/>
    </xf>
    <xf numFmtId="1" fontId="5" fillId="26" borderId="20" xfId="0" applyNumberFormat="1" applyFont="1" applyFill="1" applyBorder="1" applyAlignment="1">
      <alignment horizontal="left" vertical="center"/>
    </xf>
    <xf numFmtId="2" fontId="57" fillId="33" borderId="13" xfId="0" applyNumberFormat="1" applyFont="1" applyFill="1" applyBorder="1" applyAlignment="1">
      <alignment horizontal="center" vertical="center"/>
    </xf>
    <xf numFmtId="165" fontId="1" fillId="26" borderId="0" xfId="0" applyNumberFormat="1" applyFont="1" applyFill="1"/>
    <xf numFmtId="165" fontId="1" fillId="33" borderId="0" xfId="0" applyNumberFormat="1" applyFont="1" applyFill="1"/>
    <xf numFmtId="165" fontId="1" fillId="28" borderId="21" xfId="0" applyNumberFormat="1" applyFont="1" applyFill="1" applyBorder="1"/>
    <xf numFmtId="165" fontId="1" fillId="28" borderId="22" xfId="0" applyNumberFormat="1" applyFont="1" applyFill="1" applyBorder="1"/>
    <xf numFmtId="0" fontId="0" fillId="33" borderId="22" xfId="0" applyFill="1" applyBorder="1"/>
    <xf numFmtId="0" fontId="0" fillId="33" borderId="23" xfId="0" applyFill="1" applyBorder="1"/>
    <xf numFmtId="165" fontId="54" fillId="26" borderId="0" xfId="0" applyNumberFormat="1" applyFont="1" applyFill="1"/>
    <xf numFmtId="165" fontId="54" fillId="28" borderId="0" xfId="0" applyNumberFormat="1" applyFont="1" applyFill="1"/>
    <xf numFmtId="165" fontId="54" fillId="33" borderId="0" xfId="0" applyNumberFormat="1" applyFont="1" applyFill="1"/>
    <xf numFmtId="165" fontId="54" fillId="33" borderId="21" xfId="0" applyNumberFormat="1" applyFont="1" applyFill="1" applyBorder="1"/>
    <xf numFmtId="165" fontId="54" fillId="33" borderId="22" xfId="0" applyNumberFormat="1" applyFont="1" applyFill="1" applyBorder="1"/>
    <xf numFmtId="165" fontId="54" fillId="33" borderId="23" xfId="0" applyNumberFormat="1" applyFont="1" applyFill="1" applyBorder="1"/>
    <xf numFmtId="1" fontId="5" fillId="26" borderId="0" xfId="0" applyNumberFormat="1" applyFont="1" applyFill="1" applyAlignment="1">
      <alignment horizontal="left" vertical="center"/>
    </xf>
    <xf numFmtId="2" fontId="57" fillId="26" borderId="0" xfId="0" applyNumberFormat="1" applyFont="1" applyFill="1" applyAlignment="1">
      <alignment horizontal="center" vertical="center"/>
    </xf>
    <xf numFmtId="1" fontId="5" fillId="33" borderId="0" xfId="0" applyNumberFormat="1" applyFont="1" applyFill="1" applyAlignment="1">
      <alignment horizontal="left" vertical="center"/>
    </xf>
    <xf numFmtId="2" fontId="57" fillId="33" borderId="0" xfId="0" applyNumberFormat="1" applyFont="1" applyFill="1" applyAlignment="1">
      <alignment horizontal="center" vertical="center"/>
    </xf>
    <xf numFmtId="1" fontId="5" fillId="33" borderId="21" xfId="0" applyNumberFormat="1" applyFont="1" applyFill="1" applyBorder="1" applyAlignment="1">
      <alignment horizontal="left" vertical="center"/>
    </xf>
    <xf numFmtId="1" fontId="5" fillId="33" borderId="22" xfId="0" applyNumberFormat="1" applyFont="1" applyFill="1" applyBorder="1" applyAlignment="1">
      <alignment horizontal="left" vertical="center"/>
    </xf>
    <xf numFmtId="2" fontId="57" fillId="33" borderId="22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vertical="center" wrapText="1"/>
    </xf>
    <xf numFmtId="0" fontId="5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5" fillId="34" borderId="24" xfId="277" applyFont="1" applyFill="1" applyBorder="1" applyAlignment="1">
      <alignment horizontal="center" vertical="center" wrapText="1"/>
    </xf>
    <xf numFmtId="0" fontId="52" fillId="34" borderId="24" xfId="0" applyFont="1" applyFill="1" applyBorder="1" applyAlignment="1">
      <alignment horizontal="center" vertical="center" wrapText="1"/>
    </xf>
    <xf numFmtId="0" fontId="1" fillId="34" borderId="24" xfId="277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52" fillId="0" borderId="25" xfId="0" applyFont="1" applyBorder="1" applyAlignment="1">
      <alignment horizontal="center" vertical="center" wrapText="1"/>
    </xf>
    <xf numFmtId="0" fontId="1" fillId="34" borderId="24" xfId="0" applyFont="1" applyFill="1" applyBorder="1" applyAlignment="1">
      <alignment horizontal="center"/>
    </xf>
    <xf numFmtId="0" fontId="53" fillId="33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 vertical="center" wrapText="1"/>
    </xf>
    <xf numFmtId="0" fontId="53" fillId="27" borderId="11" xfId="0" applyFont="1" applyFill="1" applyBorder="1" applyAlignment="1">
      <alignment horizontal="center"/>
    </xf>
    <xf numFmtId="0" fontId="53" fillId="27" borderId="0" xfId="0" applyFont="1" applyFill="1" applyAlignment="1">
      <alignment horizontal="center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microsoft.com/office/2017/10/relationships/person" Target="persons/person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Data/Wydobycie.xlsx" TargetMode="External"/><Relationship Id="rId1" Type="http://schemas.openxmlformats.org/officeDocument/2006/relationships/externalLinkPath" Target="https://d.docs.live.net/95a19d6e4dcee85b/Dokumenty/MASTER_file/Data/Wydobyci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Data/kurs_eur.xlsx" TargetMode="External"/><Relationship Id="rId1" Type="http://schemas.openxmlformats.org/officeDocument/2006/relationships/externalLinkPath" Target="https://d.docs.live.net/95a19d6e4dcee85b/Dokumenty/MASTER_file/Data/kurs_eu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TIMES-model-new/SuppXLS/Scen_FUEL_PRICE_PROJ.xlsx" TargetMode="External"/><Relationship Id="rId1" Type="http://schemas.openxmlformats.org/officeDocument/2006/relationships/externalLinkPath" Target="SuppXLS/Scen_FUEL_PRICE_PRO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ydobycie i sprzedaz wegla kami"/>
      <sheetName val="WK"/>
      <sheetName val="biom"/>
    </sheetNames>
    <sheetDataSet>
      <sheetData sheetId="0" refreshError="1"/>
      <sheetData sheetId="1" refreshError="1"/>
      <sheetData sheetId="2" refreshError="1">
        <row r="6">
          <cell r="B6">
            <v>33.305052330677292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chiwum_tab_a_2020"/>
      <sheetName val="Arkusz1"/>
      <sheetName val="Arkusz2"/>
      <sheetName val="archiwum_tab_a_2021"/>
      <sheetName val="archiwum_tab_a_2023"/>
      <sheetName val="archiwum_tab_a_2024"/>
      <sheetName val="Arkusz3"/>
    </sheetNames>
    <sheetDataSet>
      <sheetData sheetId="0">
        <row r="1">
          <cell r="F1">
            <v>3.8978243137254918</v>
          </cell>
        </row>
      </sheetData>
      <sheetData sheetId="1"/>
      <sheetData sheetId="2"/>
      <sheetData sheetId="3">
        <row r="3">
          <cell r="D3">
            <v>4.566975196850394</v>
          </cell>
        </row>
      </sheetData>
      <sheetData sheetId="4"/>
      <sheetData sheetId="5">
        <row r="3">
          <cell r="E3">
            <v>3.9799075396825372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EL COST"/>
    </sheetNames>
    <sheetDataSet>
      <sheetData sheetId="0">
        <row r="25">
          <cell r="E25">
            <v>7.7638578346456697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7B354BE-67BE-4CD2-962A-5AADA6FDF0F2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5-06-30T18:02:30.81" personId="{57B354BE-67BE-4CD2-962A-5AADA6FDF0F2}" id="{540E8EA3-F972-48E8-9F6A-5E7C0DED24FF}">
    <text>KOBIZE</text>
  </threadedComment>
  <threadedComment ref="L8" dT="2025-06-30T18:18:16.14" personId="{57B354BE-67BE-4CD2-962A-5AADA6FDF0F2}" id="{1398D932-AC54-4E48-BDD3-B91E469C6D1E}">
    <text>Dynamiczny raport górnictwa wk</text>
  </threadedComment>
  <threadedComment ref="N8" dT="2025-06-30T18:47:37.41" personId="{57B354BE-67BE-4CD2-962A-5AADA6FDF0F2}" id="{5D671AC0-8134-49B1-8B6D-783CDE49016A}">
    <text>Forum energii</text>
  </threadedComment>
  <threadedComment ref="N8" dT="2025-07-01T16:28:29.24" personId="{57B354BE-67BE-4CD2-962A-5AADA6FDF0F2}" id="{2730D4D6-8EC1-474B-AD53-6E03EA6D1E1B}" parentId="{5D671AC0-8134-49B1-8B6D-783CDE49016A}">
    <text>2024</text>
  </threadedComment>
  <threadedComment ref="E9" dT="2025-07-01T16:37:23.37" personId="{57B354BE-67BE-4CD2-962A-5AADA6FDF0F2}" id="{AC399B7F-CA59-4F4B-A772-9F163718F16E}">
    <text>Dobre źródło ale z 2009! Link po prawej w tabeli</text>
  </threadedComment>
  <threadedComment ref="J9" dT="2025-06-30T18:27:42.39" personId="{57B354BE-67BE-4CD2-962A-5AADA6FDF0F2}" id="{DCBAF300-A978-4B2D-AC25-360CF3E68B1B}">
    <text>KOBIZE</text>
  </threadedComment>
  <threadedComment ref="L9" dT="2025-06-30T18:18:26.97" personId="{57B354BE-67BE-4CD2-962A-5AADA6FDF0F2}" id="{A802C731-2EE1-48BB-8D4E-3E18904F2E13}">
    <text>Pgi.gov.pl</text>
  </threadedComment>
  <threadedComment ref="N9" dT="2025-07-01T16:27:58.61" personId="{57B354BE-67BE-4CD2-962A-5AADA6FDF0F2}" id="{5CC8B6E8-38CC-4EDE-A045-21A09B7DD1C9}">
    <text>https://se.min-pan.krakow.pl/pelne_teksty23/k23z_pe/k23_czopek_trzaskus_z.pdf</text>
    <extLst>
      <x:ext xmlns:xltc2="http://schemas.microsoft.com/office/spreadsheetml/2020/threadedcomments2" uri="{F7C98A9C-CBB3-438F-8F68-D28B6AF4A901}">
        <xltc2:checksum>2345454960</xltc2:checksum>
        <xltc2:hyperlink startIndex="0" length="77" url="https://se.min-pan.krakow.pl/pelne_teksty23/k23z_pe/k23_czopek_trzaskus_z.pdf"/>
      </x:ext>
    </extLst>
  </threadedComment>
  <threadedComment ref="N9" dT="2025-07-01T16:28:37.99" personId="{57B354BE-67BE-4CD2-962A-5AADA6FDF0F2}" id="{C167D862-F31F-4B89-94D8-D8A7D4AE61BC}" parentId="{5CC8B6E8-38CC-4EDE-A045-21A09B7DD1C9}">
    <text>2009...</text>
  </threadedComment>
  <threadedComment ref="E10" dT="2025-06-30T18:36:36.56" personId="{57B354BE-67BE-4CD2-962A-5AADA6FDF0F2}" id="{BFD9A748-F3AC-4746-B568-2649BB3D7DAE}">
    <text>Tak jak ENTSO 2030 bo brak jawnych danych</text>
  </threadedComment>
  <threadedComment ref="K10" dT="2025-06-30T18:27:54.39" personId="{57B354BE-67BE-4CD2-962A-5AADA6FDF0F2}" id="{0D70175B-8F33-47F5-AF67-DB3D661DFC56}">
    <text>KOBIZE</text>
  </threadedComment>
  <threadedComment ref="M10" dT="2025-06-30T18:28:16.66" personId="{57B354BE-67BE-4CD2-962A-5AADA6FDF0F2}" id="{2561E92C-C8CF-4059-9A9E-3F5A21A12DD5}">
    <text>pgi.gov.pl</text>
  </threadedComment>
  <threadedComment ref="E11" dT="2025-06-30T18:31:04.74" personId="{57B354BE-67BE-4CD2-962A-5AADA6FDF0F2}" id="{D6AC3D91-27B7-4254-A5A4-1E26D77A7AC0}">
    <text>magazynbiomasa</text>
  </threadedComment>
  <threadedComment ref="F11" dT="2025-06-30T18:12:24.35" personId="{57B354BE-67BE-4CD2-962A-5AADA6FDF0F2}" id="{D4FAB75F-6F84-4CA1-A075-EF00C33005E9}">
    <text>Magazyn biomasa.pl</text>
  </threadedComment>
  <threadedComment ref="J12" dT="2025-07-01T16:57:20.07" personId="{57B354BE-67BE-4CD2-962A-5AADA6FDF0F2}" id="{0474E7C7-1B26-474F-9622-2BD136CDE7E9}">
    <text xml:space="preserve">https://web.archive.org/web/20081211234615/http://petroleum.berkeley.edu/patzek/ce24/Spring2003/heatvalues.htm
</text>
    <extLst>
      <x:ext xmlns:xltc2="http://schemas.microsoft.com/office/spreadsheetml/2020/threadedcomments2" uri="{F7C98A9C-CBB3-438F-8F68-D28B6AF4A901}">
        <xltc2:checksum>1275679288</xltc2:checksum>
        <xltc2:hyperlink startIndex="0" length="110" url="https://web.archive.org/web/20081211234615/http://petroleum.berkeley.edu/patzek/ce24/Spring2003/heatvalues.htm"/>
      </x:ext>
    </extLst>
  </threadedComment>
  <threadedComment ref="E16" dT="2025-07-01T20:08:44.75" personId="{57B354BE-67BE-4CD2-962A-5AADA6FDF0F2}" id="{516392F4-0C77-4D0D-9B33-019C52D407A7}">
    <text>Cena z ENTSO z TYNP, przyjęta jak dla 2030</text>
  </threadedComment>
  <threadedComment ref="F16" dT="2025-07-01T17:12:42.15" personId="{57B354BE-67BE-4CD2-962A-5AADA6FDF0F2}" id="{4A6B8365-E407-4760-AFC3-33C17EEE8E7A}">
    <text>Nie ograniczaliśmy w modelu dla Shella… brak danych zupełnie na ten temat...</text>
  </threadedComment>
  <threadedComment ref="I16" dT="2025-07-01T17:13:03.78" personId="{57B354BE-67BE-4CD2-962A-5AADA6FDF0F2}" id="{BF09C4E7-02AD-4C77-83ED-F1023CBBDE68}" done="1">
    <text>https://www-ans-org.translate.goog/news/2025-01-07/article-6671/uranium-spot-price-closes-out-2024-at-7263lb/?_x_tr_sl=en&amp;_x_tr_tl=pl&amp;_x_tr_hl=pl&amp;_x_tr_pto=sge#:~:text=The%20uranium%20market%20closed%20out,to%20global%20uranium%20provider%20Cameco.</text>
    <extLst>
      <x:ext xmlns:xltc2="http://schemas.microsoft.com/office/spreadsheetml/2020/threadedcomments2" uri="{F7C98A9C-CBB3-438F-8F68-D28B6AF4A901}">
        <xltc2:checksum>2247809063</xltc2:checksum>
        <xltc2:hyperlink startIndex="0" length="247" url="https://www-ans-org.translate.goog/news/2025-01-07/article-6671/uranium-spot-price-closes-out-2024-at-7263lb/?_x_tr_sl=en&amp;_x_tr_tl=pl&amp;_x_tr_hl=pl&amp;_x_tr_pto=sge#:~:text=The%20uranium%20market%20closed%20out,to%20global%20uranium%20provider%20Cameco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5"/>
  <sheetViews>
    <sheetView zoomScale="130" zoomScaleNormal="130" workbookViewId="0">
      <selection activeCell="C17" sqref="C17"/>
    </sheetView>
  </sheetViews>
  <sheetFormatPr defaultRowHeight="12.75"/>
  <cols>
    <col min="1" max="1" width="2.7109375" customWidth="1"/>
    <col min="2" max="3" width="14.28515625" customWidth="1"/>
    <col min="4" max="4" width="32.7109375" customWidth="1"/>
    <col min="5" max="5" width="10.7109375" customWidth="1"/>
    <col min="6" max="6" width="15.7109375" customWidth="1"/>
    <col min="7" max="7" width="15" customWidth="1"/>
    <col min="8" max="8" width="12.71093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8.2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1.75" thickBot="1">
      <c r="B7" s="30" t="s">
        <v>17</v>
      </c>
      <c r="C7" s="30" t="s">
        <v>18</v>
      </c>
      <c r="D7" s="30" t="s">
        <v>135</v>
      </c>
      <c r="E7" s="30" t="s">
        <v>19</v>
      </c>
      <c r="F7" s="30" t="s">
        <v>20</v>
      </c>
      <c r="G7" s="30" t="s">
        <v>21</v>
      </c>
      <c r="H7" s="30" t="s">
        <v>20</v>
      </c>
      <c r="I7" s="30" t="s">
        <v>22</v>
      </c>
    </row>
    <row r="8" spans="2:9" ht="18.75" customHeight="1">
      <c r="B8" s="36" t="s">
        <v>23</v>
      </c>
      <c r="C8" s="37" t="s">
        <v>152</v>
      </c>
      <c r="D8" s="37" t="s">
        <v>31</v>
      </c>
      <c r="E8" s="37" t="s">
        <v>25</v>
      </c>
      <c r="F8" s="37"/>
      <c r="G8" s="37"/>
      <c r="H8" s="37"/>
      <c r="I8" s="38"/>
    </row>
    <row r="9" spans="2:9" ht="18.75" customHeight="1">
      <c r="B9" s="39" t="s">
        <v>23</v>
      </c>
      <c r="C9" s="69" t="s">
        <v>153</v>
      </c>
      <c r="D9" s="69" t="s">
        <v>27</v>
      </c>
      <c r="E9" s="69" t="s">
        <v>25</v>
      </c>
      <c r="F9" s="69"/>
      <c r="G9" s="69"/>
      <c r="H9" s="69"/>
      <c r="I9" s="40"/>
    </row>
    <row r="10" spans="2:9" ht="18.75" customHeight="1">
      <c r="B10" s="41" t="s">
        <v>23</v>
      </c>
      <c r="C10" s="70" t="s">
        <v>154</v>
      </c>
      <c r="D10" s="70" t="s">
        <v>29</v>
      </c>
      <c r="E10" s="70" t="s">
        <v>25</v>
      </c>
      <c r="F10" s="70"/>
      <c r="G10" s="70"/>
      <c r="H10" s="70"/>
      <c r="I10" s="42"/>
    </row>
    <row r="11" spans="2:9" ht="18.75" customHeight="1">
      <c r="B11" s="39" t="s">
        <v>23</v>
      </c>
      <c r="C11" s="69" t="s">
        <v>155</v>
      </c>
      <c r="D11" s="69" t="s">
        <v>24</v>
      </c>
      <c r="E11" s="69" t="s">
        <v>25</v>
      </c>
      <c r="F11" s="69"/>
      <c r="G11" s="69"/>
      <c r="H11" s="69"/>
      <c r="I11" s="40"/>
    </row>
    <row r="12" spans="2:9" ht="18.75" customHeight="1">
      <c r="B12" s="43" t="s">
        <v>23</v>
      </c>
      <c r="C12" s="71" t="s">
        <v>156</v>
      </c>
      <c r="D12" s="71" t="s">
        <v>34</v>
      </c>
      <c r="E12" s="71" t="s">
        <v>25</v>
      </c>
      <c r="F12" s="71"/>
      <c r="G12" s="70"/>
      <c r="H12" s="70"/>
      <c r="I12" s="42"/>
    </row>
    <row r="13" spans="2:9" ht="18.75" customHeight="1">
      <c r="B13" s="39" t="s">
        <v>23</v>
      </c>
      <c r="C13" s="69" t="s">
        <v>158</v>
      </c>
      <c r="D13" s="69" t="s">
        <v>32</v>
      </c>
      <c r="E13" s="69" t="s">
        <v>25</v>
      </c>
      <c r="F13" s="69"/>
      <c r="G13" s="69"/>
      <c r="H13" s="69"/>
      <c r="I13" s="40"/>
    </row>
    <row r="14" spans="2:9" ht="18.75" customHeight="1">
      <c r="B14" s="43" t="s">
        <v>23</v>
      </c>
      <c r="C14" s="71" t="s">
        <v>157</v>
      </c>
      <c r="D14" s="71" t="s">
        <v>33</v>
      </c>
      <c r="E14" s="71" t="s">
        <v>25</v>
      </c>
      <c r="F14" s="71"/>
      <c r="G14" s="71"/>
      <c r="H14" s="71"/>
      <c r="I14" s="44"/>
    </row>
    <row r="15" spans="2:9" ht="18.75" customHeight="1">
      <c r="B15" s="39" t="s">
        <v>23</v>
      </c>
      <c r="C15" s="69" t="s">
        <v>159</v>
      </c>
      <c r="D15" s="69" t="s">
        <v>35</v>
      </c>
      <c r="E15" s="69" t="s">
        <v>25</v>
      </c>
      <c r="F15" s="69"/>
      <c r="G15" s="69"/>
      <c r="H15" s="69"/>
      <c r="I15" s="40"/>
    </row>
    <row r="16" spans="2:9" ht="18.75" customHeight="1" thickBot="1">
      <c r="B16" s="72" t="s">
        <v>23</v>
      </c>
      <c r="C16" s="73" t="s">
        <v>160</v>
      </c>
      <c r="D16" s="73" t="s">
        <v>138</v>
      </c>
      <c r="E16" s="73" t="s">
        <v>25</v>
      </c>
      <c r="F16" s="73"/>
      <c r="G16" s="73"/>
      <c r="H16" s="73"/>
      <c r="I16" s="74"/>
    </row>
    <row r="17" spans="2:6" ht="18.75" customHeight="1">
      <c r="B17" s="24"/>
      <c r="C17" s="24"/>
      <c r="F17" s="19"/>
    </row>
    <row r="18" spans="2:6" ht="18.75" customHeight="1">
      <c r="F18" s="19"/>
    </row>
    <row r="19" spans="2:6" ht="13.5" thickBot="1">
      <c r="B19" s="94" t="s">
        <v>36</v>
      </c>
      <c r="C19" s="94"/>
      <c r="F19" s="19"/>
    </row>
    <row r="20" spans="2:6">
      <c r="B20" s="20" t="s">
        <v>23</v>
      </c>
      <c r="C20" s="20" t="s">
        <v>37</v>
      </c>
    </row>
    <row r="21" spans="2:6">
      <c r="B21" s="21" t="s">
        <v>38</v>
      </c>
      <c r="C21" s="21" t="s">
        <v>39</v>
      </c>
    </row>
    <row r="22" spans="2:6">
      <c r="B22" s="22" t="s">
        <v>40</v>
      </c>
      <c r="C22" s="22" t="s">
        <v>41</v>
      </c>
    </row>
    <row r="23" spans="2:6">
      <c r="B23" s="21" t="s">
        <v>42</v>
      </c>
      <c r="C23" s="21" t="s">
        <v>43</v>
      </c>
    </row>
    <row r="24" spans="2:6" ht="13.5" thickBot="1">
      <c r="B24" s="23" t="s">
        <v>44</v>
      </c>
      <c r="C24" s="23" t="s">
        <v>45</v>
      </c>
    </row>
    <row r="25" spans="2:6">
      <c r="E25" s="24"/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8"/>
  <sheetViews>
    <sheetView zoomScale="115" zoomScaleNormal="115" workbookViewId="0">
      <selection activeCell="H15" sqref="H15"/>
    </sheetView>
  </sheetViews>
  <sheetFormatPr defaultRowHeight="12.75"/>
  <cols>
    <col min="1" max="1" width="2.71093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28515625" customWidth="1"/>
    <col min="10" max="10" width="10" customWidth="1"/>
    <col min="13" max="13" width="11.85546875" customWidth="1"/>
  </cols>
  <sheetData>
    <row r="2" spans="1:10" ht="18" customHeight="1">
      <c r="A2" s="3"/>
      <c r="B2" s="16" t="s">
        <v>46</v>
      </c>
      <c r="C2" s="1"/>
      <c r="D2" s="1"/>
    </row>
    <row r="3" spans="1:10" ht="12.75" customHeight="1"/>
    <row r="4" spans="1:10" ht="15.75" customHeight="1">
      <c r="B4" s="18" t="s">
        <v>47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48</v>
      </c>
      <c r="C5" s="25" t="s">
        <v>49</v>
      </c>
      <c r="D5" s="25" t="s">
        <v>50</v>
      </c>
      <c r="E5" s="25" t="s">
        <v>51</v>
      </c>
      <c r="F5" s="25" t="s">
        <v>52</v>
      </c>
      <c r="G5" s="25" t="s">
        <v>53</v>
      </c>
      <c r="H5" s="25" t="s">
        <v>54</v>
      </c>
      <c r="I5" s="25" t="s">
        <v>55</v>
      </c>
      <c r="J5" s="25" t="s">
        <v>56</v>
      </c>
    </row>
    <row r="6" spans="1:10" ht="47.25" customHeight="1">
      <c r="B6" s="26" t="s">
        <v>57</v>
      </c>
      <c r="C6" s="26" t="s">
        <v>58</v>
      </c>
      <c r="D6" s="26" t="s">
        <v>59</v>
      </c>
      <c r="E6" s="26" t="s">
        <v>60</v>
      </c>
      <c r="F6" s="26" t="s">
        <v>61</v>
      </c>
      <c r="G6" s="26" t="s">
        <v>62</v>
      </c>
      <c r="H6" s="26" t="s">
        <v>14</v>
      </c>
      <c r="I6" s="26" t="s">
        <v>63</v>
      </c>
      <c r="J6" s="26" t="s">
        <v>64</v>
      </c>
    </row>
    <row r="7" spans="1:10" ht="64.5" thickBot="1">
      <c r="B7" s="27" t="s">
        <v>65</v>
      </c>
      <c r="C7" s="27" t="s">
        <v>66</v>
      </c>
      <c r="D7" s="27" t="s">
        <v>67</v>
      </c>
      <c r="E7" s="27" t="s">
        <v>68</v>
      </c>
      <c r="F7" s="27" t="s">
        <v>69</v>
      </c>
      <c r="G7" s="27" t="s">
        <v>70</v>
      </c>
      <c r="H7" s="27" t="s">
        <v>21</v>
      </c>
      <c r="I7" s="32"/>
      <c r="J7" s="32"/>
    </row>
    <row r="8" spans="1:10" ht="15.75" customHeight="1">
      <c r="B8" s="45" t="s">
        <v>71</v>
      </c>
      <c r="C8" s="33" t="s">
        <v>72</v>
      </c>
      <c r="D8" s="33" t="s">
        <v>82</v>
      </c>
      <c r="E8" s="33" t="s">
        <v>83</v>
      </c>
      <c r="F8" s="33" t="s">
        <v>25</v>
      </c>
      <c r="G8" s="33"/>
      <c r="H8" s="33"/>
      <c r="I8" s="33"/>
      <c r="J8" s="46"/>
    </row>
    <row r="9" spans="1:10" ht="15.75" customHeight="1">
      <c r="B9" s="47" t="s">
        <v>71</v>
      </c>
      <c r="C9" s="34" t="s">
        <v>72</v>
      </c>
      <c r="D9" s="34" t="s">
        <v>75</v>
      </c>
      <c r="E9" s="34" t="s">
        <v>76</v>
      </c>
      <c r="F9" s="34" t="s">
        <v>25</v>
      </c>
      <c r="G9" s="34"/>
      <c r="H9" s="34"/>
      <c r="I9" s="34"/>
      <c r="J9" s="48"/>
    </row>
    <row r="10" spans="1:10" ht="15.75" customHeight="1">
      <c r="B10" s="49" t="s">
        <v>71</v>
      </c>
      <c r="C10" s="35" t="s">
        <v>72</v>
      </c>
      <c r="D10" s="35" t="s">
        <v>77</v>
      </c>
      <c r="E10" s="35" t="s">
        <v>78</v>
      </c>
      <c r="F10" s="35" t="s">
        <v>25</v>
      </c>
      <c r="G10" s="35"/>
      <c r="H10" s="35"/>
      <c r="I10" s="35"/>
      <c r="J10" s="50"/>
    </row>
    <row r="11" spans="1:10" ht="15.75" customHeight="1">
      <c r="B11" s="51" t="s">
        <v>71</v>
      </c>
      <c r="C11" s="63" t="s">
        <v>72</v>
      </c>
      <c r="D11" s="63" t="s">
        <v>73</v>
      </c>
      <c r="E11" s="63" t="s">
        <v>74</v>
      </c>
      <c r="F11" s="63" t="s">
        <v>25</v>
      </c>
      <c r="G11" s="63"/>
      <c r="H11" s="63"/>
      <c r="I11" s="63"/>
      <c r="J11" s="52"/>
    </row>
    <row r="12" spans="1:10" ht="15.75" customHeight="1">
      <c r="B12" s="49" t="s">
        <v>71</v>
      </c>
      <c r="C12" s="35" t="s">
        <v>72</v>
      </c>
      <c r="D12" s="35" t="s">
        <v>94</v>
      </c>
      <c r="E12" s="35" t="s">
        <v>95</v>
      </c>
      <c r="F12" s="35" t="s">
        <v>25</v>
      </c>
      <c r="G12" s="35"/>
      <c r="H12" s="35" t="s">
        <v>91</v>
      </c>
      <c r="I12" s="35"/>
      <c r="J12" s="50"/>
    </row>
    <row r="13" spans="1:10">
      <c r="B13" s="51" t="s">
        <v>71</v>
      </c>
      <c r="C13" s="63" t="s">
        <v>72</v>
      </c>
      <c r="D13" s="63" t="s">
        <v>88</v>
      </c>
      <c r="E13" s="63" t="s">
        <v>32</v>
      </c>
      <c r="F13" s="63" t="s">
        <v>25</v>
      </c>
      <c r="G13" s="63"/>
      <c r="H13" s="63"/>
      <c r="I13" s="63"/>
      <c r="J13" s="52"/>
    </row>
    <row r="14" spans="1:10">
      <c r="B14" s="53" t="s">
        <v>71</v>
      </c>
      <c r="C14" s="64" t="s">
        <v>72</v>
      </c>
      <c r="D14" s="64" t="s">
        <v>89</v>
      </c>
      <c r="E14" s="64" t="s">
        <v>90</v>
      </c>
      <c r="F14" s="64" t="s">
        <v>25</v>
      </c>
      <c r="G14" s="64"/>
      <c r="H14" s="64" t="s">
        <v>91</v>
      </c>
      <c r="I14" s="64"/>
      <c r="J14" s="54"/>
    </row>
    <row r="15" spans="1:10">
      <c r="B15" s="47" t="s">
        <v>71</v>
      </c>
      <c r="C15" s="34" t="s">
        <v>72</v>
      </c>
      <c r="D15" s="34" t="s">
        <v>96</v>
      </c>
      <c r="E15" s="34" t="s">
        <v>35</v>
      </c>
      <c r="F15" s="34" t="s">
        <v>25</v>
      </c>
      <c r="G15" s="34"/>
      <c r="H15" s="34"/>
      <c r="I15" s="34"/>
      <c r="J15" s="48"/>
    </row>
    <row r="16" spans="1:10" ht="13.5" thickBot="1">
      <c r="B16" s="65" t="s">
        <v>79</v>
      </c>
      <c r="C16" s="66" t="s">
        <v>72</v>
      </c>
      <c r="D16" s="66" t="s">
        <v>86</v>
      </c>
      <c r="E16" s="66" t="s">
        <v>87</v>
      </c>
      <c r="F16" s="66" t="s">
        <v>25</v>
      </c>
      <c r="G16" s="67"/>
      <c r="H16" s="67"/>
      <c r="I16" s="67"/>
      <c r="J16" s="68"/>
    </row>
    <row r="19" spans="2:14">
      <c r="B19" s="95" t="s">
        <v>99</v>
      </c>
      <c r="C19" s="95"/>
      <c r="D19" s="95"/>
    </row>
    <row r="20" spans="2:14">
      <c r="B20" s="22" t="s">
        <v>100</v>
      </c>
      <c r="C20" s="22" t="s">
        <v>101</v>
      </c>
      <c r="D20" s="22"/>
      <c r="F20" s="24" t="s">
        <v>136</v>
      </c>
    </row>
    <row r="21" spans="2:14">
      <c r="B21" s="21" t="s">
        <v>102</v>
      </c>
      <c r="C21" s="21" t="s">
        <v>103</v>
      </c>
      <c r="D21" s="21"/>
      <c r="F21" s="34" t="s">
        <v>79</v>
      </c>
      <c r="G21" s="34" t="s">
        <v>72</v>
      </c>
      <c r="H21" s="34" t="s">
        <v>80</v>
      </c>
      <c r="I21" s="34" t="s">
        <v>81</v>
      </c>
      <c r="J21" s="34" t="s">
        <v>25</v>
      </c>
      <c r="K21" s="34"/>
      <c r="L21" s="34"/>
      <c r="M21" s="34"/>
      <c r="N21" s="34"/>
    </row>
    <row r="22" spans="2:14">
      <c r="B22" s="22" t="s">
        <v>104</v>
      </c>
      <c r="C22" s="22" t="s">
        <v>105</v>
      </c>
      <c r="D22" s="22"/>
      <c r="F22" s="35" t="s">
        <v>79</v>
      </c>
      <c r="G22" s="35" t="s">
        <v>72</v>
      </c>
      <c r="H22" s="35" t="s">
        <v>84</v>
      </c>
      <c r="I22" s="35" t="s">
        <v>85</v>
      </c>
      <c r="J22" s="35" t="s">
        <v>25</v>
      </c>
      <c r="K22" s="35"/>
      <c r="L22" s="35"/>
      <c r="M22" s="35"/>
      <c r="N22" s="35"/>
    </row>
    <row r="23" spans="2:14">
      <c r="B23" s="21" t="s">
        <v>106</v>
      </c>
      <c r="C23" s="21" t="s">
        <v>107</v>
      </c>
      <c r="D23" s="21"/>
      <c r="F23" s="35" t="s">
        <v>79</v>
      </c>
      <c r="G23" s="35" t="s">
        <v>72</v>
      </c>
      <c r="H23" s="35" t="s">
        <v>86</v>
      </c>
      <c r="I23" s="35" t="s">
        <v>87</v>
      </c>
      <c r="J23" s="35" t="s">
        <v>25</v>
      </c>
      <c r="K23" s="35"/>
      <c r="L23" s="35"/>
      <c r="M23" s="35"/>
      <c r="N23" s="35"/>
    </row>
    <row r="24" spans="2:14">
      <c r="B24" s="22" t="s">
        <v>108</v>
      </c>
      <c r="C24" s="22" t="s">
        <v>109</v>
      </c>
      <c r="D24" s="22"/>
      <c r="F24" s="24" t="s">
        <v>79</v>
      </c>
      <c r="G24" s="24" t="s">
        <v>72</v>
      </c>
      <c r="H24" t="s">
        <v>97</v>
      </c>
      <c r="I24" t="s">
        <v>98</v>
      </c>
      <c r="J24" s="19" t="s">
        <v>25</v>
      </c>
      <c r="K24" s="19"/>
    </row>
    <row r="25" spans="2:14">
      <c r="B25" s="21" t="s">
        <v>79</v>
      </c>
      <c r="C25" s="21" t="s">
        <v>110</v>
      </c>
      <c r="D25" s="21" t="s">
        <v>111</v>
      </c>
      <c r="F25" s="34" t="s">
        <v>71</v>
      </c>
      <c r="G25" s="34" t="s">
        <v>72</v>
      </c>
      <c r="H25" s="34" t="s">
        <v>92</v>
      </c>
      <c r="I25" s="34" t="s">
        <v>93</v>
      </c>
      <c r="J25" s="34" t="s">
        <v>25</v>
      </c>
      <c r="K25" s="34"/>
      <c r="L25" s="34" t="s">
        <v>91</v>
      </c>
      <c r="M25" s="34"/>
      <c r="N25" s="34"/>
    </row>
    <row r="26" spans="2:14">
      <c r="B26" s="22" t="s">
        <v>112</v>
      </c>
      <c r="C26" s="22" t="s">
        <v>113</v>
      </c>
      <c r="D26" s="22" t="s">
        <v>114</v>
      </c>
    </row>
    <row r="27" spans="2:14">
      <c r="B27" s="21" t="s">
        <v>71</v>
      </c>
      <c r="C27" s="21" t="s">
        <v>115</v>
      </c>
      <c r="D27" s="21" t="s">
        <v>111</v>
      </c>
    </row>
    <row r="28" spans="2:14" ht="13.5" thickBot="1">
      <c r="B28" s="23" t="s">
        <v>116</v>
      </c>
      <c r="C28" s="23" t="s">
        <v>117</v>
      </c>
      <c r="D28" s="23"/>
    </row>
  </sheetData>
  <mergeCells count="1">
    <mergeCell ref="B19:D1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8"/>
  <sheetViews>
    <sheetView tabSelected="1" zoomScale="130" zoomScaleNormal="130" workbookViewId="0">
      <selection activeCell="H26" sqref="H26"/>
    </sheetView>
  </sheetViews>
  <sheetFormatPr defaultRowHeight="12.75"/>
  <cols>
    <col min="1" max="1" width="2.7109375" customWidth="1"/>
    <col min="2" max="2" width="22.7109375" customWidth="1"/>
    <col min="3" max="3" width="27.28515625" customWidth="1"/>
    <col min="4" max="5" width="12.7109375" customWidth="1"/>
    <col min="6" max="7" width="14.28515625" customWidth="1"/>
    <col min="9" max="9" width="15.7109375" customWidth="1"/>
    <col min="10" max="10" width="24.7109375" customWidth="1"/>
    <col min="11" max="12" width="15.7109375" customWidth="1"/>
    <col min="13" max="13" width="11.7109375" bestFit="1" customWidth="1"/>
    <col min="14" max="14" width="19.28515625" bestFit="1" customWidth="1"/>
  </cols>
  <sheetData>
    <row r="1" spans="1:22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8">
      <c r="A2" s="5"/>
      <c r="B2" s="10" t="s">
        <v>118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>
      <c r="A3" s="8"/>
      <c r="B3" s="9"/>
      <c r="C3" s="5"/>
      <c r="D3" s="6"/>
      <c r="E3" s="7"/>
      <c r="F3" s="7"/>
      <c r="G3" s="7"/>
      <c r="H3" s="5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5"/>
      <c r="D4" s="17" t="s">
        <v>119</v>
      </c>
      <c r="E4" s="5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15.75" customHeight="1">
      <c r="A5" s="5"/>
      <c r="B5" s="25" t="s">
        <v>50</v>
      </c>
      <c r="C5" s="25" t="s">
        <v>120</v>
      </c>
      <c r="D5" s="25" t="s">
        <v>121</v>
      </c>
      <c r="E5" s="25" t="s">
        <v>122</v>
      </c>
      <c r="F5" s="25" t="s">
        <v>123</v>
      </c>
      <c r="G5" s="25" t="s">
        <v>124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5"/>
      <c r="U5" s="5"/>
      <c r="V5" s="5"/>
    </row>
    <row r="6" spans="1:22" ht="47.25" customHeight="1">
      <c r="A6" s="5"/>
      <c r="B6" s="26" t="s">
        <v>125</v>
      </c>
      <c r="C6" s="26" t="s">
        <v>60</v>
      </c>
      <c r="D6" s="26" t="s">
        <v>126</v>
      </c>
      <c r="E6" s="26" t="s">
        <v>127</v>
      </c>
      <c r="F6" s="26" t="s">
        <v>128</v>
      </c>
      <c r="G6" s="26" t="s">
        <v>129</v>
      </c>
      <c r="H6" s="14"/>
      <c r="I6" s="14"/>
      <c r="J6" s="14"/>
      <c r="K6" s="14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47.25" customHeight="1" thickBot="1">
      <c r="A7" s="5"/>
      <c r="B7" s="27" t="s">
        <v>130</v>
      </c>
      <c r="C7" s="27" t="s">
        <v>68</v>
      </c>
      <c r="D7" s="27" t="s">
        <v>131</v>
      </c>
      <c r="E7" s="27" t="s">
        <v>132</v>
      </c>
      <c r="F7" s="27" t="s">
        <v>133</v>
      </c>
      <c r="G7" s="27" t="s">
        <v>134</v>
      </c>
      <c r="H7" s="14"/>
      <c r="I7" s="85"/>
      <c r="J7" s="86" t="s">
        <v>139</v>
      </c>
      <c r="K7" s="86" t="s">
        <v>142</v>
      </c>
      <c r="L7" s="87" t="s">
        <v>140</v>
      </c>
      <c r="M7" s="87" t="s">
        <v>141</v>
      </c>
      <c r="N7" s="87" t="s">
        <v>143</v>
      </c>
      <c r="O7" s="87" t="s">
        <v>144</v>
      </c>
      <c r="P7" s="5"/>
      <c r="Q7" s="5"/>
      <c r="R7" s="5"/>
      <c r="S7" s="5"/>
      <c r="T7" s="5"/>
      <c r="U7" s="5"/>
      <c r="V7" s="5"/>
    </row>
    <row r="8" spans="1:22" ht="15.75" customHeight="1">
      <c r="B8" s="55" t="str">
        <f>SEC_Processes!D8</f>
        <v>MIN_HC</v>
      </c>
      <c r="C8" s="56" t="str">
        <f>SEC_Processes!E8</f>
        <v>Hard Coal Domestic Supply</v>
      </c>
      <c r="D8" s="56" t="str">
        <f>SEC_Comm!C8</f>
        <v>PRI_HC</v>
      </c>
      <c r="E8" s="62">
        <f>O8/1000</f>
        <v>38.361266294227185</v>
      </c>
      <c r="F8" s="62">
        <f>(J8*1000*L8)*10^-9</f>
        <v>945.01537092000001</v>
      </c>
      <c r="G8" s="57"/>
      <c r="I8" s="88" t="s">
        <v>30</v>
      </c>
      <c r="J8" s="84">
        <v>21.48</v>
      </c>
      <c r="K8" s="84"/>
      <c r="L8" s="83">
        <v>43995129</v>
      </c>
      <c r="M8" s="83"/>
      <c r="N8" s="84">
        <v>824</v>
      </c>
      <c r="O8" s="84">
        <f>N8/J8*1000</f>
        <v>38361.266294227185</v>
      </c>
    </row>
    <row r="9" spans="1:22" ht="15.75" customHeight="1">
      <c r="B9" s="60" t="str">
        <f>SEC_Processes!D9</f>
        <v>MIN_LIG</v>
      </c>
      <c r="C9" s="75" t="str">
        <f>SEC_Processes!E9</f>
        <v>Lignite Domestic Supply</v>
      </c>
      <c r="D9" s="75" t="str">
        <f>SEC_Comm!C9</f>
        <v>PRI_BC</v>
      </c>
      <c r="E9" s="76">
        <f>O9/1000</f>
        <v>6.1425970873786397</v>
      </c>
      <c r="F9" s="76">
        <f>(J9*1000*L9)*10^-9</f>
        <v>358.11040000000003</v>
      </c>
      <c r="G9" s="61"/>
      <c r="I9" s="88" t="s">
        <v>26</v>
      </c>
      <c r="J9" s="83">
        <v>8.24</v>
      </c>
      <c r="K9" s="83"/>
      <c r="L9" s="83">
        <v>43460000</v>
      </c>
      <c r="M9" s="83"/>
      <c r="N9" s="89">
        <f>AVERAGE(49.33,51.9)</f>
        <v>50.614999999999995</v>
      </c>
      <c r="O9" s="84">
        <f>N9/J9*1000</f>
        <v>6142.59708737864</v>
      </c>
    </row>
    <row r="10" spans="1:22" ht="15.75" customHeight="1">
      <c r="B10" s="58" t="str">
        <f>SEC_Processes!D10</f>
        <v>MIN_NAT_GAS</v>
      </c>
      <c r="C10" s="77" t="str">
        <f>SEC_Processes!E10</f>
        <v>Natural Gas Domestic Supply</v>
      </c>
      <c r="D10" s="77" t="str">
        <f>SEC_Comm!C10</f>
        <v>PRI_GAS_NAT</v>
      </c>
      <c r="E10" s="78">
        <f>28.7719437401575</f>
        <v>28.7719437401575</v>
      </c>
      <c r="F10" s="78">
        <f>(K10*M10)*10^-9</f>
        <v>165.25120000000001</v>
      </c>
      <c r="G10" s="59"/>
      <c r="I10" s="88" t="s">
        <v>28</v>
      </c>
      <c r="J10" s="83"/>
      <c r="K10" s="90">
        <v>36.56</v>
      </c>
      <c r="L10" s="83"/>
      <c r="M10" s="83">
        <f>4.52*10^9</f>
        <v>4520000000</v>
      </c>
      <c r="N10" s="84"/>
      <c r="O10" s="84"/>
    </row>
    <row r="11" spans="1:22" ht="27.6" customHeight="1">
      <c r="B11" s="60" t="str">
        <f>SEC_Processes!D11</f>
        <v>MIN_BIOM</v>
      </c>
      <c r="C11" s="75" t="str">
        <f>SEC_Processes!E11</f>
        <v>Biomass Domestic Supply</v>
      </c>
      <c r="D11" s="75" t="str">
        <f>SEC_Comm!C11</f>
        <v>PRI_BIOM</v>
      </c>
      <c r="E11" s="76">
        <f>[2]biom!$B$6</f>
        <v>33.305052330677292</v>
      </c>
      <c r="F11" s="76">
        <f>450</f>
        <v>450</v>
      </c>
      <c r="G11" s="61"/>
      <c r="J11" s="86" t="s">
        <v>151</v>
      </c>
      <c r="K11" s="82"/>
      <c r="L11" s="82"/>
      <c r="M11" s="82"/>
    </row>
    <row r="12" spans="1:22" ht="15.75" customHeight="1">
      <c r="B12" s="58" t="str">
        <f>SEC_Processes!D12</f>
        <v>MIN_WIND_ON</v>
      </c>
      <c r="C12" s="77" t="str">
        <f>SEC_Processes!E12</f>
        <v xml:space="preserve">Wind Onshore </v>
      </c>
      <c r="D12" s="77" t="str">
        <f>SEC_Comm!C12</f>
        <v>PRI_WIND_ON</v>
      </c>
      <c r="E12" s="78"/>
      <c r="F12" s="78"/>
      <c r="G12" s="59"/>
      <c r="I12" s="91" t="s">
        <v>137</v>
      </c>
      <c r="J12" s="83">
        <v>3456</v>
      </c>
      <c r="K12" s="82"/>
      <c r="L12" s="82"/>
      <c r="M12" s="82"/>
    </row>
    <row r="13" spans="1:22">
      <c r="B13" s="60" t="str">
        <f>SEC_Processes!D13</f>
        <v>MIN_HYDRO</v>
      </c>
      <c r="C13" s="75" t="str">
        <f>SEC_Processes!E13</f>
        <v>Hydro</v>
      </c>
      <c r="D13" s="75" t="str">
        <f>SEC_Comm!C13</f>
        <v>PRI_HYD</v>
      </c>
      <c r="E13" s="76"/>
      <c r="F13" s="76"/>
      <c r="G13" s="61"/>
    </row>
    <row r="14" spans="1:22">
      <c r="B14" s="58" t="str">
        <f>SEC_Processes!D14</f>
        <v>MIN_SOLAR</v>
      </c>
      <c r="C14" s="77" t="str">
        <f>SEC_Processes!E14</f>
        <v>Solar</v>
      </c>
      <c r="D14" s="77" t="str">
        <f>SEC_Comm!C14</f>
        <v>PRI_SOL</v>
      </c>
      <c r="E14" s="78"/>
      <c r="F14" s="78"/>
      <c r="G14" s="59"/>
    </row>
    <row r="15" spans="1:22" ht="25.5">
      <c r="B15" s="60" t="str">
        <f>SEC_Processes!D15</f>
        <v>MIN_OTH</v>
      </c>
      <c r="C15" s="75" t="str">
        <f>SEC_Processes!E15</f>
        <v>Others</v>
      </c>
      <c r="D15" s="75" t="str">
        <f>SEC_Comm!C15</f>
        <v>PRI_OTH</v>
      </c>
      <c r="E15" s="76"/>
      <c r="F15" s="76"/>
      <c r="G15" s="61"/>
      <c r="I15" s="92" t="s">
        <v>146</v>
      </c>
      <c r="J15" s="92" t="s">
        <v>145</v>
      </c>
      <c r="K15" s="92">
        <f>[3]archiwum_tab_a_2024!$E$3</f>
        <v>3.9799075396825372</v>
      </c>
      <c r="L15" s="92"/>
    </row>
    <row r="16" spans="1:22" ht="13.5" thickBot="1">
      <c r="B16" s="79" t="str">
        <f>SEC_Processes!D16</f>
        <v>IMP_URAN</v>
      </c>
      <c r="C16" s="80" t="str">
        <f>SEC_Processes!E16</f>
        <v>Uran Imports</v>
      </c>
      <c r="D16" s="80" t="str">
        <f>SEC_Comm!C16</f>
        <v>PRI_URAN</v>
      </c>
      <c r="E16" s="81">
        <f>'[4]FUEL COST'!$E$25</f>
        <v>7.7638578346456697</v>
      </c>
      <c r="F16" s="81"/>
      <c r="G16" s="68"/>
      <c r="I16" s="92">
        <v>80.5</v>
      </c>
      <c r="J16" s="92" t="s">
        <v>147</v>
      </c>
      <c r="K16" s="92">
        <v>0.45359237000000002</v>
      </c>
      <c r="L16" s="92" t="s">
        <v>149</v>
      </c>
    </row>
    <row r="17" spans="9:12" ht="25.5">
      <c r="I17" s="92" t="s">
        <v>148</v>
      </c>
      <c r="J17" s="93" t="s">
        <v>150</v>
      </c>
      <c r="K17" s="92"/>
      <c r="L17" s="92"/>
    </row>
    <row r="18" spans="9:12">
      <c r="I18" s="92">
        <f>I16*K15/K16</f>
        <v>706.32263268547524</v>
      </c>
      <c r="J18" s="93">
        <f>I18/J12</f>
        <v>0.20437576177241759</v>
      </c>
      <c r="K18" s="92"/>
      <c r="L18" s="92"/>
    </row>
  </sheetData>
  <phoneticPr fontId="3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e1dc2528-885f-4c68-9f61-c9c57edc7584"/>
    <ds:schemaRef ds:uri="ac4f588e-db1b-4d15-903e-57b0b6decf5f"/>
  </ds:schemaRefs>
</ds:datastoreItem>
</file>

<file path=customXml/itemProps3.xml><?xml version="1.0" encoding="utf-8"?>
<ds:datastoreItem xmlns:ds="http://schemas.openxmlformats.org/officeDocument/2006/customXml" ds:itemID="{C961AC07-2618-4962-AA97-59E9F5C2C9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2025-07-23T07:45:17Z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999981105327606</vt:r8>
  </property>
</Properties>
</file>