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Schoolwork\Y1.2 Frosh Spring\Summer\Project-C\"/>
    </mc:Choice>
  </mc:AlternateContent>
  <xr:revisionPtr revIDLastSave="0" documentId="13_ncr:1_{BB012B40-DA40-45C2-BBD3-289EC07827C3}" xr6:coauthVersionLast="45" xr6:coauthVersionMax="45" xr10:uidLastSave="{00000000-0000-0000-0000-000000000000}"/>
  <bookViews>
    <workbookView xWindow="36000" yWindow="4215" windowWidth="21600" windowHeight="11385" xr2:uid="{1221AA35-BCB8-4C74-B687-47C4736C9332}"/>
  </bookViews>
  <sheets>
    <sheet name="FPR and FNR" sheetId="1" r:id="rId1"/>
    <sheet name="Precision and Recal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5" i="1" l="1"/>
  <c r="K275" i="1"/>
  <c r="L275" i="1"/>
  <c r="J273" i="1"/>
  <c r="K273" i="1"/>
  <c r="L273" i="1"/>
  <c r="J272" i="1"/>
  <c r="K272" i="1"/>
  <c r="L272" i="1"/>
  <c r="L271" i="1"/>
  <c r="K271" i="1"/>
  <c r="J271" i="1"/>
  <c r="L274" i="1"/>
  <c r="K274" i="1"/>
  <c r="J274" i="1"/>
  <c r="L262" i="1" l="1"/>
  <c r="L263" i="1"/>
  <c r="L265" i="1"/>
  <c r="K265" i="1" l="1"/>
  <c r="J265" i="1"/>
  <c r="K263" i="1"/>
  <c r="J263" i="1"/>
  <c r="J262" i="1"/>
  <c r="K262" i="1"/>
  <c r="J190" i="1" l="1"/>
  <c r="K190" i="1"/>
  <c r="K193" i="1"/>
  <c r="J193" i="1"/>
  <c r="P264" i="1" l="1"/>
  <c r="M264" i="1"/>
  <c r="N264" i="1"/>
  <c r="M263" i="1" l="1"/>
  <c r="P263" i="1"/>
  <c r="N263" i="1"/>
  <c r="N262" i="1"/>
  <c r="P262" i="1" l="1"/>
  <c r="M262" i="1"/>
  <c r="M261" i="1"/>
  <c r="N261" i="1"/>
  <c r="P261" i="1"/>
  <c r="J258" i="1" l="1"/>
  <c r="P258" i="1" s="1"/>
  <c r="K258" i="1"/>
  <c r="M258" i="1" s="1"/>
  <c r="N258" i="1"/>
  <c r="J260" i="1"/>
  <c r="K260" i="1"/>
  <c r="I260" i="1"/>
  <c r="H260" i="1"/>
  <c r="J257" i="1"/>
  <c r="K257" i="1"/>
  <c r="I259" i="1"/>
  <c r="H259" i="1"/>
  <c r="G259" i="1"/>
  <c r="K259" i="1" s="1"/>
  <c r="F259" i="1"/>
  <c r="J259" i="1" s="1"/>
  <c r="I254" i="1"/>
  <c r="H254" i="1"/>
  <c r="I256" i="1"/>
  <c r="H256" i="1"/>
  <c r="H252" i="1"/>
  <c r="I257" i="1"/>
  <c r="H257" i="1"/>
  <c r="I252" i="1"/>
  <c r="J256" i="1"/>
  <c r="K256" i="1"/>
  <c r="K252" i="1"/>
  <c r="J252" i="1"/>
  <c r="M255" i="1"/>
  <c r="N255" i="1"/>
  <c r="P255" i="1"/>
  <c r="M260" i="1" l="1"/>
  <c r="P260" i="1"/>
  <c r="M257" i="1"/>
  <c r="N260" i="1"/>
  <c r="M259" i="1"/>
  <c r="P257" i="1"/>
  <c r="P259" i="1"/>
  <c r="M252" i="1"/>
  <c r="N259" i="1"/>
  <c r="N257" i="1"/>
  <c r="N252" i="1"/>
  <c r="M256" i="1"/>
  <c r="N256" i="1"/>
  <c r="P256" i="1"/>
  <c r="P252" i="1"/>
  <c r="Q30" i="2"/>
  <c r="R30" i="2"/>
  <c r="Q31" i="2"/>
  <c r="R31" i="2"/>
  <c r="R29" i="2"/>
  <c r="Q29" i="2"/>
  <c r="J254" i="1"/>
  <c r="K254" i="1"/>
  <c r="I193" i="1"/>
  <c r="H193" i="1"/>
  <c r="I243" i="1"/>
  <c r="G243" i="1"/>
  <c r="K243" i="1" s="1"/>
  <c r="F243" i="1"/>
  <c r="J243" i="1" s="1"/>
  <c r="P243" i="1" s="1"/>
  <c r="H243" i="1"/>
  <c r="I253" i="1"/>
  <c r="H253" i="1"/>
  <c r="G253" i="1"/>
  <c r="K253" i="1" s="1"/>
  <c r="F253" i="1"/>
  <c r="J253" i="1" s="1"/>
  <c r="I249" i="1"/>
  <c r="H249" i="1"/>
  <c r="G249" i="1"/>
  <c r="K249" i="1" s="1"/>
  <c r="F249" i="1"/>
  <c r="J249" i="1" s="1"/>
  <c r="M254" i="1" l="1"/>
  <c r="M243" i="1"/>
  <c r="P253" i="1"/>
  <c r="M253" i="1"/>
  <c r="P254" i="1"/>
  <c r="P249" i="1"/>
  <c r="M249" i="1"/>
  <c r="N249" i="1"/>
  <c r="N253" i="1"/>
  <c r="N254" i="1"/>
  <c r="N243" i="1"/>
  <c r="M238" i="1"/>
  <c r="N238" i="1"/>
  <c r="P238" i="1"/>
  <c r="Q13" i="2"/>
  <c r="R13" i="2"/>
  <c r="Q14" i="2"/>
  <c r="R14" i="2"/>
  <c r="Q15" i="2"/>
  <c r="R15" i="2"/>
  <c r="Q16" i="2"/>
  <c r="R16" i="2"/>
  <c r="Q17" i="2"/>
  <c r="R17" i="2"/>
  <c r="Q18" i="2"/>
  <c r="R18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K28" i="2"/>
  <c r="J28" i="2"/>
  <c r="M28" i="2" s="1"/>
  <c r="K27" i="2"/>
  <c r="J27" i="2"/>
  <c r="P26" i="2"/>
  <c r="N26" i="2"/>
  <c r="M26" i="2"/>
  <c r="K26" i="2"/>
  <c r="J26" i="2"/>
  <c r="K25" i="2"/>
  <c r="J25" i="2"/>
  <c r="P25" i="2" s="1"/>
  <c r="P24" i="2"/>
  <c r="K24" i="2"/>
  <c r="J24" i="2"/>
  <c r="N24" i="2" s="1"/>
  <c r="K23" i="2"/>
  <c r="N23" i="2" s="1"/>
  <c r="J23" i="2"/>
  <c r="K22" i="2"/>
  <c r="J22" i="2"/>
  <c r="P22" i="2" s="1"/>
  <c r="P21" i="2"/>
  <c r="N21" i="2"/>
  <c r="K21" i="2"/>
  <c r="M21" i="2" s="1"/>
  <c r="J21" i="2"/>
  <c r="K20" i="2"/>
  <c r="J20" i="2"/>
  <c r="N20" i="2" s="1"/>
  <c r="K19" i="2"/>
  <c r="J19" i="2"/>
  <c r="P18" i="2"/>
  <c r="N18" i="2"/>
  <c r="M18" i="2"/>
  <c r="K18" i="2"/>
  <c r="J18" i="2"/>
  <c r="K17" i="2"/>
  <c r="J17" i="2"/>
  <c r="N17" i="2" s="1"/>
  <c r="P16" i="2"/>
  <c r="K16" i="2"/>
  <c r="J16" i="2"/>
  <c r="N16" i="2" s="1"/>
  <c r="K15" i="2"/>
  <c r="P15" i="2" s="1"/>
  <c r="J15" i="2"/>
  <c r="K14" i="2"/>
  <c r="J14" i="2"/>
  <c r="P14" i="2" s="1"/>
  <c r="P13" i="2"/>
  <c r="N13" i="2"/>
  <c r="K13" i="2"/>
  <c r="M13" i="2" s="1"/>
  <c r="J13" i="2"/>
  <c r="K12" i="2"/>
  <c r="J12" i="2"/>
  <c r="J222" i="1"/>
  <c r="K222" i="1"/>
  <c r="J223" i="1"/>
  <c r="K223" i="1"/>
  <c r="J224" i="1"/>
  <c r="K224" i="1"/>
  <c r="J225" i="1"/>
  <c r="K225" i="1"/>
  <c r="J226" i="1"/>
  <c r="K226" i="1"/>
  <c r="J227" i="1"/>
  <c r="K227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M219" i="1"/>
  <c r="N219" i="1"/>
  <c r="M220" i="1"/>
  <c r="N220" i="1"/>
  <c r="P11" i="2"/>
  <c r="N11" i="2"/>
  <c r="M11" i="2"/>
  <c r="K11" i="2"/>
  <c r="J11" i="2"/>
  <c r="K162" i="1"/>
  <c r="J162" i="1"/>
  <c r="P10" i="2"/>
  <c r="N10" i="2"/>
  <c r="M10" i="2"/>
  <c r="K10" i="2"/>
  <c r="J10" i="2"/>
  <c r="K9" i="2"/>
  <c r="J9" i="2"/>
  <c r="N9" i="2" s="1"/>
  <c r="K8" i="2"/>
  <c r="J8" i="2"/>
  <c r="P8" i="2" s="1"/>
  <c r="R7" i="2"/>
  <c r="Q7" i="2"/>
  <c r="K7" i="2"/>
  <c r="J7" i="2"/>
  <c r="P7" i="2" s="1"/>
  <c r="R6" i="2"/>
  <c r="Q6" i="2"/>
  <c r="K6" i="2"/>
  <c r="J6" i="2"/>
  <c r="M6" i="2" s="1"/>
  <c r="K4" i="2"/>
  <c r="K5" i="2"/>
  <c r="K3" i="2"/>
  <c r="J4" i="2"/>
  <c r="J5" i="2"/>
  <c r="J3" i="2"/>
  <c r="R5" i="2"/>
  <c r="Q5" i="2"/>
  <c r="R4" i="2"/>
  <c r="Q4" i="2"/>
  <c r="M4" i="2"/>
  <c r="R3" i="2"/>
  <c r="Q3" i="2"/>
  <c r="M222" i="1" l="1"/>
  <c r="N229" i="1"/>
  <c r="M225" i="1"/>
  <c r="P235" i="1"/>
  <c r="N231" i="1"/>
  <c r="P227" i="1"/>
  <c r="M223" i="1"/>
  <c r="P230" i="1"/>
  <c r="N222" i="1"/>
  <c r="M162" i="1"/>
  <c r="M229" i="1"/>
  <c r="P229" i="1"/>
  <c r="P234" i="1"/>
  <c r="P222" i="1"/>
  <c r="P224" i="1"/>
  <c r="M12" i="2"/>
  <c r="N15" i="2"/>
  <c r="M20" i="2"/>
  <c r="N12" i="2"/>
  <c r="M17" i="2"/>
  <c r="M25" i="2"/>
  <c r="M22" i="2"/>
  <c r="N25" i="2"/>
  <c r="N14" i="2"/>
  <c r="P17" i="2"/>
  <c r="M19" i="2"/>
  <c r="N22" i="2"/>
  <c r="M27" i="2"/>
  <c r="M15" i="2"/>
  <c r="M23" i="2"/>
  <c r="P23" i="2"/>
  <c r="N28" i="2"/>
  <c r="M14" i="2"/>
  <c r="P20" i="2"/>
  <c r="M16" i="2"/>
  <c r="N19" i="2"/>
  <c r="M24" i="2"/>
  <c r="N27" i="2"/>
  <c r="P233" i="1"/>
  <c r="M233" i="1"/>
  <c r="M232" i="1"/>
  <c r="N230" i="1"/>
  <c r="N226" i="1"/>
  <c r="P225" i="1"/>
  <c r="M224" i="1"/>
  <c r="P223" i="1"/>
  <c r="P232" i="1"/>
  <c r="N224" i="1"/>
  <c r="P231" i="1"/>
  <c r="N232" i="1"/>
  <c r="N235" i="1"/>
  <c r="N223" i="1"/>
  <c r="M235" i="1"/>
  <c r="M231" i="1"/>
  <c r="M227" i="1"/>
  <c r="N227" i="1"/>
  <c r="N234" i="1"/>
  <c r="M234" i="1"/>
  <c r="M230" i="1"/>
  <c r="M226" i="1"/>
  <c r="P226" i="1"/>
  <c r="N233" i="1"/>
  <c r="N225" i="1"/>
  <c r="P162" i="1"/>
  <c r="N162" i="1"/>
  <c r="P9" i="2"/>
  <c r="M9" i="2"/>
  <c r="N8" i="2"/>
  <c r="M8" i="2"/>
  <c r="M7" i="2"/>
  <c r="N7" i="2"/>
  <c r="N6" i="2"/>
  <c r="P6" i="2"/>
  <c r="N3" i="2"/>
  <c r="N5" i="2"/>
  <c r="M3" i="2"/>
  <c r="N4" i="2"/>
  <c r="P5" i="2"/>
  <c r="P4" i="2"/>
  <c r="P3" i="2"/>
  <c r="M5" i="2"/>
  <c r="S217" i="1"/>
  <c r="T217" i="1"/>
  <c r="S218" i="1"/>
  <c r="T218" i="1"/>
  <c r="P219" i="1"/>
  <c r="P220" i="1"/>
  <c r="J218" i="1"/>
  <c r="K218" i="1"/>
  <c r="J217" i="1"/>
  <c r="K217" i="1"/>
  <c r="T216" i="1"/>
  <c r="S216" i="1"/>
  <c r="J216" i="1"/>
  <c r="K216" i="1"/>
  <c r="J215" i="1"/>
  <c r="K215" i="1"/>
  <c r="J214" i="1"/>
  <c r="K214" i="1"/>
  <c r="J213" i="1"/>
  <c r="K213" i="1"/>
  <c r="J212" i="1"/>
  <c r="K212" i="1"/>
  <c r="J211" i="1"/>
  <c r="K211" i="1"/>
  <c r="J209" i="1"/>
  <c r="K209" i="1"/>
  <c r="J210" i="1"/>
  <c r="K210" i="1"/>
  <c r="J208" i="1"/>
  <c r="K208" i="1"/>
  <c r="J207" i="1"/>
  <c r="K207" i="1"/>
  <c r="J206" i="1"/>
  <c r="K206" i="1"/>
  <c r="J205" i="1"/>
  <c r="K205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198" i="1"/>
  <c r="K198" i="1"/>
  <c r="J197" i="1"/>
  <c r="K197" i="1"/>
  <c r="J196" i="1"/>
  <c r="K196" i="1"/>
  <c r="J195" i="1"/>
  <c r="K195" i="1"/>
  <c r="J192" i="1"/>
  <c r="K192" i="1"/>
  <c r="T194" i="1"/>
  <c r="S194" i="1"/>
  <c r="J194" i="1"/>
  <c r="K194" i="1"/>
  <c r="J191" i="1"/>
  <c r="K191" i="1"/>
  <c r="N216" i="1" l="1"/>
  <c r="M216" i="1"/>
  <c r="P216" i="1"/>
  <c r="P218" i="1"/>
  <c r="P208" i="1"/>
  <c r="P198" i="1"/>
  <c r="M217" i="1"/>
  <c r="M210" i="1"/>
  <c r="N218" i="1"/>
  <c r="N208" i="1"/>
  <c r="M208" i="1"/>
  <c r="M211" i="1"/>
  <c r="M215" i="1"/>
  <c r="P217" i="1"/>
  <c r="M207" i="1"/>
  <c r="M199" i="1"/>
  <c r="N217" i="1"/>
  <c r="M218" i="1"/>
  <c r="N213" i="1"/>
  <c r="M209" i="1"/>
  <c r="M214" i="1"/>
  <c r="P215" i="1"/>
  <c r="N215" i="1"/>
  <c r="N210" i="1"/>
  <c r="P210" i="1"/>
  <c r="M203" i="1"/>
  <c r="M212" i="1"/>
  <c r="P214" i="1"/>
  <c r="N214" i="1"/>
  <c r="M213" i="1"/>
  <c r="P213" i="1"/>
  <c r="P212" i="1"/>
  <c r="N212" i="1"/>
  <c r="P211" i="1"/>
  <c r="N211" i="1"/>
  <c r="P209" i="1"/>
  <c r="N209" i="1"/>
  <c r="P207" i="1"/>
  <c r="N207" i="1"/>
  <c r="M202" i="1"/>
  <c r="M206" i="1"/>
  <c r="P200" i="1"/>
  <c r="N203" i="1"/>
  <c r="M205" i="1"/>
  <c r="M197" i="1"/>
  <c r="N200" i="1"/>
  <c r="N199" i="1"/>
  <c r="N198" i="1"/>
  <c r="M204" i="1"/>
  <c r="P203" i="1"/>
  <c r="N206" i="1"/>
  <c r="P206" i="1"/>
  <c r="P205" i="1"/>
  <c r="N205" i="1"/>
  <c r="N202" i="1"/>
  <c r="P202" i="1"/>
  <c r="N201" i="1"/>
  <c r="M200" i="1"/>
  <c r="P201" i="1"/>
  <c r="P204" i="1"/>
  <c r="N204" i="1"/>
  <c r="M201" i="1"/>
  <c r="P199" i="1"/>
  <c r="M198" i="1"/>
  <c r="P197" i="1"/>
  <c r="N197" i="1"/>
  <c r="M196" i="1"/>
  <c r="M195" i="1"/>
  <c r="N195" i="1"/>
  <c r="N196" i="1"/>
  <c r="P195" i="1"/>
  <c r="P196" i="1"/>
  <c r="N192" i="1"/>
  <c r="M193" i="1"/>
  <c r="M192" i="1"/>
  <c r="P192" i="1"/>
  <c r="P193" i="1"/>
  <c r="M194" i="1"/>
  <c r="N194" i="1"/>
  <c r="P194" i="1"/>
  <c r="N193" i="1"/>
  <c r="N191" i="1"/>
  <c r="M191" i="1"/>
  <c r="P191" i="1"/>
  <c r="T190" i="1"/>
  <c r="S190" i="1"/>
  <c r="J189" i="1"/>
  <c r="K189" i="1"/>
  <c r="J188" i="1"/>
  <c r="K188" i="1"/>
  <c r="J187" i="1"/>
  <c r="K187" i="1"/>
  <c r="J186" i="1"/>
  <c r="K186" i="1"/>
  <c r="J183" i="1"/>
  <c r="K183" i="1"/>
  <c r="J184" i="1"/>
  <c r="K184" i="1"/>
  <c r="J185" i="1"/>
  <c r="K185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K167" i="1"/>
  <c r="J167" i="1"/>
  <c r="P188" i="1" l="1"/>
  <c r="M190" i="1"/>
  <c r="M187" i="1"/>
  <c r="P183" i="1"/>
  <c r="M188" i="1"/>
  <c r="N186" i="1"/>
  <c r="M189" i="1"/>
  <c r="N177" i="1"/>
  <c r="N187" i="1"/>
  <c r="P190" i="1"/>
  <c r="N190" i="1"/>
  <c r="N188" i="1"/>
  <c r="P189" i="1"/>
  <c r="N189" i="1"/>
  <c r="P187" i="1"/>
  <c r="M186" i="1"/>
  <c r="P186" i="1"/>
  <c r="M183" i="1"/>
  <c r="N169" i="1"/>
  <c r="N170" i="1"/>
  <c r="M185" i="1"/>
  <c r="N172" i="1"/>
  <c r="M168" i="1"/>
  <c r="N183" i="1"/>
  <c r="N185" i="1"/>
  <c r="P178" i="1"/>
  <c r="P170" i="1"/>
  <c r="P185" i="1"/>
  <c r="N184" i="1"/>
  <c r="P184" i="1"/>
  <c r="M184" i="1"/>
  <c r="N174" i="1"/>
  <c r="M174" i="1"/>
  <c r="N178" i="1"/>
  <c r="M179" i="1"/>
  <c r="P175" i="1"/>
  <c r="P179" i="1"/>
  <c r="M171" i="1"/>
  <c r="N167" i="1"/>
  <c r="M178" i="1"/>
  <c r="P174" i="1"/>
  <c r="M172" i="1"/>
  <c r="M170" i="1"/>
  <c r="M181" i="1"/>
  <c r="M173" i="1"/>
  <c r="P169" i="1"/>
  <c r="M175" i="1"/>
  <c r="P171" i="1"/>
  <c r="N171" i="1"/>
  <c r="M180" i="1"/>
  <c r="P176" i="1"/>
  <c r="P168" i="1"/>
  <c r="N180" i="1"/>
  <c r="N179" i="1"/>
  <c r="P177" i="1"/>
  <c r="M176" i="1"/>
  <c r="M177" i="1"/>
  <c r="N176" i="1"/>
  <c r="N168" i="1"/>
  <c r="N173" i="1"/>
  <c r="M169" i="1"/>
  <c r="P181" i="1"/>
  <c r="P173" i="1"/>
  <c r="N181" i="1"/>
  <c r="P180" i="1"/>
  <c r="N175" i="1"/>
  <c r="P172" i="1"/>
  <c r="M167" i="1"/>
  <c r="P167" i="1"/>
  <c r="M166" i="1"/>
  <c r="N166" i="1"/>
  <c r="P166" i="1"/>
  <c r="M165" i="1"/>
  <c r="N165" i="1"/>
  <c r="P165" i="1"/>
  <c r="P164" i="1"/>
  <c r="M164" i="1"/>
  <c r="N164" i="1"/>
  <c r="P163" i="1"/>
  <c r="M163" i="1"/>
  <c r="N163" i="1"/>
  <c r="J145" i="1" l="1"/>
  <c r="K145" i="1"/>
  <c r="J159" i="1"/>
  <c r="K159" i="1"/>
  <c r="J160" i="1"/>
  <c r="K160" i="1"/>
  <c r="J161" i="1"/>
  <c r="K161" i="1"/>
  <c r="J148" i="1"/>
  <c r="K148" i="1"/>
  <c r="J149" i="1"/>
  <c r="K149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47" i="1"/>
  <c r="K147" i="1"/>
  <c r="J146" i="1"/>
  <c r="K146" i="1"/>
  <c r="N161" i="1" l="1"/>
  <c r="P159" i="1"/>
  <c r="S159" i="1" s="1"/>
  <c r="P161" i="1"/>
  <c r="S161" i="1" s="1"/>
  <c r="M159" i="1"/>
  <c r="P155" i="1"/>
  <c r="S155" i="1" s="1"/>
  <c r="N145" i="1"/>
  <c r="M145" i="1"/>
  <c r="P145" i="1"/>
  <c r="S145" i="1" s="1"/>
  <c r="P158" i="1"/>
  <c r="S158" i="1" s="1"/>
  <c r="P149" i="1"/>
  <c r="S149" i="1" s="1"/>
  <c r="M160" i="1"/>
  <c r="N160" i="1"/>
  <c r="N159" i="1"/>
  <c r="M161" i="1"/>
  <c r="P160" i="1"/>
  <c r="S160" i="1" s="1"/>
  <c r="N155" i="1"/>
  <c r="M151" i="1"/>
  <c r="M154" i="1"/>
  <c r="P152" i="1"/>
  <c r="S152" i="1" s="1"/>
  <c r="P157" i="1"/>
  <c r="S157" i="1" s="1"/>
  <c r="N158" i="1"/>
  <c r="N157" i="1"/>
  <c r="M157" i="1"/>
  <c r="M156" i="1"/>
  <c r="M155" i="1"/>
  <c r="N154" i="1"/>
  <c r="P153" i="1"/>
  <c r="S153" i="1" s="1"/>
  <c r="M153" i="1"/>
  <c r="M152" i="1"/>
  <c r="N152" i="1"/>
  <c r="N149" i="1"/>
  <c r="M149" i="1"/>
  <c r="M148" i="1"/>
  <c r="M158" i="1"/>
  <c r="P156" i="1"/>
  <c r="S156" i="1" s="1"/>
  <c r="N153" i="1"/>
  <c r="P148" i="1"/>
  <c r="S148" i="1" s="1"/>
  <c r="N156" i="1"/>
  <c r="P151" i="1"/>
  <c r="S151" i="1" s="1"/>
  <c r="N148" i="1"/>
  <c r="P154" i="1"/>
  <c r="S154" i="1" s="1"/>
  <c r="N151" i="1"/>
  <c r="P146" i="1"/>
  <c r="S146" i="1" s="1"/>
  <c r="N146" i="1"/>
  <c r="N147" i="1"/>
  <c r="P147" i="1"/>
  <c r="S147" i="1" s="1"/>
  <c r="M147" i="1"/>
  <c r="M146" i="1"/>
  <c r="J144" i="1"/>
  <c r="K144" i="1"/>
  <c r="P144" i="1" l="1"/>
  <c r="S144" i="1" s="1"/>
  <c r="M144" i="1"/>
  <c r="N144" i="1"/>
  <c r="K143" i="1"/>
  <c r="J143" i="1"/>
  <c r="M143" i="1" l="1"/>
  <c r="P143" i="1"/>
  <c r="N143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28" i="1"/>
  <c r="K128" i="1"/>
  <c r="J132" i="1"/>
  <c r="K132" i="1"/>
  <c r="J130" i="1"/>
  <c r="K130" i="1"/>
  <c r="J127" i="1"/>
  <c r="K127" i="1"/>
  <c r="J129" i="1"/>
  <c r="K129" i="1"/>
  <c r="J131" i="1"/>
  <c r="K131" i="1"/>
  <c r="J134" i="1"/>
  <c r="K134" i="1"/>
  <c r="J133" i="1"/>
  <c r="K133" i="1"/>
  <c r="J126" i="1"/>
  <c r="K126" i="1"/>
  <c r="J125" i="1"/>
  <c r="K125" i="1"/>
  <c r="M131" i="1" l="1"/>
  <c r="P140" i="1"/>
  <c r="N126" i="1"/>
  <c r="M126" i="1"/>
  <c r="N131" i="1"/>
  <c r="P131" i="1"/>
  <c r="P137" i="1"/>
  <c r="N139" i="1"/>
  <c r="M128" i="1"/>
  <c r="M135" i="1"/>
  <c r="M125" i="1"/>
  <c r="P125" i="1"/>
  <c r="N140" i="1"/>
  <c r="P126" i="1"/>
  <c r="M141" i="1"/>
  <c r="N141" i="1"/>
  <c r="M140" i="1"/>
  <c r="P139" i="1"/>
  <c r="M139" i="1"/>
  <c r="M138" i="1"/>
  <c r="M137" i="1"/>
  <c r="N137" i="1"/>
  <c r="N136" i="1"/>
  <c r="P136" i="1"/>
  <c r="M136" i="1"/>
  <c r="P135" i="1"/>
  <c r="P138" i="1"/>
  <c r="N135" i="1"/>
  <c r="P141" i="1"/>
  <c r="N138" i="1"/>
  <c r="P128" i="1"/>
  <c r="N128" i="1"/>
  <c r="N130" i="1"/>
  <c r="P134" i="1"/>
  <c r="M127" i="1"/>
  <c r="M133" i="1"/>
  <c r="M134" i="1"/>
  <c r="N134" i="1"/>
  <c r="M129" i="1"/>
  <c r="P127" i="1"/>
  <c r="N127" i="1"/>
  <c r="M130" i="1"/>
  <c r="P130" i="1"/>
  <c r="N132" i="1"/>
  <c r="P132" i="1"/>
  <c r="P129" i="1"/>
  <c r="P133" i="1"/>
  <c r="N129" i="1"/>
  <c r="M132" i="1"/>
  <c r="N133" i="1"/>
  <c r="N125" i="1"/>
  <c r="J124" i="1"/>
  <c r="K124" i="1"/>
  <c r="N124" i="1" l="1"/>
  <c r="M124" i="1"/>
  <c r="P124" i="1"/>
  <c r="J123" i="1"/>
  <c r="K123" i="1"/>
  <c r="J122" i="1"/>
  <c r="K122" i="1"/>
  <c r="P123" i="1" l="1"/>
  <c r="M123" i="1"/>
  <c r="N123" i="1"/>
  <c r="M122" i="1"/>
  <c r="P122" i="1"/>
  <c r="N122" i="1"/>
  <c r="J119" i="1"/>
  <c r="K119" i="1"/>
  <c r="J120" i="1"/>
  <c r="K120" i="1"/>
  <c r="J121" i="1"/>
  <c r="K121" i="1"/>
  <c r="J118" i="1"/>
  <c r="K118" i="1"/>
  <c r="J117" i="1"/>
  <c r="K117" i="1"/>
  <c r="K116" i="1"/>
  <c r="J116" i="1"/>
  <c r="P3" i="1"/>
  <c r="P4" i="1"/>
  <c r="P5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2" i="1"/>
  <c r="P63" i="1"/>
  <c r="P67" i="1"/>
  <c r="P68" i="1"/>
  <c r="P69" i="1"/>
  <c r="P70" i="1"/>
  <c r="P71" i="1"/>
  <c r="P74" i="1"/>
  <c r="P75" i="1"/>
  <c r="P77" i="1"/>
  <c r="P78" i="1"/>
  <c r="P79" i="1"/>
  <c r="P80" i="1"/>
  <c r="P81" i="1"/>
  <c r="P82" i="1"/>
  <c r="P83" i="1"/>
  <c r="P85" i="1"/>
  <c r="P86" i="1"/>
  <c r="P87" i="1"/>
  <c r="P88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11" i="1"/>
  <c r="P112" i="1"/>
  <c r="P113" i="1"/>
  <c r="P115" i="1"/>
  <c r="P2" i="1"/>
  <c r="M111" i="1"/>
  <c r="N111" i="1"/>
  <c r="M112" i="1"/>
  <c r="N112" i="1"/>
  <c r="M113" i="1"/>
  <c r="N113" i="1"/>
  <c r="M114" i="1"/>
  <c r="N114" i="1"/>
  <c r="M115" i="1"/>
  <c r="N115" i="1"/>
  <c r="J110" i="1"/>
  <c r="K110" i="1"/>
  <c r="M119" i="1" l="1"/>
  <c r="M117" i="1"/>
  <c r="N120" i="1"/>
  <c r="N119" i="1"/>
  <c r="N118" i="1"/>
  <c r="M110" i="1"/>
  <c r="P117" i="1"/>
  <c r="M118" i="1"/>
  <c r="P118" i="1"/>
  <c r="M116" i="1"/>
  <c r="P119" i="1"/>
  <c r="N110" i="1"/>
  <c r="P110" i="1"/>
  <c r="N117" i="1"/>
  <c r="P121" i="1"/>
  <c r="M121" i="1"/>
  <c r="N121" i="1"/>
  <c r="M120" i="1"/>
  <c r="P120" i="1"/>
  <c r="P116" i="1"/>
  <c r="N116" i="1"/>
  <c r="K109" i="1"/>
  <c r="J109" i="1"/>
  <c r="P109" i="1" l="1"/>
  <c r="N109" i="1"/>
  <c r="M109" i="1"/>
  <c r="M108" i="1"/>
  <c r="N108" i="1"/>
  <c r="K107" i="1"/>
  <c r="J107" i="1"/>
  <c r="P107" i="1" l="1"/>
  <c r="N107" i="1"/>
  <c r="M107" i="1"/>
  <c r="M105" i="1"/>
  <c r="N105" i="1"/>
  <c r="M106" i="1"/>
  <c r="N106" i="1"/>
  <c r="M104" i="1"/>
  <c r="N104" i="1"/>
  <c r="M102" i="1"/>
  <c r="N102" i="1"/>
  <c r="M103" i="1"/>
  <c r="N103" i="1"/>
  <c r="M101" i="1"/>
  <c r="N101" i="1"/>
  <c r="M100" i="1"/>
  <c r="N100" i="1"/>
  <c r="M99" i="1"/>
  <c r="N99" i="1"/>
  <c r="M98" i="1"/>
  <c r="N98" i="1"/>
  <c r="M97" i="1"/>
  <c r="N97" i="1"/>
  <c r="M96" i="1"/>
  <c r="N96" i="1"/>
  <c r="M95" i="1" l="1"/>
  <c r="N95" i="1"/>
  <c r="M92" i="1"/>
  <c r="N92" i="1"/>
  <c r="M93" i="1"/>
  <c r="N93" i="1"/>
  <c r="M94" i="1"/>
  <c r="N94" i="1"/>
  <c r="J91" i="1"/>
  <c r="K91" i="1"/>
  <c r="M91" i="1" l="1"/>
  <c r="P91" i="1"/>
  <c r="N91" i="1"/>
  <c r="J90" i="1"/>
  <c r="K90" i="1"/>
  <c r="K89" i="1"/>
  <c r="J89" i="1"/>
  <c r="M90" i="1" l="1"/>
  <c r="N90" i="1"/>
  <c r="M89" i="1"/>
  <c r="N89" i="1"/>
  <c r="P90" i="1"/>
  <c r="P89" i="1"/>
  <c r="M85" i="1"/>
  <c r="N85" i="1"/>
  <c r="M86" i="1"/>
  <c r="N86" i="1"/>
  <c r="M87" i="1"/>
  <c r="N87" i="1"/>
  <c r="M88" i="1"/>
  <c r="N88" i="1"/>
  <c r="K84" i="1" l="1"/>
  <c r="J84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K76" i="1"/>
  <c r="J76" i="1"/>
  <c r="P76" i="1" l="1"/>
  <c r="M76" i="1"/>
  <c r="N76" i="1"/>
  <c r="N84" i="1"/>
  <c r="P84" i="1"/>
  <c r="M84" i="1"/>
  <c r="M74" i="1"/>
  <c r="N74" i="1"/>
  <c r="M75" i="1"/>
  <c r="N75" i="1"/>
  <c r="K73" i="1"/>
  <c r="J73" i="1"/>
  <c r="K72" i="1"/>
  <c r="J72" i="1"/>
  <c r="M71" i="1"/>
  <c r="N71" i="1"/>
  <c r="M70" i="1"/>
  <c r="N70" i="1"/>
  <c r="P73" i="1" l="1"/>
  <c r="P72" i="1"/>
  <c r="M73" i="1"/>
  <c r="N73" i="1"/>
  <c r="N72" i="1"/>
  <c r="M72" i="1"/>
  <c r="M69" i="1"/>
  <c r="N69" i="1"/>
  <c r="M67" i="1" l="1"/>
  <c r="N67" i="1"/>
  <c r="M68" i="1"/>
  <c r="N68" i="1"/>
  <c r="J66" i="1"/>
  <c r="K66" i="1"/>
  <c r="J65" i="1"/>
  <c r="K65" i="1"/>
  <c r="K64" i="1"/>
  <c r="J64" i="1"/>
  <c r="M63" i="1"/>
  <c r="N63" i="1"/>
  <c r="M62" i="1"/>
  <c r="N62" i="1"/>
  <c r="K61" i="1"/>
  <c r="J61" i="1"/>
  <c r="P61" i="1" l="1"/>
  <c r="P65" i="1"/>
  <c r="P64" i="1"/>
  <c r="N61" i="1"/>
  <c r="M66" i="1"/>
  <c r="P66" i="1"/>
  <c r="N65" i="1"/>
  <c r="N64" i="1"/>
  <c r="M61" i="1"/>
  <c r="M64" i="1"/>
  <c r="M65" i="1"/>
  <c r="N66" i="1"/>
  <c r="M49" i="1"/>
  <c r="N49" i="1"/>
  <c r="M48" i="1"/>
  <c r="N48" i="1"/>
  <c r="M60" i="1"/>
  <c r="N60" i="1"/>
  <c r="M59" i="1"/>
  <c r="N59" i="1"/>
  <c r="M58" i="1"/>
  <c r="N58" i="1"/>
  <c r="M57" i="1"/>
  <c r="N57" i="1"/>
  <c r="M56" i="1"/>
  <c r="N56" i="1"/>
  <c r="M4" i="1"/>
  <c r="M5" i="1"/>
  <c r="M38" i="1"/>
  <c r="M39" i="1"/>
  <c r="M40" i="1"/>
  <c r="M41" i="1"/>
  <c r="M42" i="1"/>
  <c r="M43" i="1"/>
  <c r="M44" i="1"/>
  <c r="M45" i="1"/>
  <c r="M46" i="1"/>
  <c r="M47" i="1"/>
  <c r="M50" i="1"/>
  <c r="M51" i="1"/>
  <c r="M52" i="1"/>
  <c r="M53" i="1"/>
  <c r="M54" i="1"/>
  <c r="M55" i="1"/>
  <c r="N3" i="1"/>
  <c r="N4" i="1"/>
  <c r="N5" i="1"/>
  <c r="N38" i="1"/>
  <c r="N39" i="1"/>
  <c r="N40" i="1"/>
  <c r="N41" i="1"/>
  <c r="N42" i="1"/>
  <c r="N43" i="1"/>
  <c r="N44" i="1"/>
  <c r="N45" i="1"/>
  <c r="N46" i="1"/>
  <c r="N47" i="1"/>
  <c r="N50" i="1"/>
  <c r="N51" i="1"/>
  <c r="N52" i="1"/>
  <c r="N53" i="1"/>
  <c r="N54" i="1"/>
  <c r="N55" i="1"/>
  <c r="N2" i="1"/>
  <c r="J36" i="1" l="1"/>
  <c r="K36" i="1"/>
  <c r="P36" i="1" l="1"/>
  <c r="N36" i="1"/>
  <c r="M36" i="1"/>
  <c r="J35" i="1"/>
  <c r="K35" i="1"/>
  <c r="J37" i="1"/>
  <c r="K37" i="1"/>
  <c r="P35" i="1" l="1"/>
  <c r="P37" i="1"/>
  <c r="N37" i="1"/>
  <c r="M37" i="1"/>
  <c r="M35" i="1"/>
  <c r="N35" i="1"/>
  <c r="K34" i="1"/>
  <c r="J34" i="1"/>
  <c r="P34" i="1" l="1"/>
  <c r="M34" i="1"/>
  <c r="N34" i="1"/>
  <c r="J33" i="1"/>
  <c r="K33" i="1"/>
  <c r="P33" i="1" l="1"/>
  <c r="N33" i="1"/>
  <c r="M33" i="1"/>
  <c r="J32" i="1"/>
  <c r="K32" i="1"/>
  <c r="P32" i="1" l="1"/>
  <c r="M32" i="1"/>
  <c r="N32" i="1"/>
  <c r="J31" i="1"/>
  <c r="K31" i="1"/>
  <c r="P31" i="1" l="1"/>
  <c r="M31" i="1"/>
  <c r="N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P28" i="1" l="1"/>
  <c r="P24" i="1"/>
  <c r="P25" i="1"/>
  <c r="P30" i="1"/>
  <c r="P21" i="1"/>
  <c r="P29" i="1"/>
  <c r="P22" i="1"/>
  <c r="P26" i="1"/>
  <c r="P23" i="1"/>
  <c r="P27" i="1"/>
  <c r="M22" i="1"/>
  <c r="N22" i="1"/>
  <c r="N30" i="1"/>
  <c r="M30" i="1"/>
  <c r="M26" i="1"/>
  <c r="N26" i="1"/>
  <c r="M23" i="1"/>
  <c r="N23" i="1"/>
  <c r="M27" i="1"/>
  <c r="N27" i="1"/>
  <c r="M24" i="1"/>
  <c r="N24" i="1"/>
  <c r="N28" i="1"/>
  <c r="M28" i="1"/>
  <c r="N21" i="1"/>
  <c r="M21" i="1"/>
  <c r="M25" i="1"/>
  <c r="N25" i="1"/>
  <c r="N29" i="1"/>
  <c r="M29" i="1"/>
  <c r="K20" i="1"/>
  <c r="J20" i="1"/>
  <c r="P20" i="1" l="1"/>
  <c r="N20" i="1"/>
  <c r="M20" i="1"/>
  <c r="J19" i="1"/>
  <c r="K19" i="1"/>
  <c r="J18" i="1"/>
  <c r="K18" i="1"/>
  <c r="J17" i="1"/>
  <c r="K17" i="1"/>
  <c r="J16" i="1"/>
  <c r="K16" i="1"/>
  <c r="M2" i="1"/>
  <c r="M3" i="1"/>
  <c r="K15" i="1"/>
  <c r="J15" i="1"/>
  <c r="P15" i="1" l="1"/>
  <c r="P18" i="1"/>
  <c r="P17" i="1"/>
  <c r="P19" i="1"/>
  <c r="P16" i="1"/>
  <c r="M16" i="1"/>
  <c r="N16" i="1"/>
  <c r="M18" i="1"/>
  <c r="N18" i="1"/>
  <c r="M19" i="1"/>
  <c r="N19" i="1"/>
  <c r="M17" i="1"/>
  <c r="N17" i="1"/>
  <c r="M15" i="1"/>
  <c r="N15" i="1"/>
  <c r="J14" i="1"/>
  <c r="K14" i="1"/>
  <c r="P14" i="1" l="1"/>
  <c r="N14" i="1"/>
  <c r="M14" i="1"/>
  <c r="K13" i="1"/>
  <c r="J13" i="1"/>
  <c r="P13" i="1" l="1"/>
  <c r="M13" i="1"/>
  <c r="N13" i="1"/>
  <c r="J12" i="1"/>
  <c r="K12" i="1"/>
  <c r="J11" i="1"/>
  <c r="K11" i="1"/>
  <c r="J10" i="1"/>
  <c r="K10" i="1"/>
  <c r="J9" i="1"/>
  <c r="K9" i="1"/>
  <c r="K6" i="1"/>
  <c r="J6" i="1"/>
  <c r="J8" i="1"/>
  <c r="K8" i="1"/>
  <c r="K7" i="1"/>
  <c r="J7" i="1"/>
  <c r="P7" i="1" l="1"/>
  <c r="P6" i="1"/>
  <c r="P10" i="1"/>
  <c r="P8" i="1"/>
  <c r="P11" i="1"/>
  <c r="P12" i="1"/>
  <c r="P9" i="1"/>
  <c r="M8" i="1"/>
  <c r="N8" i="1"/>
  <c r="M6" i="1"/>
  <c r="N6" i="1"/>
  <c r="M7" i="1"/>
  <c r="N7" i="1"/>
  <c r="N10" i="1"/>
  <c r="M10" i="1"/>
  <c r="N11" i="1"/>
  <c r="M11" i="1"/>
  <c r="N12" i="1"/>
  <c r="M12" i="1"/>
  <c r="M9" i="1"/>
  <c r="N9" i="1"/>
</calcChain>
</file>

<file path=xl/sharedStrings.xml><?xml version="1.0" encoding="utf-8"?>
<sst xmlns="http://schemas.openxmlformats.org/spreadsheetml/2006/main" count="715" uniqueCount="330">
  <si>
    <t>Model</t>
  </si>
  <si>
    <t>Configuration</t>
  </si>
  <si>
    <t>FPR/article</t>
  </si>
  <si>
    <t>FNR/article</t>
  </si>
  <si>
    <t>FPR/tag</t>
  </si>
  <si>
    <t>FNR/tag</t>
  </si>
  <si>
    <t>Magic Number</t>
  </si>
  <si>
    <t>Jianna's Manual</t>
  </si>
  <si>
    <t>Old</t>
  </si>
  <si>
    <t>New</t>
  </si>
  <si>
    <t>TF-IDF + NB</t>
  </si>
  <si>
    <t>Default, Full Text</t>
  </si>
  <si>
    <t>Default, Title</t>
  </si>
  <si>
    <t>5-0.4, Full Text</t>
  </si>
  <si>
    <t>5-0.4, Title</t>
  </si>
  <si>
    <t>3-0.3, Full Text</t>
  </si>
  <si>
    <t>5-0.3, Full Text</t>
  </si>
  <si>
    <t>5-0.2, Full Text</t>
  </si>
  <si>
    <t>10-0.4, Full Text</t>
  </si>
  <si>
    <t>10-0.1, Full Text</t>
  </si>
  <si>
    <t>15-0.1, Full Text</t>
  </si>
  <si>
    <t>20-0.1, Full Text</t>
  </si>
  <si>
    <t>Sum</t>
  </si>
  <si>
    <t>20-0.05, Full Text</t>
  </si>
  <si>
    <t>15-0.02, Full Text</t>
  </si>
  <si>
    <t>25-0.02, Full Text</t>
  </si>
  <si>
    <t>50-0.01, Full Text</t>
  </si>
  <si>
    <t>Lower</t>
  </si>
  <si>
    <t>ComplementNB, 5-0.3, Full Text</t>
  </si>
  <si>
    <t>15-0.02</t>
  </si>
  <si>
    <t>25-0.02</t>
  </si>
  <si>
    <t>50-0.01</t>
  </si>
  <si>
    <t>ComplementNB, 5-0.3</t>
  </si>
  <si>
    <t>1%, 10 epochs [400,200] ReLU Adam</t>
  </si>
  <si>
    <t>2%, 10 epochs [400,200] Sigmoid Adam</t>
  </si>
  <si>
    <t>10%, 4 epochs [800,400] ReLU Adam</t>
  </si>
  <si>
    <t>10%, 4 epochs [800,400,200] ReLU Adam</t>
  </si>
  <si>
    <t>20%, 4 epochs [1000,500] ReLU Adam 0.0002</t>
  </si>
  <si>
    <t>[1000,500] ReLU</t>
  </si>
  <si>
    <t>20%, 4 epochs [1000,500] ReLU Adam 1e-4</t>
  </si>
  <si>
    <t>20%, 8 epochs [1000,500] ReLU Adam 1e-4</t>
  </si>
  <si>
    <t>20%, 10 epochs [1000,500] ReLU Adam 1e-4</t>
  </si>
  <si>
    <t>50%, 10 epochs [600,300] ReLU Adam 1e-4</t>
  </si>
  <si>
    <t>20%, 20 epochs [1000,500] ReLU Adam 1e-4</t>
  </si>
  <si>
    <t>w2v + LSTM RNN</t>
  </si>
  <si>
    <t>1%, 2 epochs</t>
  </si>
  <si>
    <t>100%, 10 epochs [1000,500] ReLU Adam 1e-5</t>
  </si>
  <si>
    <t>100%, 20 epochs [1000,500] ReLU Adam 1e-5</t>
  </si>
  <si>
    <t>100%, 30 epochs [400,200] ReLU Adam 1e-5</t>
  </si>
  <si>
    <t>[400,200] 30 epochs</t>
  </si>
  <si>
    <t>100%, 30 epochs [1000,500] ReLU Adam 1e-5</t>
  </si>
  <si>
    <t>100%, 50 epochs [1000,500] ReLU Adam 1e-5</t>
  </si>
  <si>
    <t>Corpus</t>
  </si>
  <si>
    <t>Spacey</t>
  </si>
  <si>
    <t>100%, 100 epochs [1000,500] ReLU Adam 1e-5</t>
  </si>
  <si>
    <t>10%, 10 epochs</t>
  </si>
  <si>
    <t>BERT + LSTM RNN</t>
  </si>
  <si>
    <t>10%, 3 epochs</t>
  </si>
  <si>
    <t>w2v + CNN + LSTM RNN + NN</t>
  </si>
  <si>
    <t>5-gram CNN, 4-Max Pool, 2 Linear Layers, 10%, 10 epochs</t>
  </si>
  <si>
    <t>5-gram CNN, 4-Max Pool, 2 Linear Layers, 10%, 7 epochs</t>
  </si>
  <si>
    <t>20%, 3 epochs</t>
  </si>
  <si>
    <t>20%, 20 epochs</t>
  </si>
  <si>
    <t>Deep, 10%, 10 epochs</t>
  </si>
  <si>
    <t>TF-IDF* + NN</t>
  </si>
  <si>
    <t>BERT + NN</t>
  </si>
  <si>
    <t>20%, 7 epochs</t>
  </si>
  <si>
    <t>Deep, 10%, 7 epochs</t>
  </si>
  <si>
    <t>w2v + CNN</t>
  </si>
  <si>
    <t>5,3-gram CNN, 2 Max Pool layers</t>
  </si>
  <si>
    <t>5,3-gram CNN, 2 Max Pool layers, 20%</t>
  </si>
  <si>
    <t>5,3-CNN</t>
  </si>
  <si>
    <t>5,3-CNN, 20%</t>
  </si>
  <si>
    <t>DistillBERT + NN</t>
  </si>
  <si>
    <t>10%, 7 epochs [256,256]</t>
  </si>
  <si>
    <t>10%, 7 epochs</t>
  </si>
  <si>
    <t>Product</t>
  </si>
  <si>
    <t>100%, 6 epochs [512,512]</t>
  </si>
  <si>
    <t>[512,512] 6 epochs</t>
  </si>
  <si>
    <t>100%, 10 epochs [1024,1024]</t>
  </si>
  <si>
    <t>[1024,1024] 10 epochs</t>
  </si>
  <si>
    <t>doc2vec + NN</t>
  </si>
  <si>
    <t>20%, embed size 100, 100 epochs [400,200] ReLU Adam 1e-5</t>
  </si>
  <si>
    <t>20%, 100[400,200] 100 epochs</t>
  </si>
  <si>
    <t>10 epochs</t>
  </si>
  <si>
    <t>20 epochs</t>
  </si>
  <si>
    <t>30 epochs</t>
  </si>
  <si>
    <t>50 epochs</t>
  </si>
  <si>
    <t>100 epochs</t>
  </si>
  <si>
    <t>10%, embed size 1000, 100 epochs [400,200] ReLU Adam 1e-5</t>
  </si>
  <si>
    <t>10%, 1000[400,200] 100 epochs</t>
  </si>
  <si>
    <t>10%, embed size 1000, 100 epochs [500,250] ReLU Adam 1e-5</t>
  </si>
  <si>
    <t>10%, 1000[500,250] 100 epochs</t>
  </si>
  <si>
    <t>10%, embed size 1000, 100 epochs [1000,500] ReLU Adam 1e-5</t>
  </si>
  <si>
    <t>10%, 1000[1000,500] 100 epochs</t>
  </si>
  <si>
    <t>5-gram CNN, [512,512] 10 epochs</t>
  </si>
  <si>
    <t>5,3,2-gram CNN, [512,512] 10 epochs</t>
  </si>
  <si>
    <t>RUM</t>
  </si>
  <si>
    <t>1000 samples, 2 epochs</t>
  </si>
  <si>
    <t>20%, embed size 2000, 100 epochs [1000,500] ReLU Adam 1e-5</t>
  </si>
  <si>
    <t>20%, embed size 2000, 100 epochs [1500,500] ReLU Adam 1e-5</t>
  </si>
  <si>
    <t>5,3,2-gram CNN, Max over, [512,512] 10 epochs</t>
  </si>
  <si>
    <t>5,3,2-gram CNN, Max over, [512,512] 7 epochs pos_weight=5</t>
  </si>
  <si>
    <t>Max over, 10 epochs</t>
  </si>
  <si>
    <t>Max over, 7 epochs</t>
  </si>
  <si>
    <t>Date</t>
  </si>
  <si>
    <t>5,3,2-gram CNN, Mean over, [512,512] 7 epochs pos_weight=8</t>
  </si>
  <si>
    <t>5,3,2-gram CNN, Mean over, [512,512] 7 epochs pos_weight=5</t>
  </si>
  <si>
    <t>5,4,3,2-gram CNN, Mean over, [512,512] 7 epochs pos_weight=5</t>
  </si>
  <si>
    <t>5,4,3,2-gram CNN, Mean over, [512,512] 7 epochs pos_weight=3</t>
  </si>
  <si>
    <t>5,4,3,2-gram CNN, Max over, [512,512] 7 epochs pos_weight=5</t>
  </si>
  <si>
    <t>5,4,3,2-gram CNN, Stack, [512,512] 7 epochs pos_weight=5</t>
  </si>
  <si>
    <t>5,4,3,2-gram CNN, Stack, [512,512] 7 epochs pos_weight=3</t>
  </si>
  <si>
    <t>15 keywords 100%, 50 epochs [1000,500] ReLU Adam 1e-5</t>
  </si>
  <si>
    <t>On all Corpus; Distilbert; 4 CNN bias (5, 4, 3, 2 -grams), Stack; 2 Linear (1024); Epochs = 7; pos_weight = 3</t>
  </si>
  <si>
    <t>On all Corpus; Distilbert; 4 CNN bias (5, 4, 3, 2 -grams), Stack; 2 Linear (1024); Epochs = 7; pos_weight = 5</t>
  </si>
  <si>
    <t>On all Corpus; Distilbert; 4 CNN bias (5, 4, 3, 2 -grams), Stack; 2 Linear (512); ReLU; Epochs = 7; pos_weight = 5</t>
  </si>
  <si>
    <t>On all Corpus; Distilbert; 2 Linear (512); ReLU; Epochs = 7; pos_weight = 5</t>
  </si>
  <si>
    <t>10 keywords 100%, 50 epochs [1000,500] ReLU Adam 1e-5</t>
  </si>
  <si>
    <t>8 keywords 100%, 50 epochs [1000,500] ReLU Adam 1e-5</t>
  </si>
  <si>
    <t>20 keywords 100%, 50 epochs [1000,500] ReLU Adam 1e-5</t>
  </si>
  <si>
    <t>10000 points, 10 epochs, weighted classes</t>
  </si>
  <si>
    <t>10000 points, 60 epochs, weighted classes</t>
  </si>
  <si>
    <t>On all Corpus; Distilbert; 2 Linear (512); ReLU; Epochs = 7; pos_weight = 5; threshold = 0.7</t>
  </si>
  <si>
    <t>20%, 2000[1000,500] 100 epochs</t>
  </si>
  <si>
    <t>20%, 2000[1500,500] 100 epochs</t>
  </si>
  <si>
    <t>20%, embed size 2000, 50 epochs [500] ReLU Adam 1e-5</t>
  </si>
  <si>
    <t>On all Corpus; Distilbert; 1 Linear (512); Epochs = 7; pos_weight = 5; threshold = 0.7</t>
  </si>
  <si>
    <t>100% embed size 100, 100 epochs [1000,500] ReLU Adam 1e-5</t>
  </si>
  <si>
    <t>On all Corpus; Distilbert; 1 Linear; Epochs = 7; pos_weight = 5, None (for epoch &gt;= 4); threshold = 0.7</t>
  </si>
  <si>
    <t>On all Corpus; Distilbert; 1 Linear; Epochs = 7; pos_weight = 10, None (for epoch &gt;= 5); threshold = 0.5</t>
  </si>
  <si>
    <t>On all Corpus; Distilbert; 2 Linear (512); ReLU; Epochs = 7; pos_weight = 7; threshold = 0.7</t>
  </si>
  <si>
    <t>On all Corpus; Distilbert; 2 Linear (512); ReLU; Epochs = 7; pos_weight = 7; threshold = 0.7; lr = 0.005</t>
  </si>
  <si>
    <t>On all Corpus; Distilbert; 2 Linear (512); ReLU; Epochs = 100; pos_weight = 7; threshold = 0.7; lr = 0.001</t>
  </si>
  <si>
    <t>0.1385ln(x)+y</t>
  </si>
  <si>
    <t>100% embed size 500, 100 epochs [1000,500] ReLU Adam 1e-5</t>
  </si>
  <si>
    <t>100% embed size 200, 100 epochs [1000,500] ReLU Adam 1e-5</t>
  </si>
  <si>
    <t>100% embed size 1000, 100 epochs [1000,500] ReLU Adam 1e-5</t>
  </si>
  <si>
    <t>100% embed size 1000, 50 epochs [1000,500] ReLU Adam 1e-5</t>
  </si>
  <si>
    <t>100% embed size 1000, 50 epochs [400,200] ReLU Adam 1e-5</t>
  </si>
  <si>
    <t>100% embed size 1000, 50 epochs [500,250] ReLU Adam 1e-5</t>
  </si>
  <si>
    <t>100% embed size 1000, 50 epochs [600,300] ReLU Adam 1e-5</t>
  </si>
  <si>
    <t>100% embed size 1000, 50 epochs [1200,600] ReLU Adam 1e-5</t>
  </si>
  <si>
    <t>100% embed size 1000, 50 epochs [800,400] ReLU Adam 1e-5</t>
  </si>
  <si>
    <t>100% embed size 1000, 50 epochs [1000,300] ReLU Adam 1e-5</t>
  </si>
  <si>
    <t>100% embed size 1000, 50 epochs [1000,500] eLU Adam 1e-5</t>
  </si>
  <si>
    <t>100% embed size 2000, 50 epochs [1000,500] ReLU Adam 1e-5</t>
  </si>
  <si>
    <t>100% embed size 2000, 50 epochs [1000,700] ReLU Adam 1e-5</t>
  </si>
  <si>
    <t>100% embed size 2000, 50 epochs [1400,500] ReLU Adam 1e-5</t>
  </si>
  <si>
    <t>100% embed size 2000, 50 epochs [1200,600] ReLU Adam 1e-5</t>
  </si>
  <si>
    <t>100% embed size 2000, 50 epochs [1000,600] ReLU Adam 1e-5</t>
  </si>
  <si>
    <t>100% embed size 2000, 50 epochs [1200,500] ReLU Adam 1e-5</t>
  </si>
  <si>
    <t>100% embed size 2000, 50 epochs [1200,700] ReLU Adam 1e-5</t>
  </si>
  <si>
    <t>100% embed size 2000, 50 epochs [1400,700] ReLU Adam 1e-5</t>
  </si>
  <si>
    <t>100% embed size 2000, 50 epochs [1400,600] ReLU Adam 1e-5</t>
  </si>
  <si>
    <t>100% embed size 2000, 50 epochs [1200,800] ReLU Adam 1e-5</t>
  </si>
  <si>
    <t>100% embed size 2000, 50 epochs [1200,400] ReLU Adam 1e-5</t>
  </si>
  <si>
    <t>100% embed size 2000, 50 epochs [1200,900] ReLU Adam 1e-5</t>
  </si>
  <si>
    <t>100% embed size 2000, 50 epochs [1200,1000] ReLU Adam 1e-5</t>
  </si>
  <si>
    <t>100% embed size 2000, 50 epochs [1200,1100] ReLU Adam 1e-5</t>
  </si>
  <si>
    <t>100% embed size 2000, 50 epochs [1200,300] ReLU Adam 1e-5</t>
  </si>
  <si>
    <t>100% embed size 2000, 50 epochs [1200,200] ReLU Adam 1e-5</t>
  </si>
  <si>
    <t>^ are 1000, 2000 without ReLU?</t>
  </si>
  <si>
    <t>100% embed size 2000, 40 epochs [1200,800] ReLU Adam 1e-5</t>
  </si>
  <si>
    <t>doc2vec/TF-IDF + NN</t>
  </si>
  <si>
    <t>20 keywords 100%, 50 epochs [500,500] ReLU Adam 1e-5</t>
  </si>
  <si>
    <t>20 keywords 100%, 50 epochs [1000,1000] ReLU Adam 1e-5</t>
  </si>
  <si>
    <t>20 keywords 100%, 50 epochs [1500,500] ReLU Adam 1e-5</t>
  </si>
  <si>
    <t>20 keywords 100%, 50 epochs [1500,1000] ReLU Adam 1e-5</t>
  </si>
  <si>
    <t>20 keywords 100%, 50 epochs [1500,1500] ReLU Adam 1e-5</t>
  </si>
  <si>
    <t>20 keywords 100%, 50 epochs [2000,500] ReLU Adam 1e-5</t>
  </si>
  <si>
    <t>20 keywords 100%, 50 epochs [2000,1000] ReLU Adam 1e-5</t>
  </si>
  <si>
    <t>20 keywords 100%, 50 epochs [2000,1500] ReLU Adam 1e-5</t>
  </si>
  <si>
    <t>20 keywords 100%, 50 epochs [2000,2000] ReLU Adam 1e-5</t>
  </si>
  <si>
    <t>20 keywords 100%, 50 epochs [2500,500] ReLU Adam 1e-5</t>
  </si>
  <si>
    <t>20 keywords 100%, 50 epochs [2500,1000] ReLU Adam 1e-5</t>
  </si>
  <si>
    <t>20 keywords 100%, 50 epochs [2500,1500] ReLU Adam 1e-5</t>
  </si>
  <si>
    <t>20 keywords 100%, 50 epochs [2500,2000] ReLU Adam 1e-5</t>
  </si>
  <si>
    <t>20 keywords 100%, 50 epochs [2500,2500] ReLU Adam 1e-5</t>
  </si>
  <si>
    <t>20 keywords 100%, 50 epochs [3000,500] ReLU Adam 1e-5</t>
  </si>
  <si>
    <t>20 keywords 100%, 50 epochs [3500,500] ReLU Adam 1e-5</t>
  </si>
  <si>
    <t>20 keywords 100%, 50 epochs [4000,500] ReLU Adam 1e-5</t>
  </si>
  <si>
    <t>20 keywords 100%, 50 epochs [4500,500] ReLU Adam 1e-5</t>
  </si>
  <si>
    <t>20 keywords 100%, 50 epochs [1000,700] ReLU Adam 1e-5</t>
  </si>
  <si>
    <t>A</t>
  </si>
  <si>
    <t>B</t>
  </si>
  <si>
    <t>C</t>
  </si>
  <si>
    <t>D</t>
  </si>
  <si>
    <t>E</t>
  </si>
  <si>
    <t>F</t>
  </si>
  <si>
    <t>G</t>
  </si>
  <si>
    <t>H</t>
  </si>
  <si>
    <t>I</t>
  </si>
  <si>
    <t>20 keywords 100%, 50 epochs [1500,700] ReLU Adam 1e-5</t>
  </si>
  <si>
    <t>20 keywords 100%, 50 epochs [2000,700] ReLU Adam 1e-5</t>
  </si>
  <si>
    <t>20 keywords 100%, 50 epochs [2500,700] ReLU Adam 1e-5</t>
  </si>
  <si>
    <t>Precision</t>
  </si>
  <si>
    <t>Recall</t>
  </si>
  <si>
    <t>TPR/article</t>
  </si>
  <si>
    <t>TNR/article</t>
  </si>
  <si>
    <t>100% embed size 2000 neighbors=10, 40 epochs [1200,800] ReLU Adam 1e-5</t>
  </si>
  <si>
    <t>50 epochs [500TF-IDF+800doc2vec,1000,750] ReLU Adam 1e-5</t>
  </si>
  <si>
    <t>50 epochs [500TF-IDF+800doc2vec,1200,1000] ReLU Adam 1e-5</t>
  </si>
  <si>
    <t>50 epochs [500TF-IDF+800doc2vec,1200,800] ReLU Adam 1e-5</t>
  </si>
  <si>
    <t>50 epochs [500TF-IDF+800doc2vec,1200,600] ReLU Adam 1e-5</t>
  </si>
  <si>
    <t>50 epochs [500TF-IDF+800doc2vec,1200,400] ReLU Adam 1e-5</t>
  </si>
  <si>
    <t>50 epochs [500TF-IDF+800doc2vec,1200,200] ReLU Adam 1e-5</t>
  </si>
  <si>
    <t>50 epochs [500TF-IDF+800doc2vec,1000,1000] ReLU Adam 1e-5</t>
  </si>
  <si>
    <t>50 epochs [500TF-IDF+800doc2vec,1000,800] ReLU Adam 1e-5</t>
  </si>
  <si>
    <t>50 epochs [500TF-IDF+800doc2vec,1000,600] ReLU Adam 1e-5</t>
  </si>
  <si>
    <t>50 epochs [500TF-IDF+800doc2vec,1000,400] ReLU Adam 1e-5</t>
  </si>
  <si>
    <t>50 epochs [500TF-IDF+800doc2vec,1000,200] ReLU Adam 1e-5</t>
  </si>
  <si>
    <t>50 epochs [500TF-IDF+800doc2vec,800,800] ReLU Adam 1e-5</t>
  </si>
  <si>
    <t>50 epochs [500TF-IDF+800doc2vec,800,600] ReLU Adam 1e-5</t>
  </si>
  <si>
    <t>50 epochs [500TF-IDF+800doc2vec,800,400] ReLU Adam 1e-5</t>
  </si>
  <si>
    <t>50 epochs [500TF-IDF+800doc2vec,800,200] ReLU Adam 1e-5</t>
  </si>
  <si>
    <t>50 epochs [500TF-IDF+800doc2vec,600,600] ReLU Adam 1e-5</t>
  </si>
  <si>
    <t>50 epochs [500TF-IDF+800doc2vec,600,400] ReLU Adam 1e-5</t>
  </si>
  <si>
    <t>50 epochs [500TF-IDF+800doc2vec,600,200] ReLU Adam 1e-5</t>
  </si>
  <si>
    <r>
      <t xml:space="preserve">50-0.01, Full Text, </t>
    </r>
    <r>
      <rPr>
        <b/>
        <sz val="11"/>
        <color rgb="FFFF0000"/>
        <rFont val="Calibri"/>
        <family val="2"/>
        <scheme val="minor"/>
      </rPr>
      <t>bigrams</t>
    </r>
  </si>
  <si>
    <t>Job No</t>
  </si>
  <si>
    <r>
      <t xml:space="preserve">20 keywords 100%, 50 epochs [2500,500]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</si>
  <si>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[2500,700]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</si>
  <si>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[2750,500]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</si>
  <si>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[2750,700]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</si>
  <si>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[3000,500]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</si>
  <si>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[3000,700]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</si>
  <si>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[3250,500]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</si>
  <si>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[3250,700]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</si>
  <si>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[3500,500]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</si>
  <si>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[3500,700]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</si>
  <si>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[3750,500]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</si>
  <si>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[500,500]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</si>
  <si>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[1000,500]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</si>
  <si>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[1500,500]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</si>
  <si>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[2000,500]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</si>
  <si>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[4000,500]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</si>
  <si>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[4500,500]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</si>
  <si>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[5000,500]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</si>
  <si>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[5500,500] ReLU Adam 1e-5 </t>
    </r>
    <r>
      <rPr>
        <b/>
        <sz val="11"/>
        <color rgb="FFFF0000"/>
        <rFont val="Calibri"/>
        <family val="2"/>
        <scheme val="minor"/>
      </rPr>
      <t>bigrams</t>
    </r>
  </si>
  <si>
    <t>doc2vec/TF-IDF/TF-IDF bi + NN</t>
  </si>
  <si>
    <t>doc2vec/TF-IDF bi + NN</t>
  </si>
  <si>
    <r>
      <t>50 epochs [500TF-IDF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+800doc2vec,1200,800] ReLU Adam 1e-5</t>
    </r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</si>
  <si>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+800doc2vec,1200,800] ReLU Adam 1e-5</t>
    </r>
  </si>
  <si>
    <t>GPT2 + NN</t>
  </si>
  <si>
    <t>On all corpus; GPT; ReLU (64); epochs = 3;</t>
  </si>
  <si>
    <t>On 10% corpus; GPT; ReLU (128); epochs = 3;</t>
  </si>
  <si>
    <t>17384217, 17415142</t>
  </si>
  <si>
    <t>(#162, #91)</t>
  </si>
  <si>
    <t>(#162, #191)</t>
  </si>
  <si>
    <t>(#192, #191)</t>
  </si>
  <si>
    <t>(#192, #215)</t>
  </si>
  <si>
    <t>(#162, #215)</t>
  </si>
  <si>
    <t>(#162, #191, #215)</t>
  </si>
  <si>
    <t>(#191)</t>
  </si>
  <si>
    <t>(#215)</t>
  </si>
  <si>
    <t>(#192)</t>
  </si>
  <si>
    <t>(#162)</t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</si>
  <si>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+800doc2vec,400,400] ReLU Adam 1e-5</t>
    </r>
  </si>
  <si>
    <t>(#221)</t>
  </si>
  <si>
    <t>(#222)</t>
  </si>
  <si>
    <t>(#223)</t>
  </si>
  <si>
    <t>(#224)</t>
  </si>
  <si>
    <t>(#225)</t>
  </si>
  <si>
    <t>(#226)</t>
  </si>
  <si>
    <t>(#227)</t>
  </si>
  <si>
    <t>(#228)</t>
  </si>
  <si>
    <t>(#229)</t>
  </si>
  <si>
    <t>(#230)</t>
  </si>
  <si>
    <t>(#231)</t>
  </si>
  <si>
    <t>(#232)</t>
  </si>
  <si>
    <t>(#233)</t>
  </si>
  <si>
    <t>(#234)</t>
  </si>
  <si>
    <t>(#235)</t>
  </si>
  <si>
    <t>(#236)</t>
  </si>
  <si>
    <t>(#237)</t>
  </si>
  <si>
    <t>On all corpus; GPT; ReLU (?); epochs = 1; Jamie</t>
  </si>
  <si>
    <t>GPT2 + RUM?</t>
  </si>
  <si>
    <t>10,0.1</t>
  </si>
  <si>
    <t>20,0.1</t>
  </si>
  <si>
    <t>50,0.1</t>
  </si>
  <si>
    <t>100,0.1</t>
  </si>
  <si>
    <t>200,0.1</t>
  </si>
  <si>
    <t>10,0.01</t>
  </si>
  <si>
    <t>20,0.01</t>
  </si>
  <si>
    <t>50,0.01</t>
  </si>
  <si>
    <t>100,0.01</t>
  </si>
  <si>
    <t>200,0.01</t>
  </si>
  <si>
    <t>10,0.05</t>
  </si>
  <si>
    <t>20,0.05</t>
  </si>
  <si>
    <t>50,0.05</t>
  </si>
  <si>
    <t>100,0.05</t>
  </si>
  <si>
    <t>200,0.05</t>
  </si>
  <si>
    <r>
      <t xml:space="preserve">Full Text, </t>
    </r>
    <r>
      <rPr>
        <b/>
        <sz val="11"/>
        <color rgb="FFFF0000"/>
        <rFont val="Calibri"/>
        <family val="2"/>
        <scheme val="minor"/>
      </rPr>
      <t>bigrams</t>
    </r>
  </si>
  <si>
    <t>17425966, 17430999</t>
  </si>
  <si>
    <t>17426002, 17431197</t>
  </si>
  <si>
    <t>17425919, 17431284</t>
  </si>
  <si>
    <t>1000,0.1</t>
  </si>
  <si>
    <t>On all corpus; GPT; ReLU (?); epochs = 3; Jamie</t>
  </si>
  <si>
    <t>17436708, 17448011</t>
  </si>
  <si>
    <t>75,0.01</t>
  </si>
  <si>
    <t>keywords from 100,0.1 TF-IDF + NB</t>
  </si>
  <si>
    <t>17448584, 17450673</t>
  </si>
  <si>
    <t>17436925, 17448341</t>
  </si>
  <si>
    <t>400,0.01</t>
  </si>
  <si>
    <t>17451746, 17451958</t>
  </si>
  <si>
    <t>600,0.05</t>
  </si>
  <si>
    <t>doc2vec/TF-IDF/TF-IDF bi/GPT2 + NN</t>
  </si>
  <si>
    <t>===RUBINOVITZ===</t>
  </si>
  <si>
    <t>300000 articles</t>
  </si>
  <si>
    <t>Haimoshri</t>
  </si>
  <si>
    <t>Jamie</t>
  </si>
  <si>
    <t>On all corpus; GPT; ReLU (512); epochs = 10; 1024 matrix</t>
  </si>
  <si>
    <t>On all corpus; GPT; ReLU (1024); ReLU (512); epochs = 10; 1024 matrix</t>
  </si>
  <si>
    <t>On all corpus; GPT; ReLU (1024); ReLU (512); epochs = 20; 1024 matrix</t>
  </si>
  <si>
    <t>On all corpus; GPT; ReLU (1024); ReLU (512); ReLU (512) ; epochs = 20; 1024 matrix</t>
  </si>
  <si>
    <t>TF-IDF/TF-IDF bi/GPT2 + NN</t>
  </si>
  <si>
    <t>doc2vec/TF-IDF/GPT2 + NN</t>
  </si>
  <si>
    <t>doc2vec/TF-IDF bi/GPT2 + NN</t>
  </si>
  <si>
    <t>-empty</t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</si>
  <si>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+800doc2vec+768GPT2,1200,800] ReLU Adam 1e-5</t>
    </r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</si>
  <si>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+768GPT2,1200,800] ReLU Adam 1e-5</t>
    </r>
  </si>
  <si>
    <r>
      <t>50 epochs [500TF-IDF+</t>
    </r>
    <r>
      <rPr>
        <sz val="11"/>
        <color theme="1"/>
        <rFont val="Calibri"/>
        <family val="2"/>
        <scheme val="minor"/>
      </rPr>
      <t>800doc2vec+768GPT2,1200,800] ReLU Adam 1e-5</t>
    </r>
  </si>
  <si>
    <r>
      <t>50 epochs [500TF-IDF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+800doc2vec+768GPT2,1200,800] ReLU Adam 1e-5</t>
    </r>
  </si>
  <si>
    <t>doc2vec/TF-IDF/TF-IDF bi/distilbert + NN</t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</si>
  <si>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+800doc2vec+768distilbert,1200,800] ReLU Adam 1e-5</t>
    </r>
  </si>
  <si>
    <t>tests GPT2</t>
  </si>
  <si>
    <t>tests doc2vec</t>
  </si>
  <si>
    <r>
      <t>tests TF-IDF</t>
    </r>
    <r>
      <rPr>
        <b/>
        <sz val="11"/>
        <color rgb="FFFF0000"/>
        <rFont val="Calibri"/>
        <family val="2"/>
        <scheme val="minor"/>
      </rPr>
      <t>bi</t>
    </r>
  </si>
  <si>
    <t>tests 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</si>
</sst>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0" fontId="0" fillId="0" borderId="0" xfId="0" applyFont="1"/>
    <xf numFmtId="16" fontId="0" fillId="0" borderId="0" xfId="0" applyNumberFormat="1" applyFont="1"/>
    <xf numFmtId="0" fontId="3" fillId="0" borderId="0" xfId="0" applyFont="1"/>
    <xf numFmtId="3" fontId="0" fillId="0" borderId="0" xfId="0" applyNumberFormat="1"/>
    <xf numFmtId="0" fontId="0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TF-IDF*</a:t>
            </a:r>
            <a:r>
              <a:rPr lang="en-US" baseline="0"/>
              <a:t> + 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8.433945756780402E-4"/>
                  <c:y val="-0.15490923009623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('FPR and FNR'!$J$91,'FPR and FNR'!$J$96:$J$97,'FPR and FNR'!$J$99:$J$100)</c:f>
              <c:numCache>
                <c:formatCode>General</c:formatCode>
                <c:ptCount val="5"/>
                <c:pt idx="0">
                  <c:v>0.14953841036454391</c:v>
                </c:pt>
                <c:pt idx="1">
                  <c:v>0.21535199572979</c:v>
                </c:pt>
                <c:pt idx="2">
                  <c:v>0.31835596939683197</c:v>
                </c:pt>
                <c:pt idx="3">
                  <c:v>0.50417086768281805</c:v>
                </c:pt>
                <c:pt idx="4">
                  <c:v>1.0299018444932</c:v>
                </c:pt>
              </c:numCache>
            </c:numRef>
          </c:xVal>
          <c:yVal>
            <c:numRef>
              <c:f>('FPR and FNR'!$K$91,'FPR and FNR'!$K$96:$K$97,'FPR and FNR'!$K$99:$K$100)</c:f>
              <c:numCache>
                <c:formatCode>General</c:formatCode>
                <c:ptCount val="5"/>
                <c:pt idx="0">
                  <c:v>0.57259614611756715</c:v>
                </c:pt>
                <c:pt idx="1">
                  <c:v>0.52058448490599596</c:v>
                </c:pt>
                <c:pt idx="2">
                  <c:v>0.46470998161437599</c:v>
                </c:pt>
                <c:pt idx="3">
                  <c:v>0.40067018563549001</c:v>
                </c:pt>
                <c:pt idx="4">
                  <c:v>0.304236106992467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3-42E3-9468-C02AFC5C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95184"/>
        <c:axId val="600293544"/>
      </c:scatterChart>
      <c:valAx>
        <c:axId val="6002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3544"/>
        <c:crosses val="autoZero"/>
        <c:crossBetween val="midCat"/>
      </c:valAx>
      <c:valAx>
        <c:axId val="60029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'Precision and Recall'!$R$1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CB1-4A6A-B450-D2EAE2155077}"/>
              </c:ext>
            </c:extLst>
          </c:dPt>
          <c:dPt>
            <c:idx val="2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CB1-4A6A-B450-D2EAE2155077}"/>
              </c:ext>
            </c:extLst>
          </c:dPt>
          <c:dPt>
            <c:idx val="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CB1-4A6A-B450-D2EAE215507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CB1-4A6A-B450-D2EAE215507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CB1-4A6A-B450-D2EAE2155077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CB1-4A6A-B450-D2EAE2155077}"/>
              </c:ext>
            </c:extLst>
          </c:dPt>
          <c:dPt>
            <c:idx val="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CB1-4A6A-B450-D2EAE2155077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CB1-4A6A-B450-D2EAE2155077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CB1-4A6A-B450-D2EAE2155077}"/>
              </c:ext>
            </c:extLst>
          </c:dPt>
          <c:dPt>
            <c:idx val="1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CB1-4A6A-B450-D2EAE2155077}"/>
              </c:ext>
            </c:extLst>
          </c:dPt>
          <c:dPt>
            <c:idx val="12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CB1-4A6A-B450-D2EAE2155077}"/>
              </c:ext>
            </c:extLst>
          </c:dPt>
          <c:dPt>
            <c:idx val="1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CB1-4A6A-B450-D2EAE2155077}"/>
              </c:ext>
            </c:extLst>
          </c:dPt>
          <c:dPt>
            <c:idx val="14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CB1-4A6A-B450-D2EAE2155077}"/>
              </c:ext>
            </c:extLst>
          </c:dPt>
          <c:dPt>
            <c:idx val="15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CB1-4A6A-B450-D2EAE2155077}"/>
              </c:ext>
            </c:extLst>
          </c:dPt>
          <c:dPt>
            <c:idx val="16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CB1-4A6A-B450-D2EAE2155077}"/>
              </c:ext>
            </c:extLst>
          </c:dPt>
          <c:dPt>
            <c:idx val="1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CB1-4A6A-B450-D2EAE2155077}"/>
              </c:ext>
            </c:extLst>
          </c:dPt>
          <c:dPt>
            <c:idx val="1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CB1-4A6A-B450-D2EAE2155077}"/>
              </c:ext>
            </c:extLst>
          </c:dPt>
          <c:dPt>
            <c:idx val="2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CB1-4A6A-B450-D2EAE2155077}"/>
              </c:ext>
            </c:extLst>
          </c:dPt>
          <c:dPt>
            <c:idx val="2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CB1-4A6A-B450-D2EAE2155077}"/>
              </c:ext>
            </c:extLst>
          </c:dPt>
          <c:dPt>
            <c:idx val="22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CB1-4A6A-B450-D2EAE2155077}"/>
              </c:ext>
            </c:extLst>
          </c:dPt>
          <c:dPt>
            <c:idx val="2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CB1-4A6A-B450-D2EAE2155077}"/>
              </c:ext>
            </c:extLst>
          </c:dPt>
          <c:dPt>
            <c:idx val="24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CB1-4A6A-B450-D2EAE2155077}"/>
              </c:ext>
            </c:extLst>
          </c:dPt>
          <c:dPt>
            <c:idx val="27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61F-44F6-8993-C9FC11759EE2}"/>
              </c:ext>
            </c:extLst>
          </c:dPt>
          <c:dPt>
            <c:idx val="28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61F-44F6-8993-C9FC11759EE2}"/>
              </c:ext>
            </c:extLst>
          </c:dPt>
          <c:dPt>
            <c:idx val="2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61F-44F6-8993-C9FC11759EE2}"/>
              </c:ext>
            </c:extLst>
          </c:dPt>
          <c:xVal>
            <c:numRef>
              <c:f>'Precision and Recall'!$Q$2:$Q$32</c:f>
              <c:numCache>
                <c:formatCode>General</c:formatCode>
                <c:ptCount val="31"/>
                <c:pt idx="1">
                  <c:v>0.77734249418142387</c:v>
                </c:pt>
                <c:pt idx="2">
                  <c:v>0.79574966019968074</c:v>
                </c:pt>
                <c:pt idx="3">
                  <c:v>0.81011165595707135</c:v>
                </c:pt>
                <c:pt idx="4">
                  <c:v>0.80407771399433481</c:v>
                </c:pt>
                <c:pt idx="5">
                  <c:v>0.79676079649881659</c:v>
                </c:pt>
                <c:pt idx="6">
                  <c:v>0.73104275639395799</c:v>
                </c:pt>
                <c:pt idx="7">
                  <c:v>0.75154263725692205</c:v>
                </c:pt>
                <c:pt idx="8">
                  <c:v>0.733071772409705</c:v>
                </c:pt>
                <c:pt idx="9">
                  <c:v>0.75110100932633295</c:v>
                </c:pt>
                <c:pt idx="11">
                  <c:v>0.80360228924106314</c:v>
                </c:pt>
                <c:pt idx="12">
                  <c:v>0.80828766557166543</c:v>
                </c:pt>
                <c:pt idx="13">
                  <c:v>0.80830427096113511</c:v>
                </c:pt>
                <c:pt idx="14">
                  <c:v>0.81097528044809963</c:v>
                </c:pt>
                <c:pt idx="15">
                  <c:v>0.80232582321701706</c:v>
                </c:pt>
                <c:pt idx="16">
                  <c:v>0.80780653617918985</c:v>
                </c:pt>
                <c:pt idx="18">
                  <c:v>0.81449434556733857</c:v>
                </c:pt>
                <c:pt idx="19">
                  <c:v>0.79950071846463455</c:v>
                </c:pt>
                <c:pt idx="20">
                  <c:v>0.80558282429920391</c:v>
                </c:pt>
                <c:pt idx="21">
                  <c:v>0.80331765194883653</c:v>
                </c:pt>
                <c:pt idx="22">
                  <c:v>0.80648781744781972</c:v>
                </c:pt>
                <c:pt idx="23">
                  <c:v>0.79990394103399742</c:v>
                </c:pt>
                <c:pt idx="24">
                  <c:v>0.80883053608754418</c:v>
                </c:pt>
                <c:pt idx="27">
                  <c:v>0.42511514122742416</c:v>
                </c:pt>
                <c:pt idx="28">
                  <c:v>0.7464529533986346</c:v>
                </c:pt>
                <c:pt idx="29">
                  <c:v>0.41762391586247938</c:v>
                </c:pt>
              </c:numCache>
            </c:numRef>
          </c:xVal>
          <c:yVal>
            <c:numRef>
              <c:f>'Precision and Recall'!$R$2:$R$32</c:f>
              <c:numCache>
                <c:formatCode>General</c:formatCode>
                <c:ptCount val="31"/>
                <c:pt idx="1">
                  <c:v>0.59900254259665253</c:v>
                </c:pt>
                <c:pt idx="2">
                  <c:v>0.59304274315545824</c:v>
                </c:pt>
                <c:pt idx="3">
                  <c:v>0.62381602373887179</c:v>
                </c:pt>
                <c:pt idx="4">
                  <c:v>0.5983473279331214</c:v>
                </c:pt>
                <c:pt idx="5">
                  <c:v>0.58066554775077117</c:v>
                </c:pt>
                <c:pt idx="6">
                  <c:v>0.44031579416881</c:v>
                </c:pt>
                <c:pt idx="7">
                  <c:v>0.406607313072611</c:v>
                </c:pt>
                <c:pt idx="8">
                  <c:v>0.47143425041977899</c:v>
                </c:pt>
                <c:pt idx="9">
                  <c:v>0.47778137505783902</c:v>
                </c:pt>
                <c:pt idx="11">
                  <c:v>0.62316838222336635</c:v>
                </c:pt>
                <c:pt idx="12">
                  <c:v>0.62282975439677435</c:v>
                </c:pt>
                <c:pt idx="13">
                  <c:v>0.62035309783591852</c:v>
                </c:pt>
                <c:pt idx="14">
                  <c:v>0.62115063296188311</c:v>
                </c:pt>
                <c:pt idx="15">
                  <c:v>0.63060298647630553</c:v>
                </c:pt>
                <c:pt idx="16">
                  <c:v>0.62176588759570461</c:v>
                </c:pt>
                <c:pt idx="18">
                  <c:v>0.61842009583720903</c:v>
                </c:pt>
                <c:pt idx="19">
                  <c:v>0.63531291389745148</c:v>
                </c:pt>
                <c:pt idx="20">
                  <c:v>0.62631903724305693</c:v>
                </c:pt>
                <c:pt idx="21">
                  <c:v>0.63125013918478423</c:v>
                </c:pt>
                <c:pt idx="22">
                  <c:v>0.62735412026726012</c:v>
                </c:pt>
                <c:pt idx="23">
                  <c:v>0.63413510330165157</c:v>
                </c:pt>
                <c:pt idx="24">
                  <c:v>0.62413885631520072</c:v>
                </c:pt>
                <c:pt idx="27">
                  <c:v>0.5049853885489517</c:v>
                </c:pt>
                <c:pt idx="28">
                  <c:v>0.18648869113830183</c:v>
                </c:pt>
                <c:pt idx="29">
                  <c:v>0.50618824922786021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1-4A6A-B450-D2EAE2155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47128"/>
        <c:axId val="517692136"/>
      </c:scatterChart>
      <c:valAx>
        <c:axId val="68484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692136"/>
        <c:crosses val="autoZero"/>
        <c:crossBetween val="midCat"/>
      </c:valAx>
      <c:valAx>
        <c:axId val="5176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68484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doc2vec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0918635170603674E-3"/>
                  <c:y val="-0.18089384660250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('FPR and FNR'!$J$73,'FPR and FNR'!$J$101:$J$104)</c:f>
              <c:numCache>
                <c:formatCode>General</c:formatCode>
                <c:ptCount val="5"/>
                <c:pt idx="0">
                  <c:v>0.14779104276743882</c:v>
                </c:pt>
                <c:pt idx="1">
                  <c:v>0.214160323361066</c:v>
                </c:pt>
                <c:pt idx="2">
                  <c:v>0.31835280580633701</c:v>
                </c:pt>
                <c:pt idx="3">
                  <c:v>0.51062872484805499</c:v>
                </c:pt>
                <c:pt idx="4">
                  <c:v>1.0173998347790101</c:v>
                </c:pt>
              </c:numCache>
            </c:numRef>
          </c:xVal>
          <c:yVal>
            <c:numRef>
              <c:f>('FPR and FNR'!$K$73,'FPR and FNR'!$K$101:$K$104)</c:f>
              <c:numCache>
                <c:formatCode>General</c:formatCode>
                <c:ptCount val="5"/>
                <c:pt idx="0">
                  <c:v>0.59524950015041767</c:v>
                </c:pt>
                <c:pt idx="1">
                  <c:v>0.54126836608249196</c:v>
                </c:pt>
                <c:pt idx="2">
                  <c:v>0.48628075765622197</c:v>
                </c:pt>
                <c:pt idx="3">
                  <c:v>0.42123237151118098</c:v>
                </c:pt>
                <c:pt idx="4">
                  <c:v>0.32825131291673998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6B6-9ED4-0144CCA8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18848"/>
        <c:axId val="602721472"/>
      </c:scatterChart>
      <c:valAx>
        <c:axId val="60271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1472"/>
        <c:crosses val="autoZero"/>
        <c:crossBetween val="midCat"/>
      </c:valAx>
      <c:valAx>
        <c:axId val="6027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DistilBERT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112904636920385E-2"/>
                  <c:y val="-0.11233267716535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('FPR and FNR'!$J$47:$J$49,'FPR and FNR'!$J$67:$J$68,'FPR and FNR'!$J$74:$J$75,'FPR and FNR'!$J$77:$J$83,'FPR and FNR'!$J$85:$J$88,'FPR and FNR'!$J$98,'FPR and FNR'!$J$108,'FPR and FNR'!$J$111:$J$113,'FPR and FNR'!$J$115)</c:f>
              <c:numCache>
                <c:formatCode>General</c:formatCode>
                <c:ptCount val="24"/>
                <c:pt idx="0">
                  <c:v>1.294</c:v>
                </c:pt>
                <c:pt idx="1">
                  <c:v>1.0249999999999999</c:v>
                </c:pt>
                <c:pt idx="2">
                  <c:v>1.26</c:v>
                </c:pt>
                <c:pt idx="3">
                  <c:v>0.94</c:v>
                </c:pt>
                <c:pt idx="4">
                  <c:v>1.0920000000000001</c:v>
                </c:pt>
                <c:pt idx="5">
                  <c:v>1.165</c:v>
                </c:pt>
                <c:pt idx="6">
                  <c:v>0.63600000000000001</c:v>
                </c:pt>
                <c:pt idx="7">
                  <c:v>0.92</c:v>
                </c:pt>
                <c:pt idx="8">
                  <c:v>0.54400000000000004</c:v>
                </c:pt>
                <c:pt idx="9">
                  <c:v>0.63800000000000001</c:v>
                </c:pt>
                <c:pt idx="10">
                  <c:v>0.34599999999999997</c:v>
                </c:pt>
                <c:pt idx="11">
                  <c:v>0.54900000000000004</c:v>
                </c:pt>
                <c:pt idx="12">
                  <c:v>0.625</c:v>
                </c:pt>
                <c:pt idx="13">
                  <c:v>0.316</c:v>
                </c:pt>
                <c:pt idx="14">
                  <c:v>0.314</c:v>
                </c:pt>
                <c:pt idx="15">
                  <c:v>0.57299999999999995</c:v>
                </c:pt>
                <c:pt idx="16">
                  <c:v>0.56999999999999995</c:v>
                </c:pt>
                <c:pt idx="17">
                  <c:v>0.66500000000000004</c:v>
                </c:pt>
                <c:pt idx="18">
                  <c:v>0.34899999999999998</c:v>
                </c:pt>
                <c:pt idx="19">
                  <c:v>0.251</c:v>
                </c:pt>
                <c:pt idx="20">
                  <c:v>0.109</c:v>
                </c:pt>
                <c:pt idx="21">
                  <c:v>0.111</c:v>
                </c:pt>
                <c:pt idx="22">
                  <c:v>0.38200000000000001</c:v>
                </c:pt>
                <c:pt idx="23">
                  <c:v>0.45400000000000001</c:v>
                </c:pt>
              </c:numCache>
            </c:numRef>
          </c:xVal>
          <c:yVal>
            <c:numRef>
              <c:f>('FPR and FNR'!$K$47:$K$49,'FPR and FNR'!$K$67:$K$68,'FPR and FNR'!$K$74:$K$75,'FPR and FNR'!$K$77:$K$83,'FPR and FNR'!$K$85:$K$88,'FPR and FNR'!$K$98,'FPR and FNR'!$K$108,'FPR and FNR'!$K$111:$K$113,'FPR and FNR'!$K$115)</c:f>
              <c:numCache>
                <c:formatCode>General</c:formatCode>
                <c:ptCount val="24"/>
                <c:pt idx="0">
                  <c:v>0.36499999999999999</c:v>
                </c:pt>
                <c:pt idx="1">
                  <c:v>0.35299999999999998</c:v>
                </c:pt>
                <c:pt idx="2">
                  <c:v>0.32600000000000001</c:v>
                </c:pt>
                <c:pt idx="3">
                  <c:v>0.36</c:v>
                </c:pt>
                <c:pt idx="4">
                  <c:v>0.33500000000000002</c:v>
                </c:pt>
                <c:pt idx="5">
                  <c:v>0.33100000000000002</c:v>
                </c:pt>
                <c:pt idx="6">
                  <c:v>0.42099999999999999</c:v>
                </c:pt>
                <c:pt idx="7">
                  <c:v>0.36399999999999999</c:v>
                </c:pt>
                <c:pt idx="8">
                  <c:v>0.442</c:v>
                </c:pt>
                <c:pt idx="9">
                  <c:v>0.41599999999999998</c:v>
                </c:pt>
                <c:pt idx="10">
                  <c:v>0.501</c:v>
                </c:pt>
                <c:pt idx="11">
                  <c:v>0.44</c:v>
                </c:pt>
                <c:pt idx="12">
                  <c:v>0.41099999999999998</c:v>
                </c:pt>
                <c:pt idx="13">
                  <c:v>0.51200000000000001</c:v>
                </c:pt>
                <c:pt idx="14">
                  <c:v>0.51600000000000001</c:v>
                </c:pt>
                <c:pt idx="15">
                  <c:v>0.42799999999999999</c:v>
                </c:pt>
                <c:pt idx="16">
                  <c:v>0.42199999999999999</c:v>
                </c:pt>
                <c:pt idx="17">
                  <c:v>0.39400000000000002</c:v>
                </c:pt>
                <c:pt idx="18">
                  <c:v>0.48899999999999999</c:v>
                </c:pt>
                <c:pt idx="19">
                  <c:v>0.55100000000000005</c:v>
                </c:pt>
                <c:pt idx="20">
                  <c:v>0.65700000000000003</c:v>
                </c:pt>
                <c:pt idx="21">
                  <c:v>0.65500000000000003</c:v>
                </c:pt>
                <c:pt idx="22">
                  <c:v>0.46899999999999997</c:v>
                </c:pt>
                <c:pt idx="23">
                  <c:v>0.45200000000000001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5-4C62-917A-8A7129DA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66616"/>
        <c:axId val="596166944"/>
      </c:scatterChart>
      <c:valAx>
        <c:axId val="59616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66944"/>
        <c:crosses val="autoZero"/>
        <c:crossBetween val="midCat"/>
      </c:valAx>
      <c:valAx>
        <c:axId val="5961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6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'FPR and FNR'!$Q$144:$Q$161</c:f>
              <c:numCache>
                <c:formatCode>General</c:formatCode>
                <c:ptCount val="18"/>
                <c:pt idx="0">
                  <c:v>1000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</c:numCache>
            </c:numRef>
          </c:xVal>
          <c:yVal>
            <c:numRef>
              <c:f>'FPR and FNR'!$R$144:$R$161</c:f>
              <c:numCache>
                <c:formatCode>General</c:formatCode>
                <c:ptCount val="18"/>
                <c:pt idx="0">
                  <c:v>750</c:v>
                </c:pt>
                <c:pt idx="1">
                  <c:v>1000</c:v>
                </c:pt>
                <c:pt idx="2">
                  <c:v>800</c:v>
                </c:pt>
                <c:pt idx="3">
                  <c:v>600</c:v>
                </c:pt>
                <c:pt idx="4">
                  <c:v>400</c:v>
                </c:pt>
                <c:pt idx="5">
                  <c:v>200</c:v>
                </c:pt>
                <c:pt idx="7">
                  <c:v>800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1">
                  <c:v>800</c:v>
                </c:pt>
                <c:pt idx="12">
                  <c:v>600</c:v>
                </c:pt>
                <c:pt idx="13">
                  <c:v>400</c:v>
                </c:pt>
                <c:pt idx="14">
                  <c:v>200</c:v>
                </c:pt>
                <c:pt idx="15">
                  <c:v>600</c:v>
                </c:pt>
                <c:pt idx="16">
                  <c:v>400</c:v>
                </c:pt>
                <c:pt idx="17">
                  <c:v>200</c:v>
                </c:pt>
              </c:numCache>
            </c:numRef>
          </c:yVal>
          <c:bubbleSize>
            <c:numRef>
              <c:f>'FPR and FNR'!$S$144:$S$161</c:f>
              <c:numCache>
                <c:formatCode>General</c:formatCode>
                <c:ptCount val="18"/>
                <c:pt idx="0">
                  <c:v>0.50128282620215714</c:v>
                </c:pt>
                <c:pt idx="1">
                  <c:v>0.45641065434880623</c:v>
                </c:pt>
                <c:pt idx="2">
                  <c:v>0.33558083845383813</c:v>
                </c:pt>
                <c:pt idx="3">
                  <c:v>0.66215832676897612</c:v>
                </c:pt>
                <c:pt idx="4">
                  <c:v>0.63943025806162623</c:v>
                </c:pt>
                <c:pt idx="5">
                  <c:v>1.1955901081780205</c:v>
                </c:pt>
                <c:pt idx="7">
                  <c:v>0.42658530117867954</c:v>
                </c:pt>
                <c:pt idx="8">
                  <c:v>0.81869885441945556</c:v>
                </c:pt>
                <c:pt idx="9">
                  <c:v>0.6375602601398036</c:v>
                </c:pt>
                <c:pt idx="10">
                  <c:v>1.2754529427974184</c:v>
                </c:pt>
                <c:pt idx="11">
                  <c:v>0.61370096628582083</c:v>
                </c:pt>
                <c:pt idx="12">
                  <c:v>0.64931085582028025</c:v>
                </c:pt>
                <c:pt idx="13">
                  <c:v>0.804491138392601</c:v>
                </c:pt>
                <c:pt idx="14">
                  <c:v>1.3776241983530966</c:v>
                </c:pt>
                <c:pt idx="15">
                  <c:v>0.75764472419908202</c:v>
                </c:pt>
                <c:pt idx="16">
                  <c:v>1.0253633151396002</c:v>
                </c:pt>
                <c:pt idx="17">
                  <c:v>1.5548658695260542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559-4A12-B3B6-AB7FDD8F8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615680"/>
        <c:axId val="602617320"/>
      </c:bubbleChart>
      <c:valAx>
        <c:axId val="60261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17320"/>
        <c:crosses val="autoZero"/>
        <c:crossBetween val="midCat"/>
      </c:valAx>
      <c:valAx>
        <c:axId val="60261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1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('FPR and FNR'!$P$167,'FPR and FNR'!$P$168,'FPR and FNR'!$P$170,'FPR and FNR'!$P$173,'FPR and FNR'!$P$177,'FPR and FNR'!$P$182,'FPR and FNR'!$P$183,'FPR and FNR'!$P$184,'FPR and FNR'!$P$185)</c:f>
              <c:numCache>
                <c:formatCode>General</c:formatCode>
                <c:ptCount val="9"/>
                <c:pt idx="0">
                  <c:v>0.31287454921639574</c:v>
                </c:pt>
                <c:pt idx="1">
                  <c:v>0.3078581162374105</c:v>
                </c:pt>
                <c:pt idx="2">
                  <c:v>0.30805249516712707</c:v>
                </c:pt>
                <c:pt idx="3">
                  <c:v>0.30747269107786246</c:v>
                </c:pt>
                <c:pt idx="4">
                  <c:v>0.30489928826878304</c:v>
                </c:pt>
                <c:pt idx="6">
                  <c:v>0.30723095050489824</c:v>
                </c:pt>
                <c:pt idx="7">
                  <c:v>0.30649407169281151</c:v>
                </c:pt>
                <c:pt idx="8">
                  <c:v>0.30786003295515157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D-433B-8D72-1F6BCA56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94904"/>
        <c:axId val="471895232"/>
      </c:scatterChart>
      <c:valAx>
        <c:axId val="4718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95232"/>
        <c:crosses val="autoZero"/>
        <c:crossBetween val="midCat"/>
      </c:valAx>
      <c:valAx>
        <c:axId val="4718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'FPR and FNR'!$D$2:$D$13</c:f>
              <c:strCache>
                <c:ptCount val="12"/>
                <c:pt idx="0">
                  <c:v>Old</c:v>
                </c:pt>
                <c:pt idx="1">
                  <c:v>New</c:v>
                </c:pt>
                <c:pt idx="2">
                  <c:v>Lower</c:v>
                </c:pt>
                <c:pt idx="3">
                  <c:v>Default, Full Text</c:v>
                </c:pt>
                <c:pt idx="4">
                  <c:v>Default, Title</c:v>
                </c:pt>
                <c:pt idx="5">
                  <c:v>5-0.4, Full Text</c:v>
                </c:pt>
                <c:pt idx="6">
                  <c:v>5-0.4, Title</c:v>
                </c:pt>
                <c:pt idx="7">
                  <c:v>3-0.3, Full Text</c:v>
                </c:pt>
                <c:pt idx="8">
                  <c:v>5-0.3, Full Text</c:v>
                </c:pt>
                <c:pt idx="9">
                  <c:v>5-0.2, Full Text</c:v>
                </c:pt>
                <c:pt idx="10">
                  <c:v>10-0.4, Full Text</c:v>
                </c:pt>
                <c:pt idx="11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9C1-46A4-B5D7-030C7E594D2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9C1-46A4-B5D7-030C7E594D2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9C1-46A4-B5D7-030C7E594D2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9C1-46A4-B5D7-030C7E594D2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9C1-46A4-B5D7-030C7E594D2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9C1-46A4-B5D7-030C7E594D2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9C1-46A4-B5D7-030C7E594D2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9C1-46A4-B5D7-030C7E594D2D}"/>
              </c:ext>
            </c:extLst>
          </c:dPt>
          <c:dPt>
            <c:idx val="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9C1-46A4-B5D7-030C7E594D2D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9C1-46A4-B5D7-030C7E594D2D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9C1-46A4-B5D7-030C7E594D2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9C1-46A4-B5D7-030C7E594D2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9C1-46A4-B5D7-030C7E594D2D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9C1-46A4-B5D7-030C7E594D2D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9C1-46A4-B5D7-030C7E594D2D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9C1-46A4-B5D7-030C7E594D2D}"/>
              </c:ext>
            </c:extLst>
          </c:dPt>
          <c:dPt>
            <c:idx val="16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9C1-46A4-B5D7-030C7E594D2D}"/>
              </c:ext>
            </c:extLst>
          </c:dPt>
          <c:dPt>
            <c:idx val="17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9C1-46A4-B5D7-030C7E594D2D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9C1-46A4-B5D7-030C7E594D2D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9C1-46A4-B5D7-030C7E594D2D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9C1-46A4-B5D7-030C7E594D2D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9C1-46A4-B5D7-030C7E594D2D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9C1-46A4-B5D7-030C7E594D2D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9C1-46A4-B5D7-030C7E594D2D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9C1-46A4-B5D7-030C7E594D2D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9C1-46A4-B5D7-030C7E594D2D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9C1-46A4-B5D7-030C7E594D2D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9C1-46A4-B5D7-030C7E594D2D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9C1-46A4-B5D7-030C7E594D2D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9C1-46A4-B5D7-030C7E594D2D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29C1-46A4-B5D7-030C7E594D2D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29C1-46A4-B5D7-030C7E594D2D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29C1-46A4-B5D7-030C7E594D2D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9C1-46A4-B5D7-030C7E594D2D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29C1-46A4-B5D7-030C7E594D2D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29C1-46A4-B5D7-030C7E594D2D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29C1-46A4-B5D7-030C7E594D2D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29C1-46A4-B5D7-030C7E594D2D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29C1-46A4-B5D7-030C7E594D2D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29C1-46A4-B5D7-030C7E594D2D}"/>
              </c:ext>
            </c:extLst>
          </c:dPt>
          <c:dPt>
            <c:idx val="42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29C1-46A4-B5D7-030C7E594D2D}"/>
              </c:ext>
            </c:extLst>
          </c:dPt>
          <c:dPt>
            <c:idx val="43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29C1-46A4-B5D7-030C7E594D2D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29C1-46A4-B5D7-030C7E594D2D}"/>
              </c:ext>
            </c:extLst>
          </c:dPt>
          <c:dPt>
            <c:idx val="45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29C1-46A4-B5D7-030C7E594D2D}"/>
              </c:ext>
            </c:extLst>
          </c:dPt>
          <c:dPt>
            <c:idx val="46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29C1-46A4-B5D7-030C7E594D2D}"/>
              </c:ext>
            </c:extLst>
          </c:dPt>
          <c:dPt>
            <c:idx val="47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29C1-46A4-B5D7-030C7E594D2D}"/>
              </c:ext>
            </c:extLst>
          </c:dPt>
          <c:dPt>
            <c:idx val="4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29C1-46A4-B5D7-030C7E594D2D}"/>
              </c:ext>
            </c:extLst>
          </c:dPt>
          <c:dPt>
            <c:idx val="4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29C1-46A4-B5D7-030C7E594D2D}"/>
              </c:ext>
            </c:extLst>
          </c:dPt>
          <c:dPt>
            <c:idx val="50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29C1-46A4-B5D7-030C7E594D2D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29C1-46A4-B5D7-030C7E594D2D}"/>
              </c:ext>
            </c:extLst>
          </c:dPt>
          <c:dPt>
            <c:idx val="52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29C1-46A4-B5D7-030C7E594D2D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29C1-46A4-B5D7-030C7E594D2D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29C1-46A4-B5D7-030C7E594D2D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29C1-46A4-B5D7-030C7E594D2D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29C1-46A4-B5D7-030C7E594D2D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29C1-46A4-B5D7-030C7E594D2D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29C1-46A4-B5D7-030C7E594D2D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29C1-46A4-B5D7-030C7E594D2D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29C1-46A4-B5D7-030C7E594D2D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29C1-46A4-B5D7-030C7E594D2D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29C1-46A4-B5D7-030C7E594D2D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29C1-46A4-B5D7-030C7E594D2D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29C1-46A4-B5D7-030C7E594D2D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29C1-46A4-B5D7-030C7E594D2D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29C1-46A4-B5D7-030C7E594D2D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29C1-46A4-B5D7-030C7E594D2D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29C1-46A4-B5D7-030C7E594D2D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29C1-46A4-B5D7-030C7E594D2D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29C1-46A4-B5D7-030C7E594D2D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29C1-46A4-B5D7-030C7E594D2D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29C1-46A4-B5D7-030C7E594D2D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29C1-46A4-B5D7-030C7E594D2D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29C1-46A4-B5D7-030C7E594D2D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29C1-46A4-B5D7-030C7E594D2D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29C1-46A4-B5D7-030C7E594D2D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29C1-46A4-B5D7-030C7E594D2D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29C1-46A4-B5D7-030C7E594D2D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29C1-46A4-B5D7-030C7E594D2D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29C1-46A4-B5D7-030C7E594D2D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29C1-46A4-B5D7-030C7E594D2D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29C1-46A4-B5D7-030C7E594D2D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29C1-46A4-B5D7-030C7E594D2D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29C1-46A4-B5D7-030C7E594D2D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29C1-46A4-B5D7-030C7E594D2D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29C1-46A4-B5D7-030C7E594D2D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29C1-46A4-B5D7-030C7E594D2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29C1-46A4-B5D7-030C7E594D2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29C1-46A4-B5D7-030C7E594D2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29C1-46A4-B5D7-030C7E594D2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29C1-46A4-B5D7-030C7E594D2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29C1-46A4-B5D7-030C7E594D2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29C1-46A4-B5D7-030C7E594D2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29C1-46A4-B5D7-030C7E594D2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29C1-46A4-B5D7-030C7E594D2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29C1-46A4-B5D7-030C7E594D2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29C1-46A4-B5D7-030C7E594D2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29C1-46A4-B5D7-030C7E594D2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29C1-46A4-B5D7-030C7E594D2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29C1-46A4-B5D7-030C7E594D2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29C1-46A4-B5D7-030C7E594D2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29C1-46A4-B5D7-030C7E594D2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29C1-46A4-B5D7-030C7E594D2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29C1-46A4-B5D7-030C7E594D2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29C1-46A4-B5D7-030C7E594D2D}"/>
              </c:ext>
            </c:extLst>
          </c:dPt>
          <c:dPt>
            <c:idx val="109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29C1-46A4-B5D7-030C7E594D2D}"/>
              </c:ext>
            </c:extLst>
          </c:dPt>
          <c:dPt>
            <c:idx val="110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29C1-46A4-B5D7-030C7E594D2D}"/>
              </c:ext>
            </c:extLst>
          </c:dPt>
          <c:dPt>
            <c:idx val="11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29C1-46A4-B5D7-030C7E594D2D}"/>
              </c:ext>
            </c:extLst>
          </c:dPt>
          <c:dPt>
            <c:idx val="112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29C1-46A4-B5D7-030C7E594D2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29C1-46A4-B5D7-030C7E594D2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29C1-46A4-B5D7-030C7E594D2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29C1-46A4-B5D7-030C7E594D2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29C1-46A4-B5D7-030C7E594D2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29C1-46A4-B5D7-030C7E594D2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29C1-46A4-B5D7-030C7E594D2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29C1-46A4-B5D7-030C7E594D2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29C1-46A4-B5D7-030C7E594D2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29C1-46A4-B5D7-030C7E594D2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29C1-46A4-B5D7-030C7E594D2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29C1-46A4-B5D7-030C7E594D2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29C1-46A4-B5D7-030C7E594D2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29C1-46A4-B5D7-030C7E594D2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29C1-46A4-B5D7-030C7E594D2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29C1-46A4-B5D7-030C7E594D2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29C1-46A4-B5D7-030C7E594D2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29C1-46A4-B5D7-030C7E594D2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29C1-46A4-B5D7-030C7E594D2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29C1-46A4-B5D7-030C7E594D2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29C1-46A4-B5D7-030C7E594D2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29C1-46A4-B5D7-030C7E594D2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29C1-46A4-B5D7-030C7E594D2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29C1-46A4-B5D7-030C7E594D2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29C1-46A4-B5D7-030C7E594D2D}"/>
              </c:ext>
            </c:extLst>
          </c:dPt>
          <c:dPt>
            <c:idx val="139"/>
            <c:marker>
              <c:symbol val="diamond"/>
              <c:size val="5"/>
              <c:spPr>
                <a:solidFill>
                  <a:schemeClr val="accent1"/>
                </a:solidFill>
                <a:ln w="9525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29C1-46A4-B5D7-030C7E594D2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29C1-46A4-B5D7-030C7E594D2D}"/>
              </c:ext>
            </c:extLst>
          </c:dPt>
          <c:dPt>
            <c:idx val="14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29C1-46A4-B5D7-030C7E594D2D}"/>
              </c:ext>
            </c:extLst>
          </c:dPt>
          <c:dPt>
            <c:idx val="14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29C1-46A4-B5D7-030C7E594D2D}"/>
              </c:ext>
            </c:extLst>
          </c:dPt>
          <c:dPt>
            <c:idx val="14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29C1-46A4-B5D7-030C7E594D2D}"/>
              </c:ext>
            </c:extLst>
          </c:dPt>
          <c:dPt>
            <c:idx val="14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29C1-46A4-B5D7-030C7E594D2D}"/>
              </c:ext>
            </c:extLst>
          </c:dPt>
          <c:dPt>
            <c:idx val="14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29C1-46A4-B5D7-030C7E594D2D}"/>
              </c:ext>
            </c:extLst>
          </c:dPt>
          <c:dPt>
            <c:idx val="14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29C1-46A4-B5D7-030C7E594D2D}"/>
              </c:ext>
            </c:extLst>
          </c:dPt>
          <c:dPt>
            <c:idx val="14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29C1-46A4-B5D7-030C7E594D2D}"/>
              </c:ext>
            </c:extLst>
          </c:dPt>
          <c:dPt>
            <c:idx val="14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29C1-46A4-B5D7-030C7E594D2D}"/>
              </c:ext>
            </c:extLst>
          </c:dPt>
          <c:dPt>
            <c:idx val="14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29C1-46A4-B5D7-030C7E594D2D}"/>
              </c:ext>
            </c:extLst>
          </c:dPt>
          <c:dPt>
            <c:idx val="15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29C1-46A4-B5D7-030C7E594D2D}"/>
              </c:ext>
            </c:extLst>
          </c:dPt>
          <c:dPt>
            <c:idx val="15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29C1-46A4-B5D7-030C7E594D2D}"/>
              </c:ext>
            </c:extLst>
          </c:dPt>
          <c:dPt>
            <c:idx val="15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29C1-46A4-B5D7-030C7E594D2D}"/>
              </c:ext>
            </c:extLst>
          </c:dPt>
          <c:dPt>
            <c:idx val="15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29C1-46A4-B5D7-030C7E594D2D}"/>
              </c:ext>
            </c:extLst>
          </c:dPt>
          <c:dPt>
            <c:idx val="15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29C1-46A4-B5D7-030C7E594D2D}"/>
              </c:ext>
            </c:extLst>
          </c:dPt>
          <c:dPt>
            <c:idx val="15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29C1-46A4-B5D7-030C7E594D2D}"/>
              </c:ext>
            </c:extLst>
          </c:dPt>
          <c:dPt>
            <c:idx val="15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29C1-46A4-B5D7-030C7E594D2D}"/>
              </c:ext>
            </c:extLst>
          </c:dPt>
          <c:dPt>
            <c:idx val="15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29C1-46A4-B5D7-030C7E594D2D}"/>
              </c:ext>
            </c:extLst>
          </c:dPt>
          <c:dPt>
            <c:idx val="15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29C1-46A4-B5D7-030C7E594D2D}"/>
              </c:ext>
            </c:extLst>
          </c:dPt>
          <c:dPt>
            <c:idx val="15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29C1-46A4-B5D7-030C7E594D2D}"/>
              </c:ext>
            </c:extLst>
          </c:dPt>
          <c:dPt>
            <c:idx val="16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29C1-46A4-B5D7-030C7E594D2D}"/>
              </c:ext>
            </c:extLst>
          </c:dPt>
          <c:dPt>
            <c:idx val="16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29C1-46A4-B5D7-030C7E594D2D}"/>
              </c:ext>
            </c:extLst>
          </c:dPt>
          <c:dPt>
            <c:idx val="162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29C1-46A4-B5D7-030C7E594D2D}"/>
              </c:ext>
            </c:extLst>
          </c:dPt>
          <c:dPt>
            <c:idx val="163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29C1-46A4-B5D7-030C7E594D2D}"/>
              </c:ext>
            </c:extLst>
          </c:dPt>
          <c:dPt>
            <c:idx val="164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29C1-46A4-B5D7-030C7E594D2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29C1-46A4-B5D7-030C7E594D2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29C1-46A4-B5D7-030C7E594D2D}"/>
              </c:ext>
            </c:extLst>
          </c:dPt>
          <c:dPt>
            <c:idx val="16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29C1-46A4-B5D7-030C7E594D2D}"/>
              </c:ext>
            </c:extLst>
          </c:dPt>
          <c:dPt>
            <c:idx val="16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29C1-46A4-B5D7-030C7E594D2D}"/>
              </c:ext>
            </c:extLst>
          </c:dPt>
          <c:dPt>
            <c:idx val="17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29C1-46A4-B5D7-030C7E594D2D}"/>
              </c:ext>
            </c:extLst>
          </c:dPt>
          <c:dPt>
            <c:idx val="17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29C1-46A4-B5D7-030C7E594D2D}"/>
              </c:ext>
            </c:extLst>
          </c:dPt>
          <c:dPt>
            <c:idx val="172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29C1-46A4-B5D7-030C7E594D2D}"/>
              </c:ext>
            </c:extLst>
          </c:dPt>
          <c:dPt>
            <c:idx val="17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29C1-46A4-B5D7-030C7E594D2D}"/>
              </c:ext>
            </c:extLst>
          </c:dPt>
          <c:dPt>
            <c:idx val="175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29C1-46A4-B5D7-030C7E594D2D}"/>
              </c:ext>
            </c:extLst>
          </c:dPt>
          <c:dPt>
            <c:idx val="176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29C1-46A4-B5D7-030C7E594D2D}"/>
              </c:ext>
            </c:extLst>
          </c:dPt>
          <c:dPt>
            <c:idx val="177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29C1-46A4-B5D7-030C7E594D2D}"/>
              </c:ext>
            </c:extLst>
          </c:dPt>
          <c:dPt>
            <c:idx val="17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29C1-46A4-B5D7-030C7E594D2D}"/>
              </c:ext>
            </c:extLst>
          </c:dPt>
          <c:dPt>
            <c:idx val="17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29C1-46A4-B5D7-030C7E594D2D}"/>
              </c:ext>
            </c:extLst>
          </c:dPt>
          <c:dPt>
            <c:idx val="18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29C1-46A4-B5D7-030C7E594D2D}"/>
              </c:ext>
            </c:extLst>
          </c:dPt>
          <c:dPt>
            <c:idx val="18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29C1-46A4-B5D7-030C7E594D2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29C1-46A4-B5D7-030C7E594D2D}"/>
              </c:ext>
            </c:extLst>
          </c:dPt>
          <c:dPt>
            <c:idx val="18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490F-40E4-B71E-2F4A0D802065}"/>
              </c:ext>
            </c:extLst>
          </c:dPt>
          <c:dPt>
            <c:idx val="19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490F-40E4-B71E-2F4A0D802065}"/>
              </c:ext>
            </c:extLst>
          </c:dPt>
          <c:dPt>
            <c:idx val="198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AF4C-49F4-A779-5743D9AF369F}"/>
              </c:ext>
            </c:extLst>
          </c:dPt>
          <c:dPt>
            <c:idx val="19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490F-40E4-B71E-2F4A0D802065}"/>
              </c:ext>
            </c:extLst>
          </c:dPt>
          <c:dPt>
            <c:idx val="200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490F-40E4-B71E-2F4A0D802065}"/>
              </c:ext>
            </c:extLst>
          </c:dPt>
          <c:dPt>
            <c:idx val="20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AF4C-49F4-A779-5743D9AF369F}"/>
              </c:ext>
            </c:extLst>
          </c:dPt>
          <c:dPt>
            <c:idx val="202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AF4C-49F4-A779-5743D9AF369F}"/>
              </c:ext>
            </c:extLst>
          </c:dPt>
          <c:dPt>
            <c:idx val="203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AF4C-49F4-A779-5743D9AF369F}"/>
              </c:ext>
            </c:extLst>
          </c:dPt>
          <c:dPt>
            <c:idx val="20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AF4C-49F4-A779-5743D9AF369F}"/>
              </c:ext>
            </c:extLst>
          </c:dPt>
          <c:dPt>
            <c:idx val="206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AF4C-49F4-A779-5743D9AF369F}"/>
              </c:ext>
            </c:extLst>
          </c:dPt>
          <c:dPt>
            <c:idx val="20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BA0E-441A-900B-39423F74EDA4}"/>
              </c:ext>
            </c:extLst>
          </c:dPt>
          <c:dPt>
            <c:idx val="208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365B-4953-93A8-0C915DD055D3}"/>
              </c:ext>
            </c:extLst>
          </c:dPt>
          <c:dPt>
            <c:idx val="209"/>
            <c:marker>
              <c:symbol val="x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656B-4A96-90DD-B8FEFCFF2E46}"/>
              </c:ext>
            </c:extLst>
          </c:dPt>
          <c:dPt>
            <c:idx val="2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656B-4A96-90DD-B8FEFCFF2E46}"/>
              </c:ext>
            </c:extLst>
          </c:dPt>
          <c:dPt>
            <c:idx val="21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C97D-4AAE-9BFE-CC440F665BDF}"/>
              </c:ext>
            </c:extLst>
          </c:dPt>
          <c:dPt>
            <c:idx val="2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7988-4EA3-B324-16EB241AB3AD}"/>
              </c:ext>
            </c:extLst>
          </c:dPt>
          <c:dPt>
            <c:idx val="21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A29A-44CD-B9BD-D37A83E8F547}"/>
              </c:ext>
            </c:extLst>
          </c:dPt>
          <c:dPt>
            <c:idx val="21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A29A-44CD-B9BD-D37A83E8F547}"/>
              </c:ext>
            </c:extLst>
          </c:dPt>
          <c:dPt>
            <c:idx val="21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A29A-44CD-B9BD-D37A83E8F547}"/>
              </c:ext>
            </c:extLst>
          </c:dPt>
          <c:dPt>
            <c:idx val="21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A29A-44CD-B9BD-D37A83E8F547}"/>
              </c:ext>
            </c:extLst>
          </c:dPt>
          <c:dPt>
            <c:idx val="220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A29A-44CD-B9BD-D37A83E8F547}"/>
              </c:ext>
            </c:extLst>
          </c:dPt>
          <c:dPt>
            <c:idx val="22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A29A-44CD-B9BD-D37A83E8F547}"/>
              </c:ext>
            </c:extLst>
          </c:dPt>
          <c:dPt>
            <c:idx val="222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A29A-44CD-B9BD-D37A83E8F547}"/>
              </c:ext>
            </c:extLst>
          </c:dPt>
          <c:xVal>
            <c:numRef>
              <c:f>'FPR and FNR'!$J$2:$J$276</c:f>
              <c:numCache>
                <c:formatCode>General</c:formatCode>
                <c:ptCount val="223"/>
                <c:pt idx="0">
                  <c:v>1.663</c:v>
                </c:pt>
                <c:pt idx="1">
                  <c:v>2.2375352583700798</c:v>
                </c:pt>
                <c:pt idx="2">
                  <c:v>2.5006976602967099</c:v>
                </c:pt>
                <c:pt idx="3">
                  <c:v>1.794</c:v>
                </c:pt>
                <c:pt idx="4">
                  <c:v>1.294</c:v>
                </c:pt>
                <c:pt idx="5">
                  <c:v>1.0249999999999999</c:v>
                </c:pt>
                <c:pt idx="6">
                  <c:v>1.26</c:v>
                </c:pt>
                <c:pt idx="7">
                  <c:v>0.10470602046665184</c:v>
                </c:pt>
                <c:pt idx="8">
                  <c:v>0.29801997966142202</c:v>
                </c:pt>
                <c:pt idx="9">
                  <c:v>0.17625770174074201</c:v>
                </c:pt>
                <c:pt idx="10">
                  <c:v>0.10371249216028336</c:v>
                </c:pt>
                <c:pt idx="11">
                  <c:v>0.10851701710451177</c:v>
                </c:pt>
                <c:pt idx="12">
                  <c:v>0.12448761390986275</c:v>
                </c:pt>
                <c:pt idx="13">
                  <c:v>0.94</c:v>
                </c:pt>
                <c:pt idx="14">
                  <c:v>1.0920000000000001</c:v>
                </c:pt>
                <c:pt idx="15">
                  <c:v>2.1304347826086902E-2</c:v>
                </c:pt>
                <c:pt idx="16">
                  <c:v>0.109565217391304</c:v>
                </c:pt>
                <c:pt idx="17">
                  <c:v>0.30478260869565199</c:v>
                </c:pt>
                <c:pt idx="18">
                  <c:v>0.14174090024507738</c:v>
                </c:pt>
                <c:pt idx="19">
                  <c:v>0.14779104276743882</c:v>
                </c:pt>
                <c:pt idx="20">
                  <c:v>1.165</c:v>
                </c:pt>
                <c:pt idx="21">
                  <c:v>0.63600000000000001</c:v>
                </c:pt>
                <c:pt idx="22">
                  <c:v>0.35711687687248173</c:v>
                </c:pt>
                <c:pt idx="23">
                  <c:v>0.92</c:v>
                </c:pt>
                <c:pt idx="24">
                  <c:v>0.54400000000000004</c:v>
                </c:pt>
                <c:pt idx="25">
                  <c:v>0.63800000000000001</c:v>
                </c:pt>
                <c:pt idx="26">
                  <c:v>0.34599999999999997</c:v>
                </c:pt>
                <c:pt idx="27">
                  <c:v>0.54900000000000004</c:v>
                </c:pt>
                <c:pt idx="28">
                  <c:v>0.625</c:v>
                </c:pt>
                <c:pt idx="29">
                  <c:v>0.316</c:v>
                </c:pt>
                <c:pt idx="30">
                  <c:v>0.15595929547187407</c:v>
                </c:pt>
                <c:pt idx="31">
                  <c:v>0.314</c:v>
                </c:pt>
                <c:pt idx="32">
                  <c:v>0.57299999999999995</c:v>
                </c:pt>
                <c:pt idx="33">
                  <c:v>0.56999999999999995</c:v>
                </c:pt>
                <c:pt idx="34">
                  <c:v>0.66500000000000004</c:v>
                </c:pt>
                <c:pt idx="35">
                  <c:v>0.13220943499173615</c:v>
                </c:pt>
                <c:pt idx="36">
                  <c:v>0.12892188250144734</c:v>
                </c:pt>
                <c:pt idx="37">
                  <c:v>0.14953841036454391</c:v>
                </c:pt>
                <c:pt idx="38">
                  <c:v>1.5</c:v>
                </c:pt>
                <c:pt idx="39">
                  <c:v>2.6686999618757101E-2</c:v>
                </c:pt>
                <c:pt idx="40">
                  <c:v>2.4208921082729699E-2</c:v>
                </c:pt>
                <c:pt idx="41">
                  <c:v>2.5924513915364E-2</c:v>
                </c:pt>
                <c:pt idx="42">
                  <c:v>0.21535199572979</c:v>
                </c:pt>
                <c:pt idx="43">
                  <c:v>0.31835596939683197</c:v>
                </c:pt>
                <c:pt idx="44">
                  <c:v>0.34899999999999998</c:v>
                </c:pt>
                <c:pt idx="45">
                  <c:v>0.50417086768281805</c:v>
                </c:pt>
                <c:pt idx="46">
                  <c:v>1.0299018444932</c:v>
                </c:pt>
                <c:pt idx="47">
                  <c:v>0.214160323361066</c:v>
                </c:pt>
                <c:pt idx="48">
                  <c:v>0.31835280580633701</c:v>
                </c:pt>
                <c:pt idx="49">
                  <c:v>0.51062872484805499</c:v>
                </c:pt>
                <c:pt idx="50">
                  <c:v>1.0173998347790101</c:v>
                </c:pt>
                <c:pt idx="51">
                  <c:v>0.31052230270682402</c:v>
                </c:pt>
                <c:pt idx="52">
                  <c:v>0.554517727792603</c:v>
                </c:pt>
                <c:pt idx="53">
                  <c:v>0.11166813300157476</c:v>
                </c:pt>
                <c:pt idx="54">
                  <c:v>0.251</c:v>
                </c:pt>
                <c:pt idx="55">
                  <c:v>0.13327859392069313</c:v>
                </c:pt>
                <c:pt idx="56">
                  <c:v>0.14777971065616191</c:v>
                </c:pt>
                <c:pt idx="57">
                  <c:v>0.109</c:v>
                </c:pt>
                <c:pt idx="58">
                  <c:v>0.111</c:v>
                </c:pt>
                <c:pt idx="59">
                  <c:v>0.38200000000000001</c:v>
                </c:pt>
                <c:pt idx="60">
                  <c:v>0.436</c:v>
                </c:pt>
                <c:pt idx="61">
                  <c:v>0.45400000000000001</c:v>
                </c:pt>
                <c:pt idx="62">
                  <c:v>0.17515077239082627</c:v>
                </c:pt>
                <c:pt idx="63">
                  <c:v>0.18488590188958437</c:v>
                </c:pt>
                <c:pt idx="64">
                  <c:v>0.14714800232920544</c:v>
                </c:pt>
                <c:pt idx="65">
                  <c:v>0.1418318653523514</c:v>
                </c:pt>
                <c:pt idx="66">
                  <c:v>0.14395238860950663</c:v>
                </c:pt>
                <c:pt idx="67">
                  <c:v>0.15330345130854175</c:v>
                </c:pt>
                <c:pt idx="68">
                  <c:v>0.16567366460307889</c:v>
                </c:pt>
                <c:pt idx="69">
                  <c:v>0.14481097809614488</c:v>
                </c:pt>
                <c:pt idx="70">
                  <c:v>0.15609127209417217</c:v>
                </c:pt>
                <c:pt idx="71">
                  <c:v>0.15178942736060075</c:v>
                </c:pt>
                <c:pt idx="72">
                  <c:v>0.16898790899450686</c:v>
                </c:pt>
                <c:pt idx="73">
                  <c:v>0.16010395456540427</c:v>
                </c:pt>
                <c:pt idx="74">
                  <c:v>0.1716467189246321</c:v>
                </c:pt>
                <c:pt idx="75">
                  <c:v>0.16292736455255347</c:v>
                </c:pt>
                <c:pt idx="76">
                  <c:v>0.17236146872179939</c:v>
                </c:pt>
                <c:pt idx="77">
                  <c:v>0.18665498178174242</c:v>
                </c:pt>
                <c:pt idx="78">
                  <c:v>0.17074512581949194</c:v>
                </c:pt>
                <c:pt idx="79">
                  <c:v>0.17218797136439548</c:v>
                </c:pt>
                <c:pt idx="80">
                  <c:v>0.16783125994514969</c:v>
                </c:pt>
                <c:pt idx="81">
                  <c:v>0.1888007140566399</c:v>
                </c:pt>
                <c:pt idx="82">
                  <c:v>0.17222207768251774</c:v>
                </c:pt>
                <c:pt idx="83">
                  <c:v>0.16266489419135333</c:v>
                </c:pt>
                <c:pt idx="84">
                  <c:v>0.17551407882299636</c:v>
                </c:pt>
                <c:pt idx="85">
                  <c:v>0.16523028246749213</c:v>
                </c:pt>
                <c:pt idx="86">
                  <c:v>0.16783719147873594</c:v>
                </c:pt>
                <c:pt idx="87">
                  <c:v>0.1701415922770711</c:v>
                </c:pt>
                <c:pt idx="89">
                  <c:v>0.17058942306284802</c:v>
                </c:pt>
                <c:pt idx="90">
                  <c:v>0.15397371460381026</c:v>
                </c:pt>
                <c:pt idx="91">
                  <c:v>0.15219277164447936</c:v>
                </c:pt>
                <c:pt idx="92">
                  <c:v>0.1422856276717146</c:v>
                </c:pt>
                <c:pt idx="93">
                  <c:v>0.15575762332993454</c:v>
                </c:pt>
                <c:pt idx="94">
                  <c:v>0.14588458567529206</c:v>
                </c:pt>
                <c:pt idx="95">
                  <c:v>0.13903366438294454</c:v>
                </c:pt>
                <c:pt idx="97">
                  <c:v>0.14703975184125276</c:v>
                </c:pt>
                <c:pt idx="98">
                  <c:v>0.13885275260855792</c:v>
                </c:pt>
                <c:pt idx="99">
                  <c:v>0.14894229123910574</c:v>
                </c:pt>
                <c:pt idx="100">
                  <c:v>0.14713020772844587</c:v>
                </c:pt>
                <c:pt idx="101">
                  <c:v>0.1483535865306507</c:v>
                </c:pt>
                <c:pt idx="102">
                  <c:v>0.14933228957241501</c:v>
                </c:pt>
                <c:pt idx="103">
                  <c:v>0.13917750407241597</c:v>
                </c:pt>
                <c:pt idx="104">
                  <c:v>0.13963571504196895</c:v>
                </c:pt>
                <c:pt idx="105">
                  <c:v>0.15891764784811463</c:v>
                </c:pt>
                <c:pt idx="106">
                  <c:v>0.14236125472494188</c:v>
                </c:pt>
                <c:pt idx="107">
                  <c:v>0.1362132201625883</c:v>
                </c:pt>
                <c:pt idx="108">
                  <c:v>0.15881384601035176</c:v>
                </c:pt>
                <c:pt idx="109">
                  <c:v>0.21236994288328001</c:v>
                </c:pt>
                <c:pt idx="110">
                  <c:v>0.30199240225853102</c:v>
                </c:pt>
                <c:pt idx="111">
                  <c:v>0.45852726187258402</c:v>
                </c:pt>
                <c:pt idx="112">
                  <c:v>0.83225416494643201</c:v>
                </c:pt>
                <c:pt idx="113">
                  <c:v>0.14412143731672031</c:v>
                </c:pt>
                <c:pt idx="114">
                  <c:v>0.14963924643551343</c:v>
                </c:pt>
                <c:pt idx="115">
                  <c:v>0.15185022557986219</c:v>
                </c:pt>
                <c:pt idx="116">
                  <c:v>0.15501766451502538</c:v>
                </c:pt>
                <c:pt idx="117">
                  <c:v>0.16132140183402288</c:v>
                </c:pt>
                <c:pt idx="118">
                  <c:v>0.16819011772712958</c:v>
                </c:pt>
                <c:pt idx="119">
                  <c:v>0.16334998632058811</c:v>
                </c:pt>
                <c:pt idx="120">
                  <c:v>0.1615349370431349</c:v>
                </c:pt>
                <c:pt idx="121">
                  <c:v>0.16034418167565548</c:v>
                </c:pt>
                <c:pt idx="122">
                  <c:v>0.18303378052721597</c:v>
                </c:pt>
                <c:pt idx="123">
                  <c:v>0.16231196794295966</c:v>
                </c:pt>
                <c:pt idx="124">
                  <c:v>0.17304211220084395</c:v>
                </c:pt>
                <c:pt idx="125">
                  <c:v>0.16935714696026319</c:v>
                </c:pt>
                <c:pt idx="126">
                  <c:v>0.17623476015374989</c:v>
                </c:pt>
                <c:pt idx="127">
                  <c:v>0.1799760749634019</c:v>
                </c:pt>
                <c:pt idx="129">
                  <c:v>0.15967540126378335</c:v>
                </c:pt>
                <c:pt idx="130">
                  <c:v>0.16616894765754747</c:v>
                </c:pt>
                <c:pt idx="131">
                  <c:v>0.16229565622559697</c:v>
                </c:pt>
                <c:pt idx="132">
                  <c:v>0.15016567004131059</c:v>
                </c:pt>
                <c:pt idx="133">
                  <c:v>0.16011581763257721</c:v>
                </c:pt>
                <c:pt idx="134">
                  <c:v>0.15631073883687086</c:v>
                </c:pt>
                <c:pt idx="135">
                  <c:v>0.16328473945113731</c:v>
                </c:pt>
                <c:pt idx="136">
                  <c:v>0.14840103879934238</c:v>
                </c:pt>
                <c:pt idx="137">
                  <c:v>0.16157052624465365</c:v>
                </c:pt>
                <c:pt idx="138">
                  <c:v>0.17160964683971688</c:v>
                </c:pt>
                <c:pt idx="139">
                  <c:v>0.30306191593535176</c:v>
                </c:pt>
                <c:pt idx="140">
                  <c:v>0.14585937665754939</c:v>
                </c:pt>
                <c:pt idx="141">
                  <c:v>0.1629466420367095</c:v>
                </c:pt>
                <c:pt idx="142">
                  <c:v>0.14654298590338771</c:v>
                </c:pt>
                <c:pt idx="143">
                  <c:v>0.13904404456672056</c:v>
                </c:pt>
                <c:pt idx="144">
                  <c:v>0.14066780188601072</c:v>
                </c:pt>
                <c:pt idx="145">
                  <c:v>0.14771001513652132</c:v>
                </c:pt>
                <c:pt idx="146">
                  <c:v>0.13836933262126225</c:v>
                </c:pt>
                <c:pt idx="147">
                  <c:v>0.13473478541616643</c:v>
                </c:pt>
                <c:pt idx="148">
                  <c:v>0.13874450212060524</c:v>
                </c:pt>
                <c:pt idx="149">
                  <c:v>0.1384034389393845</c:v>
                </c:pt>
                <c:pt idx="150">
                  <c:v>0.14101331371742165</c:v>
                </c:pt>
                <c:pt idx="151">
                  <c:v>0.14042460900896661</c:v>
                </c:pt>
                <c:pt idx="152">
                  <c:v>0.14096141279854021</c:v>
                </c:pt>
                <c:pt idx="153">
                  <c:v>0.1259368382240672</c:v>
                </c:pt>
                <c:pt idx="154">
                  <c:v>0.13116993373071084</c:v>
                </c:pt>
                <c:pt idx="155">
                  <c:v>0.12834948951035502</c:v>
                </c:pt>
                <c:pt idx="156">
                  <c:v>0.13602934262140876</c:v>
                </c:pt>
                <c:pt idx="157">
                  <c:v>0.14143741836885235</c:v>
                </c:pt>
                <c:pt idx="158">
                  <c:v>0.14024073146778668</c:v>
                </c:pt>
                <c:pt idx="159">
                  <c:v>0.14477983754481594</c:v>
                </c:pt>
                <c:pt idx="160">
                  <c:v>0.14712724196165294</c:v>
                </c:pt>
                <c:pt idx="161">
                  <c:v>0.13404524463674186</c:v>
                </c:pt>
                <c:pt idx="162">
                  <c:v>0.17151177653554067</c:v>
                </c:pt>
                <c:pt idx="163">
                  <c:v>0.15219722029466914</c:v>
                </c:pt>
                <c:pt idx="164">
                  <c:v>0.14614260738630241</c:v>
                </c:pt>
                <c:pt idx="165">
                  <c:v>0.94</c:v>
                </c:pt>
                <c:pt idx="166">
                  <c:v>0.92</c:v>
                </c:pt>
                <c:pt idx="168">
                  <c:v>0.15251010869135426</c:v>
                </c:pt>
                <c:pt idx="169">
                  <c:v>0.14789834132789106</c:v>
                </c:pt>
                <c:pt idx="170">
                  <c:v>0.14712427619485963</c:v>
                </c:pt>
                <c:pt idx="171">
                  <c:v>0.14532405575137267</c:v>
                </c:pt>
                <c:pt idx="172">
                  <c:v>0.15504435641616413</c:v>
                </c:pt>
                <c:pt idx="173">
                  <c:v>0.14806887291850121</c:v>
                </c:pt>
                <c:pt idx="175">
                  <c:v>0.1407419460558415</c:v>
                </c:pt>
                <c:pt idx="176">
                  <c:v>0.15911487133986438</c:v>
                </c:pt>
                <c:pt idx="177">
                  <c:v>0.1518324309791026</c:v>
                </c:pt>
                <c:pt idx="178">
                  <c:v>0.15437112735410224</c:v>
                </c:pt>
                <c:pt idx="179">
                  <c:v>0.15033768451531762</c:v>
                </c:pt>
                <c:pt idx="180">
                  <c:v>0.1587708423918503</c:v>
                </c:pt>
                <c:pt idx="181">
                  <c:v>0.14755579526327345</c:v>
                </c:pt>
                <c:pt idx="184">
                  <c:v>0.65</c:v>
                </c:pt>
                <c:pt idx="189">
                  <c:v>0.68300422941231509</c:v>
                </c:pt>
                <c:pt idx="195">
                  <c:v>6.3333949869298592E-2</c:v>
                </c:pt>
                <c:pt idx="198">
                  <c:v>0.50043459138823521</c:v>
                </c:pt>
                <c:pt idx="199">
                  <c:v>0.70526675784565107</c:v>
                </c:pt>
                <c:pt idx="200">
                  <c:v>0.7595032180767316</c:v>
                </c:pt>
                <c:pt idx="201">
                  <c:v>0.64</c:v>
                </c:pt>
                <c:pt idx="202">
                  <c:v>0.68309171953271464</c:v>
                </c:pt>
                <c:pt idx="203">
                  <c:v>0.41067862515810738</c:v>
                </c:pt>
                <c:pt idx="204">
                  <c:v>0.13491569719055305</c:v>
                </c:pt>
                <c:pt idx="205">
                  <c:v>0.78119780216916868</c:v>
                </c:pt>
                <c:pt idx="206">
                  <c:v>0.83008995063886026</c:v>
                </c:pt>
                <c:pt idx="207">
                  <c:v>1</c:v>
                </c:pt>
                <c:pt idx="208">
                  <c:v>0.11878183924053644</c:v>
                </c:pt>
                <c:pt idx="209">
                  <c:v>0.14432311108870957</c:v>
                </c:pt>
                <c:pt idx="210">
                  <c:v>0.4173</c:v>
                </c:pt>
                <c:pt idx="211">
                  <c:v>0.12905021811429634</c:v>
                </c:pt>
                <c:pt idx="212">
                  <c:v>0.41</c:v>
                </c:pt>
                <c:pt idx="213">
                  <c:v>0.52</c:v>
                </c:pt>
                <c:pt idx="214">
                  <c:v>0.41</c:v>
                </c:pt>
                <c:pt idx="215">
                  <c:v>0.47</c:v>
                </c:pt>
                <c:pt idx="216">
                  <c:v>0.4</c:v>
                </c:pt>
                <c:pt idx="217">
                  <c:v>0.13237644756157277</c:v>
                </c:pt>
                <c:pt idx="218">
                  <c:v>0.14088269282052843</c:v>
                </c:pt>
                <c:pt idx="219">
                  <c:v>0.13832823966771796</c:v>
                </c:pt>
                <c:pt idx="220">
                  <c:v>0.1303568518820275</c:v>
                </c:pt>
                <c:pt idx="221">
                  <c:v>0.13837968245301402</c:v>
                </c:pt>
                <c:pt idx="222">
                  <c:v>0.92</c:v>
                </c:pt>
              </c:numCache>
            </c:numRef>
          </c:xVal>
          <c:yVal>
            <c:numRef>
              <c:f>'FPR and FNR'!$K$2:$K$276</c:f>
              <c:numCache>
                <c:formatCode>General</c:formatCode>
                <c:ptCount val="223"/>
                <c:pt idx="0">
                  <c:v>0.83599999999999997</c:v>
                </c:pt>
                <c:pt idx="1">
                  <c:v>0.81893997007389796</c:v>
                </c:pt>
                <c:pt idx="2">
                  <c:v>0.76700659579811203</c:v>
                </c:pt>
                <c:pt idx="3">
                  <c:v>0.32600000000000001</c:v>
                </c:pt>
                <c:pt idx="4">
                  <c:v>0.36499999999999999</c:v>
                </c:pt>
                <c:pt idx="5">
                  <c:v>0.35299999999999998</c:v>
                </c:pt>
                <c:pt idx="6">
                  <c:v>0.32600000000000001</c:v>
                </c:pt>
                <c:pt idx="7">
                  <c:v>0.70080076111651513</c:v>
                </c:pt>
                <c:pt idx="8">
                  <c:v>0.58078602620087305</c:v>
                </c:pt>
                <c:pt idx="9">
                  <c:v>0.64635550637076</c:v>
                </c:pt>
                <c:pt idx="10">
                  <c:v>0.70668037266091688</c:v>
                </c:pt>
                <c:pt idx="11">
                  <c:v>0.68250946013285652</c:v>
                </c:pt>
                <c:pt idx="12">
                  <c:v>0.65948036371808627</c:v>
                </c:pt>
                <c:pt idx="13">
                  <c:v>0.36</c:v>
                </c:pt>
                <c:pt idx="14">
                  <c:v>0.33500000000000002</c:v>
                </c:pt>
                <c:pt idx="15">
                  <c:v>0.93260869565217297</c:v>
                </c:pt>
                <c:pt idx="16">
                  <c:v>0.88043478260869501</c:v>
                </c:pt>
                <c:pt idx="17">
                  <c:v>0.83217391304347799</c:v>
                </c:pt>
                <c:pt idx="18">
                  <c:v>0.59961657606422714</c:v>
                </c:pt>
                <c:pt idx="19">
                  <c:v>0.59524950015041767</c:v>
                </c:pt>
                <c:pt idx="20">
                  <c:v>0.33100000000000002</c:v>
                </c:pt>
                <c:pt idx="21">
                  <c:v>0.42099999999999999</c:v>
                </c:pt>
                <c:pt idx="22">
                  <c:v>0.63812624629724946</c:v>
                </c:pt>
                <c:pt idx="23">
                  <c:v>0.36399999999999999</c:v>
                </c:pt>
                <c:pt idx="24">
                  <c:v>0.442</c:v>
                </c:pt>
                <c:pt idx="25">
                  <c:v>0.41599999999999998</c:v>
                </c:pt>
                <c:pt idx="26">
                  <c:v>0.501</c:v>
                </c:pt>
                <c:pt idx="27">
                  <c:v>0.44</c:v>
                </c:pt>
                <c:pt idx="28">
                  <c:v>0.41099999999999998</c:v>
                </c:pt>
                <c:pt idx="29">
                  <c:v>0.51200000000000001</c:v>
                </c:pt>
                <c:pt idx="30">
                  <c:v>0.57721977654820367</c:v>
                </c:pt>
                <c:pt idx="31">
                  <c:v>0.51600000000000001</c:v>
                </c:pt>
                <c:pt idx="32">
                  <c:v>0.42799999999999999</c:v>
                </c:pt>
                <c:pt idx="33">
                  <c:v>0.42199999999999999</c:v>
                </c:pt>
                <c:pt idx="34">
                  <c:v>0.39400000000000002</c:v>
                </c:pt>
                <c:pt idx="35">
                  <c:v>0.61951012813617878</c:v>
                </c:pt>
                <c:pt idx="36">
                  <c:v>0.63409576922525446</c:v>
                </c:pt>
                <c:pt idx="37">
                  <c:v>0.57259614611756715</c:v>
                </c:pt>
                <c:pt idx="38">
                  <c:v>0.99</c:v>
                </c:pt>
                <c:pt idx="39">
                  <c:v>0.99961875714830295</c:v>
                </c:pt>
                <c:pt idx="40">
                  <c:v>0.99980937857415098</c:v>
                </c:pt>
                <c:pt idx="41">
                  <c:v>0.99961875714830295</c:v>
                </c:pt>
                <c:pt idx="42">
                  <c:v>0.52058448490599596</c:v>
                </c:pt>
                <c:pt idx="43">
                  <c:v>0.46470998161437599</c:v>
                </c:pt>
                <c:pt idx="44">
                  <c:v>0.48899999999999999</c:v>
                </c:pt>
                <c:pt idx="45">
                  <c:v>0.40067018563549001</c:v>
                </c:pt>
                <c:pt idx="46">
                  <c:v>0.304236106992467</c:v>
                </c:pt>
                <c:pt idx="47">
                  <c:v>0.54126836608249196</c:v>
                </c:pt>
                <c:pt idx="48">
                  <c:v>0.48628075765622197</c:v>
                </c:pt>
                <c:pt idx="49">
                  <c:v>0.42123237151118098</c:v>
                </c:pt>
                <c:pt idx="50">
                  <c:v>0.32825131291673998</c:v>
                </c:pt>
                <c:pt idx="51">
                  <c:v>0.93080442241707895</c:v>
                </c:pt>
                <c:pt idx="52">
                  <c:v>0.90468928707586704</c:v>
                </c:pt>
                <c:pt idx="53">
                  <c:v>0.67168445022765322</c:v>
                </c:pt>
                <c:pt idx="54">
                  <c:v>0.55100000000000005</c:v>
                </c:pt>
                <c:pt idx="55">
                  <c:v>0.59080891999475715</c:v>
                </c:pt>
                <c:pt idx="56">
                  <c:v>0.5543329542048927</c:v>
                </c:pt>
                <c:pt idx="57">
                  <c:v>0.65700000000000003</c:v>
                </c:pt>
                <c:pt idx="58">
                  <c:v>0.65500000000000003</c:v>
                </c:pt>
                <c:pt idx="59">
                  <c:v>0.46899999999999997</c:v>
                </c:pt>
                <c:pt idx="61">
                  <c:v>0.45200000000000001</c:v>
                </c:pt>
                <c:pt idx="62">
                  <c:v>0.52103480753397236</c:v>
                </c:pt>
                <c:pt idx="63">
                  <c:v>0.51426099617824694</c:v>
                </c:pt>
                <c:pt idx="64">
                  <c:v>0.541495632640425</c:v>
                </c:pt>
                <c:pt idx="65">
                  <c:v>0.56792802918503271</c:v>
                </c:pt>
                <c:pt idx="66">
                  <c:v>0.56131140346934771</c:v>
                </c:pt>
                <c:pt idx="67">
                  <c:v>0.54437242642984918</c:v>
                </c:pt>
                <c:pt idx="68">
                  <c:v>0.52149598427031585</c:v>
                </c:pt>
                <c:pt idx="69">
                  <c:v>0.54763625278579386</c:v>
                </c:pt>
                <c:pt idx="70">
                  <c:v>0.53615132087903161</c:v>
                </c:pt>
                <c:pt idx="71">
                  <c:v>0.53832226217167189</c:v>
                </c:pt>
                <c:pt idx="72">
                  <c:v>0.52089689937808759</c:v>
                </c:pt>
                <c:pt idx="73">
                  <c:v>0.5247064268239805</c:v>
                </c:pt>
                <c:pt idx="74">
                  <c:v>0.51340982110859168</c:v>
                </c:pt>
                <c:pt idx="75">
                  <c:v>0.52543303968831978</c:v>
                </c:pt>
                <c:pt idx="76">
                  <c:v>0.51475034769912797</c:v>
                </c:pt>
                <c:pt idx="77">
                  <c:v>0.50036934451878601</c:v>
                </c:pt>
                <c:pt idx="78">
                  <c:v>0.51708292328199967</c:v>
                </c:pt>
                <c:pt idx="79">
                  <c:v>0.5158832706141393</c:v>
                </c:pt>
                <c:pt idx="80">
                  <c:v>0.51854949496124736</c:v>
                </c:pt>
                <c:pt idx="81">
                  <c:v>0.49839414383449743</c:v>
                </c:pt>
                <c:pt idx="82">
                  <c:v>0.51246819015174105</c:v>
                </c:pt>
                <c:pt idx="83">
                  <c:v>0.52176883481529401</c:v>
                </c:pt>
                <c:pt idx="84">
                  <c:v>0.50859638160319021</c:v>
                </c:pt>
                <c:pt idx="85">
                  <c:v>0.52768998821796453</c:v>
                </c:pt>
                <c:pt idx="86">
                  <c:v>0.52517798374410574</c:v>
                </c:pt>
                <c:pt idx="87">
                  <c:v>0.52955693841430163</c:v>
                </c:pt>
                <c:pt idx="89">
                  <c:v>0.51239108021511848</c:v>
                </c:pt>
                <c:pt idx="90">
                  <c:v>0.41414264077259261</c:v>
                </c:pt>
                <c:pt idx="91">
                  <c:v>0.41530522135553311</c:v>
                </c:pt>
                <c:pt idx="92">
                  <c:v>0.42341955930179481</c:v>
                </c:pt>
                <c:pt idx="93">
                  <c:v>0.41415598672316156</c:v>
                </c:pt>
                <c:pt idx="94">
                  <c:v>0.42299842041715829</c:v>
                </c:pt>
                <c:pt idx="95">
                  <c:v>0.43522182825542904</c:v>
                </c:pt>
                <c:pt idx="97">
                  <c:v>0.41977759767971595</c:v>
                </c:pt>
                <c:pt idx="98">
                  <c:v>0.43163325043563017</c:v>
                </c:pt>
                <c:pt idx="99">
                  <c:v>0.42010679779376547</c:v>
                </c:pt>
                <c:pt idx="100">
                  <c:v>0.42818109788831621</c:v>
                </c:pt>
                <c:pt idx="101">
                  <c:v>0.42041672042365513</c:v>
                </c:pt>
                <c:pt idx="102">
                  <c:v>0.4198621220333249</c:v>
                </c:pt>
                <c:pt idx="103">
                  <c:v>0.43116762504909156</c:v>
                </c:pt>
                <c:pt idx="104">
                  <c:v>0.43644372417424032</c:v>
                </c:pt>
                <c:pt idx="105">
                  <c:v>0.41232907437853628</c:v>
                </c:pt>
                <c:pt idx="106">
                  <c:v>0.43024378869300495</c:v>
                </c:pt>
                <c:pt idx="107">
                  <c:v>0.44165309354653609</c:v>
                </c:pt>
                <c:pt idx="108">
                  <c:v>0.52382559408639617</c:v>
                </c:pt>
                <c:pt idx="109">
                  <c:v>0.36770930173845101</c:v>
                </c:pt>
                <c:pt idx="110">
                  <c:v>0.31815616655627399</c:v>
                </c:pt>
                <c:pt idx="111">
                  <c:v>0.26295670356630502</c:v>
                </c:pt>
                <c:pt idx="112">
                  <c:v>0.19258700423845801</c:v>
                </c:pt>
                <c:pt idx="113">
                  <c:v>0.58116276349979445</c:v>
                </c:pt>
                <c:pt idx="114">
                  <c:v>0.57094273113034577</c:v>
                </c:pt>
                <c:pt idx="115">
                  <c:v>0.57053345531287847</c:v>
                </c:pt>
                <c:pt idx="116">
                  <c:v>0.56624643941327368</c:v>
                </c:pt>
                <c:pt idx="117">
                  <c:v>0.56070490416013308</c:v>
                </c:pt>
                <c:pt idx="118">
                  <c:v>0.55832191054178104</c:v>
                </c:pt>
                <c:pt idx="119">
                  <c:v>0.55841533219576789</c:v>
                </c:pt>
                <c:pt idx="120">
                  <c:v>0.56407253235384225</c:v>
                </c:pt>
                <c:pt idx="121">
                  <c:v>0.56229752092809626</c:v>
                </c:pt>
                <c:pt idx="122">
                  <c:v>0.5485170855233823</c:v>
                </c:pt>
                <c:pt idx="123">
                  <c:v>0.55672484512362674</c:v>
                </c:pt>
                <c:pt idx="124">
                  <c:v>0.55098460349534328</c:v>
                </c:pt>
                <c:pt idx="125">
                  <c:v>0.55828335557346564</c:v>
                </c:pt>
                <c:pt idx="126">
                  <c:v>0.55180760378046478</c:v>
                </c:pt>
                <c:pt idx="127">
                  <c:v>0.55123669367276606</c:v>
                </c:pt>
                <c:pt idx="129">
                  <c:v>0.56132474941992072</c:v>
                </c:pt>
                <c:pt idx="130">
                  <c:v>0.55506698148621436</c:v>
                </c:pt>
                <c:pt idx="131">
                  <c:v>0.55969950921723299</c:v>
                </c:pt>
                <c:pt idx="132">
                  <c:v>0.57193774588947244</c:v>
                </c:pt>
                <c:pt idx="133">
                  <c:v>0.56132919807010762</c:v>
                </c:pt>
                <c:pt idx="134">
                  <c:v>0.5641273990395137</c:v>
                </c:pt>
                <c:pt idx="135">
                  <c:v>0.55591815655586951</c:v>
                </c:pt>
                <c:pt idx="136">
                  <c:v>0.42013793834509433</c:v>
                </c:pt>
                <c:pt idx="137">
                  <c:v>0.55821366005382544</c:v>
                </c:pt>
                <c:pt idx="138">
                  <c:v>0.52841066954871729</c:v>
                </c:pt>
                <c:pt idx="139">
                  <c:v>0.60564176965923289</c:v>
                </c:pt>
                <c:pt idx="140">
                  <c:v>0.4018332256973165</c:v>
                </c:pt>
                <c:pt idx="141">
                  <c:v>0.39377227155333389</c:v>
                </c:pt>
                <c:pt idx="142">
                  <c:v>0.58292442897496732</c:v>
                </c:pt>
                <c:pt idx="143">
                  <c:v>0.58747391523577674</c:v>
                </c:pt>
                <c:pt idx="144">
                  <c:v>0.58715212953870954</c:v>
                </c:pt>
                <c:pt idx="145">
                  <c:v>0.5805859218585131</c:v>
                </c:pt>
                <c:pt idx="146">
                  <c:v>0.58720996199117648</c:v>
                </c:pt>
                <c:pt idx="147">
                  <c:v>0.5930792144749667</c:v>
                </c:pt>
                <c:pt idx="148">
                  <c:v>0.58959295560953251</c:v>
                </c:pt>
                <c:pt idx="149">
                  <c:v>0.59027211620518272</c:v>
                </c:pt>
                <c:pt idx="150">
                  <c:v>0.58800478749176033</c:v>
                </c:pt>
                <c:pt idx="151">
                  <c:v>0.58688224476052675</c:v>
                </c:pt>
                <c:pt idx="152">
                  <c:v>0.58520806940574988</c:v>
                </c:pt>
                <c:pt idx="153">
                  <c:v>0.60661793988603563</c:v>
                </c:pt>
                <c:pt idx="154">
                  <c:v>0.5999568276684526</c:v>
                </c:pt>
                <c:pt idx="155">
                  <c:v>0.59805132250380832</c:v>
                </c:pt>
                <c:pt idx="156">
                  <c:v>0.58879368145875755</c:v>
                </c:pt>
                <c:pt idx="157">
                  <c:v>0.58744870621803025</c:v>
                </c:pt>
                <c:pt idx="158">
                  <c:v>0.58636768422190333</c:v>
                </c:pt>
                <c:pt idx="159">
                  <c:v>0.58573894166173768</c:v>
                </c:pt>
                <c:pt idx="160">
                  <c:v>0.5824573207050372</c:v>
                </c:pt>
                <c:pt idx="161">
                  <c:v>0.5917253419338615</c:v>
                </c:pt>
                <c:pt idx="162">
                  <c:v>0.40085007400536282</c:v>
                </c:pt>
                <c:pt idx="163">
                  <c:v>0.40689578961334999</c:v>
                </c:pt>
                <c:pt idx="164">
                  <c:v>0.37598211944417942</c:v>
                </c:pt>
                <c:pt idx="165">
                  <c:v>0.48</c:v>
                </c:pt>
                <c:pt idx="166">
                  <c:v>0.42</c:v>
                </c:pt>
                <c:pt idx="168">
                  <c:v>0.37735082081925259</c:v>
                </c:pt>
                <c:pt idx="169">
                  <c:v>0.37761329118045267</c:v>
                </c:pt>
                <c:pt idx="170">
                  <c:v>0.37965373873419084</c:v>
                </c:pt>
                <c:pt idx="171">
                  <c:v>0.38027358399397482</c:v>
                </c:pt>
                <c:pt idx="172">
                  <c:v>0.36863294933057034</c:v>
                </c:pt>
                <c:pt idx="173">
                  <c:v>0.37858754557202678</c:v>
                </c:pt>
                <c:pt idx="175">
                  <c:v>0.38129084200405072</c:v>
                </c:pt>
                <c:pt idx="176">
                  <c:v>0.36420802527508045</c:v>
                </c:pt>
                <c:pt idx="177">
                  <c:v>0.37535782553420605</c:v>
                </c:pt>
                <c:pt idx="178">
                  <c:v>0.36831412940029901</c:v>
                </c:pt>
                <c:pt idx="179">
                  <c:v>0.37216962623149036</c:v>
                </c:pt>
                <c:pt idx="180">
                  <c:v>0.36619212325974732</c:v>
                </c:pt>
                <c:pt idx="181">
                  <c:v>0.37595987619323051</c:v>
                </c:pt>
                <c:pt idx="184">
                  <c:v>0.76</c:v>
                </c:pt>
                <c:pt idx="189">
                  <c:v>0.49509472827703882</c:v>
                </c:pt>
                <c:pt idx="195">
                  <c:v>0.81337637187564904</c:v>
                </c:pt>
                <c:pt idx="198">
                  <c:v>0.54194791207639048</c:v>
                </c:pt>
                <c:pt idx="199">
                  <c:v>0.49338348083734862</c:v>
                </c:pt>
                <c:pt idx="200">
                  <c:v>0.53524824489049627</c:v>
                </c:pt>
                <c:pt idx="201">
                  <c:v>0.71</c:v>
                </c:pt>
                <c:pt idx="202">
                  <c:v>0.49709662086246353</c:v>
                </c:pt>
                <c:pt idx="203">
                  <c:v>0.56354610874804545</c:v>
                </c:pt>
                <c:pt idx="204">
                  <c:v>0.58611262827768495</c:v>
                </c:pt>
                <c:pt idx="205">
                  <c:v>0.49114580979186107</c:v>
                </c:pt>
                <c:pt idx="206">
                  <c:v>0.50041531390407967</c:v>
                </c:pt>
                <c:pt idx="207">
                  <c:v>0.38</c:v>
                </c:pt>
                <c:pt idx="208">
                  <c:v>0.86329727313166438</c:v>
                </c:pt>
                <c:pt idx="209">
                  <c:v>0.34894343124668364</c:v>
                </c:pt>
                <c:pt idx="210">
                  <c:v>0.8216</c:v>
                </c:pt>
                <c:pt idx="211">
                  <c:v>0.35436243399562173</c:v>
                </c:pt>
                <c:pt idx="212">
                  <c:v>0.56999999999999995</c:v>
                </c:pt>
                <c:pt idx="213">
                  <c:v>0.35</c:v>
                </c:pt>
                <c:pt idx="214">
                  <c:v>0.55000000000000004</c:v>
                </c:pt>
                <c:pt idx="215">
                  <c:v>0.54</c:v>
                </c:pt>
                <c:pt idx="216">
                  <c:v>0.56000000000000005</c:v>
                </c:pt>
                <c:pt idx="217">
                  <c:v>0.35092599457303297</c:v>
                </c:pt>
                <c:pt idx="218">
                  <c:v>0.39582506148330332</c:v>
                </c:pt>
                <c:pt idx="219">
                  <c:v>0.37461649220676552</c:v>
                </c:pt>
                <c:pt idx="220">
                  <c:v>0.39607448116491517</c:v>
                </c:pt>
                <c:pt idx="221">
                  <c:v>0.33789776832809265</c:v>
                </c:pt>
                <c:pt idx="222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29C1-46A4-B5D7-030C7E594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'FPR and FNR'!$D$2:$D$13</c:f>
              <c:strCache>
                <c:ptCount val="12"/>
                <c:pt idx="0">
                  <c:v>Old</c:v>
                </c:pt>
                <c:pt idx="1">
                  <c:v>New</c:v>
                </c:pt>
                <c:pt idx="2">
                  <c:v>Lower</c:v>
                </c:pt>
                <c:pt idx="3">
                  <c:v>Default, Full Text</c:v>
                </c:pt>
                <c:pt idx="4">
                  <c:v>Default, Title</c:v>
                </c:pt>
                <c:pt idx="5">
                  <c:v>5-0.4, Full Text</c:v>
                </c:pt>
                <c:pt idx="6">
                  <c:v>5-0.4, Title</c:v>
                </c:pt>
                <c:pt idx="7">
                  <c:v>3-0.3, Full Text</c:v>
                </c:pt>
                <c:pt idx="8">
                  <c:v>5-0.3, Full Text</c:v>
                </c:pt>
                <c:pt idx="9">
                  <c:v>5-0.2, Full Text</c:v>
                </c:pt>
                <c:pt idx="10">
                  <c:v>10-0.4, Full Text</c:v>
                </c:pt>
                <c:pt idx="11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A1-4843-99E4-3EE70156503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A1-4843-99E4-3EE70156503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2A1-4843-99E4-3EE70156503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2A1-4843-99E4-3EE70156503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2A1-4843-99E4-3EE70156503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2A1-4843-99E4-3EE70156503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2A1-4843-99E4-3EE70156503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2A1-4843-99E4-3EE701565034}"/>
              </c:ext>
            </c:extLst>
          </c:dPt>
          <c:dPt>
            <c:idx val="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2A1-4843-99E4-3EE701565034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2A1-4843-99E4-3EE70156503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2A1-4843-99E4-3EE70156503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2A1-4843-99E4-3EE70156503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2A1-4843-99E4-3EE70156503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2A1-4843-99E4-3EE70156503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2A1-4843-99E4-3EE70156503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2A1-4843-99E4-3EE701565034}"/>
              </c:ext>
            </c:extLst>
          </c:dPt>
          <c:dPt>
            <c:idx val="16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2A1-4843-99E4-3EE701565034}"/>
              </c:ext>
            </c:extLst>
          </c:dPt>
          <c:dPt>
            <c:idx val="17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2A1-4843-99E4-3EE70156503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A1-4843-99E4-3EE70156503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2A1-4843-99E4-3EE70156503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A1-4843-99E4-3EE70156503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2A1-4843-99E4-3EE70156503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A1-4843-99E4-3EE70156503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2A1-4843-99E4-3EE70156503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2A1-4843-99E4-3EE70156503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2A1-4843-99E4-3EE70156503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2A1-4843-99E4-3EE70156503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2A1-4843-99E4-3EE70156503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2A1-4843-99E4-3EE70156503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A2A1-4843-99E4-3EE70156503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2A1-4843-99E4-3EE70156503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2A1-4843-99E4-3EE70156503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2A1-4843-99E4-3EE70156503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2A1-4843-99E4-3EE70156503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A2A1-4843-99E4-3EE70156503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A2A1-4843-99E4-3EE70156503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A2A1-4843-99E4-3EE70156503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A2A1-4843-99E4-3EE70156503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A2A1-4843-99E4-3EE70156503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A2A1-4843-99E4-3EE701565034}"/>
              </c:ext>
            </c:extLst>
          </c:dPt>
          <c:dPt>
            <c:idx val="42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A2A1-4843-99E4-3EE701565034}"/>
              </c:ext>
            </c:extLst>
          </c:dPt>
          <c:dPt>
            <c:idx val="43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2A1-4843-99E4-3EE70156503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A2A1-4843-99E4-3EE701565034}"/>
              </c:ext>
            </c:extLst>
          </c:dPt>
          <c:dPt>
            <c:idx val="45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A2A1-4843-99E4-3EE701565034}"/>
              </c:ext>
            </c:extLst>
          </c:dPt>
          <c:dPt>
            <c:idx val="46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A2A1-4843-99E4-3EE701565034}"/>
              </c:ext>
            </c:extLst>
          </c:dPt>
          <c:dPt>
            <c:idx val="47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A2A1-4843-99E4-3EE701565034}"/>
              </c:ext>
            </c:extLst>
          </c:dPt>
          <c:dPt>
            <c:idx val="4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A2A1-4843-99E4-3EE701565034}"/>
              </c:ext>
            </c:extLst>
          </c:dPt>
          <c:dPt>
            <c:idx val="4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A2A1-4843-99E4-3EE701565034}"/>
              </c:ext>
            </c:extLst>
          </c:dPt>
          <c:dPt>
            <c:idx val="50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A2A1-4843-99E4-3EE70156503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A2A1-4843-99E4-3EE701565034}"/>
              </c:ext>
            </c:extLst>
          </c:dPt>
          <c:dPt>
            <c:idx val="52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2A1-4843-99E4-3EE70156503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A2A1-4843-99E4-3EE70156503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A2A1-4843-99E4-3EE70156503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A2A1-4843-99E4-3EE70156503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A2A1-4843-99E4-3EE70156503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A2A1-4843-99E4-3EE70156503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A2A1-4843-99E4-3EE70156503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A2A1-4843-99E4-3EE70156503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A2A1-4843-99E4-3EE70156503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A2A1-4843-99E4-3EE70156503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A2A1-4843-99E4-3EE70156503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A2A1-4843-99E4-3EE70156503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A2A1-4843-99E4-3EE70156503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A2A1-4843-99E4-3EE70156503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A2A1-4843-99E4-3EE70156503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A2A1-4843-99E4-3EE70156503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A2A1-4843-99E4-3EE70156503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A2A1-4843-99E4-3EE70156503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A2A1-4843-99E4-3EE70156503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A2A1-4843-99E4-3EE70156503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A2A1-4843-99E4-3EE70156503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A2A1-4843-99E4-3EE70156503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A2A1-4843-99E4-3EE70156503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A2A1-4843-99E4-3EE70156503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A2A1-4843-99E4-3EE70156503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A2A1-4843-99E4-3EE70156503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A2A1-4843-99E4-3EE70156503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A2A1-4843-99E4-3EE70156503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A2A1-4843-99E4-3EE70156503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A2A1-4843-99E4-3EE70156503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A2A1-4843-99E4-3EE70156503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A2A1-4843-99E4-3EE70156503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A2A1-4843-99E4-3EE70156503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A2A1-4843-99E4-3EE70156503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A2A1-4843-99E4-3EE70156503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A2A1-4843-99E4-3EE701565034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A2A1-4843-99E4-3EE701565034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A2A1-4843-99E4-3EE701565034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A2A1-4843-99E4-3EE701565034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A2A1-4843-99E4-3EE701565034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A2A1-4843-99E4-3EE701565034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A2A1-4843-99E4-3EE701565034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A2A1-4843-99E4-3EE701565034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A2A1-4843-99E4-3EE701565034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A2A1-4843-99E4-3EE701565034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A2A1-4843-99E4-3EE701565034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A2A1-4843-99E4-3EE701565034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A2A1-4843-99E4-3EE701565034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A2A1-4843-99E4-3EE701565034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A2A1-4843-99E4-3EE701565034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A2A1-4843-99E4-3EE701565034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A2A1-4843-99E4-3EE701565034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A2A1-4843-99E4-3EE701565034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A2A1-4843-99E4-3EE701565034}"/>
              </c:ext>
            </c:extLst>
          </c:dPt>
          <c:dPt>
            <c:idx val="109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A2A1-4843-99E4-3EE701565034}"/>
              </c:ext>
            </c:extLst>
          </c:dPt>
          <c:dPt>
            <c:idx val="110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A2A1-4843-99E4-3EE701565034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A2A1-4843-99E4-3EE701565034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A2A1-4843-99E4-3EE701565034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A2A1-4843-99E4-3EE701565034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A2A1-4843-99E4-3EE701565034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A2A1-4843-99E4-3EE701565034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A2A1-4843-99E4-3EE701565034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A2A1-4843-99E4-3EE701565034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A2A1-4843-99E4-3EE701565034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A2A1-4843-99E4-3EE701565034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A2A1-4843-99E4-3EE701565034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A2A1-4843-99E4-3EE701565034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A2A1-4843-99E4-3EE701565034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A2A1-4843-99E4-3EE701565034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A2A1-4843-99E4-3EE701565034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A2A1-4843-99E4-3EE701565034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A2A1-4843-99E4-3EE701565034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A2A1-4843-99E4-3EE701565034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A2A1-4843-99E4-3EE701565034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A2A1-4843-99E4-3EE701565034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A2A1-4843-99E4-3EE701565034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A2A1-4843-99E4-3EE701565034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A2A1-4843-99E4-3EE701565034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A2A1-4843-99E4-3EE701565034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A2A1-4843-99E4-3EE701565034}"/>
              </c:ext>
            </c:extLst>
          </c:dPt>
          <c:dPt>
            <c:idx val="139"/>
            <c:marker>
              <c:symbol val="diamond"/>
              <c:size val="5"/>
              <c:spPr>
                <a:solidFill>
                  <a:schemeClr val="accent1"/>
                </a:solidFill>
                <a:ln w="9525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A2A1-4843-99E4-3EE701565034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A2A1-4843-99E4-3EE701565034}"/>
              </c:ext>
            </c:extLst>
          </c:dPt>
          <c:dPt>
            <c:idx val="14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A2A1-4843-99E4-3EE701565034}"/>
              </c:ext>
            </c:extLst>
          </c:dPt>
          <c:dPt>
            <c:idx val="14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A2A1-4843-99E4-3EE701565034}"/>
              </c:ext>
            </c:extLst>
          </c:dPt>
          <c:dPt>
            <c:idx val="14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A2A1-4843-99E4-3EE701565034}"/>
              </c:ext>
            </c:extLst>
          </c:dPt>
          <c:dPt>
            <c:idx val="14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A2A1-4843-99E4-3EE701565034}"/>
              </c:ext>
            </c:extLst>
          </c:dPt>
          <c:dPt>
            <c:idx val="14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A2A1-4843-99E4-3EE701565034}"/>
              </c:ext>
            </c:extLst>
          </c:dPt>
          <c:dPt>
            <c:idx val="14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A2A1-4843-99E4-3EE701565034}"/>
              </c:ext>
            </c:extLst>
          </c:dPt>
          <c:dPt>
            <c:idx val="14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A2A1-4843-99E4-3EE701565034}"/>
              </c:ext>
            </c:extLst>
          </c:dPt>
          <c:dPt>
            <c:idx val="14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A2A1-4843-99E4-3EE701565034}"/>
              </c:ext>
            </c:extLst>
          </c:dPt>
          <c:dPt>
            <c:idx val="14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A2A1-4843-99E4-3EE701565034}"/>
              </c:ext>
            </c:extLst>
          </c:dPt>
          <c:dPt>
            <c:idx val="15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A2A1-4843-99E4-3EE701565034}"/>
              </c:ext>
            </c:extLst>
          </c:dPt>
          <c:dPt>
            <c:idx val="15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A2A1-4843-99E4-3EE701565034}"/>
              </c:ext>
            </c:extLst>
          </c:dPt>
          <c:dPt>
            <c:idx val="15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A2A1-4843-99E4-3EE701565034}"/>
              </c:ext>
            </c:extLst>
          </c:dPt>
          <c:dPt>
            <c:idx val="15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A2A1-4843-99E4-3EE701565034}"/>
              </c:ext>
            </c:extLst>
          </c:dPt>
          <c:dPt>
            <c:idx val="15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A2A1-4843-99E4-3EE701565034}"/>
              </c:ext>
            </c:extLst>
          </c:dPt>
          <c:dPt>
            <c:idx val="15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A2A1-4843-99E4-3EE701565034}"/>
              </c:ext>
            </c:extLst>
          </c:dPt>
          <c:dPt>
            <c:idx val="15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A2A1-4843-99E4-3EE701565034}"/>
              </c:ext>
            </c:extLst>
          </c:dPt>
          <c:dPt>
            <c:idx val="15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A2A1-4843-99E4-3EE701565034}"/>
              </c:ext>
            </c:extLst>
          </c:dPt>
          <c:dPt>
            <c:idx val="15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A2A1-4843-99E4-3EE701565034}"/>
              </c:ext>
            </c:extLst>
          </c:dPt>
          <c:dPt>
            <c:idx val="15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A2A1-4843-99E4-3EE701565034}"/>
              </c:ext>
            </c:extLst>
          </c:dPt>
          <c:dPt>
            <c:idx val="16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A2A1-4843-99E4-3EE701565034}"/>
              </c:ext>
            </c:extLst>
          </c:dPt>
          <c:dPt>
            <c:idx val="16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A2A1-4843-99E4-3EE701565034}"/>
              </c:ext>
            </c:extLst>
          </c:dPt>
          <c:dPt>
            <c:idx val="162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A2A1-4843-99E4-3EE701565034}"/>
              </c:ext>
            </c:extLst>
          </c:dPt>
          <c:dPt>
            <c:idx val="163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A2A1-4843-99E4-3EE701565034}"/>
              </c:ext>
            </c:extLst>
          </c:dPt>
          <c:dPt>
            <c:idx val="164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A2A1-4843-99E4-3EE701565034}"/>
              </c:ext>
            </c:extLst>
          </c:dPt>
          <c:dPt>
            <c:idx val="16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A2A1-4843-99E4-3EE701565034}"/>
              </c:ext>
            </c:extLst>
          </c:dPt>
          <c:dPt>
            <c:idx val="16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A2A1-4843-99E4-3EE701565034}"/>
              </c:ext>
            </c:extLst>
          </c:dPt>
          <c:dPt>
            <c:idx val="17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A2A1-4843-99E4-3EE701565034}"/>
              </c:ext>
            </c:extLst>
          </c:dPt>
          <c:dPt>
            <c:idx val="17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A2A1-4843-99E4-3EE701565034}"/>
              </c:ext>
            </c:extLst>
          </c:dPt>
          <c:dPt>
            <c:idx val="172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A2A1-4843-99E4-3EE701565034}"/>
              </c:ext>
            </c:extLst>
          </c:dPt>
          <c:dPt>
            <c:idx val="17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A2A1-4843-99E4-3EE701565034}"/>
              </c:ext>
            </c:extLst>
          </c:dPt>
          <c:dPt>
            <c:idx val="175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A2A1-4843-99E4-3EE701565034}"/>
              </c:ext>
            </c:extLst>
          </c:dPt>
          <c:dPt>
            <c:idx val="176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A2A1-4843-99E4-3EE701565034}"/>
              </c:ext>
            </c:extLst>
          </c:dPt>
          <c:dPt>
            <c:idx val="177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A2A1-4843-99E4-3EE701565034}"/>
              </c:ext>
            </c:extLst>
          </c:dPt>
          <c:dPt>
            <c:idx val="17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A2A1-4843-99E4-3EE701565034}"/>
              </c:ext>
            </c:extLst>
          </c:dPt>
          <c:dPt>
            <c:idx val="17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A2A1-4843-99E4-3EE701565034}"/>
              </c:ext>
            </c:extLst>
          </c:dPt>
          <c:dPt>
            <c:idx val="18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A2A1-4843-99E4-3EE701565034}"/>
              </c:ext>
            </c:extLst>
          </c:dPt>
          <c:dPt>
            <c:idx val="18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A2A1-4843-99E4-3EE701565034}"/>
              </c:ext>
            </c:extLst>
          </c:dPt>
          <c:xVal>
            <c:numRef>
              <c:f>'FPR and FNR'!$J$2:$J$237</c:f>
              <c:numCache>
                <c:formatCode>General</c:formatCode>
                <c:ptCount val="184"/>
                <c:pt idx="0">
                  <c:v>1.663</c:v>
                </c:pt>
                <c:pt idx="1">
                  <c:v>2.2375352583700798</c:v>
                </c:pt>
                <c:pt idx="2">
                  <c:v>2.5006976602967099</c:v>
                </c:pt>
                <c:pt idx="3">
                  <c:v>1.794</c:v>
                </c:pt>
                <c:pt idx="4">
                  <c:v>1.294</c:v>
                </c:pt>
                <c:pt idx="5">
                  <c:v>1.0249999999999999</c:v>
                </c:pt>
                <c:pt idx="6">
                  <c:v>1.26</c:v>
                </c:pt>
                <c:pt idx="7">
                  <c:v>0.10470602046665184</c:v>
                </c:pt>
                <c:pt idx="8">
                  <c:v>0.29801997966142202</c:v>
                </c:pt>
                <c:pt idx="9">
                  <c:v>0.17625770174074201</c:v>
                </c:pt>
                <c:pt idx="10">
                  <c:v>0.10371249216028336</c:v>
                </c:pt>
                <c:pt idx="11">
                  <c:v>0.10851701710451177</c:v>
                </c:pt>
                <c:pt idx="12">
                  <c:v>0.12448761390986275</c:v>
                </c:pt>
                <c:pt idx="13">
                  <c:v>0.94</c:v>
                </c:pt>
                <c:pt idx="14">
                  <c:v>1.0920000000000001</c:v>
                </c:pt>
                <c:pt idx="15">
                  <c:v>2.1304347826086902E-2</c:v>
                </c:pt>
                <c:pt idx="16">
                  <c:v>0.109565217391304</c:v>
                </c:pt>
                <c:pt idx="17">
                  <c:v>0.30478260869565199</c:v>
                </c:pt>
                <c:pt idx="18">
                  <c:v>0.14174090024507738</c:v>
                </c:pt>
                <c:pt idx="19">
                  <c:v>0.14779104276743882</c:v>
                </c:pt>
                <c:pt idx="20">
                  <c:v>1.165</c:v>
                </c:pt>
                <c:pt idx="21">
                  <c:v>0.63600000000000001</c:v>
                </c:pt>
                <c:pt idx="22">
                  <c:v>0.35711687687248173</c:v>
                </c:pt>
                <c:pt idx="23">
                  <c:v>0.92</c:v>
                </c:pt>
                <c:pt idx="24">
                  <c:v>0.54400000000000004</c:v>
                </c:pt>
                <c:pt idx="25">
                  <c:v>0.63800000000000001</c:v>
                </c:pt>
                <c:pt idx="26">
                  <c:v>0.34599999999999997</c:v>
                </c:pt>
                <c:pt idx="27">
                  <c:v>0.54900000000000004</c:v>
                </c:pt>
                <c:pt idx="28">
                  <c:v>0.625</c:v>
                </c:pt>
                <c:pt idx="29">
                  <c:v>0.316</c:v>
                </c:pt>
                <c:pt idx="30">
                  <c:v>0.15595929547187407</c:v>
                </c:pt>
                <c:pt idx="31">
                  <c:v>0.314</c:v>
                </c:pt>
                <c:pt idx="32">
                  <c:v>0.57299999999999995</c:v>
                </c:pt>
                <c:pt idx="33">
                  <c:v>0.56999999999999995</c:v>
                </c:pt>
                <c:pt idx="34">
                  <c:v>0.66500000000000004</c:v>
                </c:pt>
                <c:pt idx="35">
                  <c:v>0.13220943499173615</c:v>
                </c:pt>
                <c:pt idx="36">
                  <c:v>0.12892188250144734</c:v>
                </c:pt>
                <c:pt idx="37">
                  <c:v>0.14953841036454391</c:v>
                </c:pt>
                <c:pt idx="38">
                  <c:v>1.5</c:v>
                </c:pt>
                <c:pt idx="39">
                  <c:v>2.6686999618757101E-2</c:v>
                </c:pt>
                <c:pt idx="40">
                  <c:v>2.4208921082729699E-2</c:v>
                </c:pt>
                <c:pt idx="41">
                  <c:v>2.5924513915364E-2</c:v>
                </c:pt>
                <c:pt idx="42">
                  <c:v>0.21535199572979</c:v>
                </c:pt>
                <c:pt idx="43">
                  <c:v>0.31835596939683197</c:v>
                </c:pt>
                <c:pt idx="44">
                  <c:v>0.34899999999999998</c:v>
                </c:pt>
                <c:pt idx="45">
                  <c:v>0.50417086768281805</c:v>
                </c:pt>
                <c:pt idx="46">
                  <c:v>1.0299018444932</c:v>
                </c:pt>
                <c:pt idx="47">
                  <c:v>0.214160323361066</c:v>
                </c:pt>
                <c:pt idx="48">
                  <c:v>0.31835280580633701</c:v>
                </c:pt>
                <c:pt idx="49">
                  <c:v>0.51062872484805499</c:v>
                </c:pt>
                <c:pt idx="50">
                  <c:v>1.0173998347790101</c:v>
                </c:pt>
                <c:pt idx="51">
                  <c:v>0.31052230270682402</c:v>
                </c:pt>
                <c:pt idx="52">
                  <c:v>0.554517727792603</c:v>
                </c:pt>
                <c:pt idx="53">
                  <c:v>0.11166813300157476</c:v>
                </c:pt>
                <c:pt idx="54">
                  <c:v>0.251</c:v>
                </c:pt>
                <c:pt idx="55">
                  <c:v>0.13327859392069313</c:v>
                </c:pt>
                <c:pt idx="56">
                  <c:v>0.14777971065616191</c:v>
                </c:pt>
                <c:pt idx="57">
                  <c:v>0.109</c:v>
                </c:pt>
                <c:pt idx="58">
                  <c:v>0.111</c:v>
                </c:pt>
                <c:pt idx="59">
                  <c:v>0.38200000000000001</c:v>
                </c:pt>
                <c:pt idx="60">
                  <c:v>0.436</c:v>
                </c:pt>
                <c:pt idx="61">
                  <c:v>0.45400000000000001</c:v>
                </c:pt>
                <c:pt idx="62">
                  <c:v>0.17515077239082627</c:v>
                </c:pt>
                <c:pt idx="63">
                  <c:v>0.18488590188958437</c:v>
                </c:pt>
                <c:pt idx="64">
                  <c:v>0.14714800232920544</c:v>
                </c:pt>
                <c:pt idx="65">
                  <c:v>0.1418318653523514</c:v>
                </c:pt>
                <c:pt idx="66">
                  <c:v>0.14395238860950663</c:v>
                </c:pt>
                <c:pt idx="67">
                  <c:v>0.15330345130854175</c:v>
                </c:pt>
                <c:pt idx="68">
                  <c:v>0.16567366460307889</c:v>
                </c:pt>
                <c:pt idx="69">
                  <c:v>0.14481097809614488</c:v>
                </c:pt>
                <c:pt idx="70">
                  <c:v>0.15609127209417217</c:v>
                </c:pt>
                <c:pt idx="71">
                  <c:v>0.15178942736060075</c:v>
                </c:pt>
                <c:pt idx="72">
                  <c:v>0.16898790899450686</c:v>
                </c:pt>
                <c:pt idx="73">
                  <c:v>0.16010395456540427</c:v>
                </c:pt>
                <c:pt idx="74">
                  <c:v>0.1716467189246321</c:v>
                </c:pt>
                <c:pt idx="75">
                  <c:v>0.16292736455255347</c:v>
                </c:pt>
                <c:pt idx="76">
                  <c:v>0.17236146872179939</c:v>
                </c:pt>
                <c:pt idx="77">
                  <c:v>0.18665498178174242</c:v>
                </c:pt>
                <c:pt idx="78">
                  <c:v>0.17074512581949194</c:v>
                </c:pt>
                <c:pt idx="79">
                  <c:v>0.17218797136439548</c:v>
                </c:pt>
                <c:pt idx="80">
                  <c:v>0.16783125994514969</c:v>
                </c:pt>
                <c:pt idx="81">
                  <c:v>0.1888007140566399</c:v>
                </c:pt>
                <c:pt idx="82">
                  <c:v>0.17222207768251774</c:v>
                </c:pt>
                <c:pt idx="83">
                  <c:v>0.16266489419135333</c:v>
                </c:pt>
                <c:pt idx="84">
                  <c:v>0.17551407882299636</c:v>
                </c:pt>
                <c:pt idx="85">
                  <c:v>0.16523028246749213</c:v>
                </c:pt>
                <c:pt idx="86">
                  <c:v>0.16783719147873594</c:v>
                </c:pt>
                <c:pt idx="87">
                  <c:v>0.1701415922770711</c:v>
                </c:pt>
                <c:pt idx="89">
                  <c:v>0.17058942306284802</c:v>
                </c:pt>
                <c:pt idx="90">
                  <c:v>0.15397371460381026</c:v>
                </c:pt>
                <c:pt idx="91">
                  <c:v>0.15219277164447936</c:v>
                </c:pt>
                <c:pt idx="92">
                  <c:v>0.1422856276717146</c:v>
                </c:pt>
                <c:pt idx="93">
                  <c:v>0.15575762332993454</c:v>
                </c:pt>
                <c:pt idx="94">
                  <c:v>0.14588458567529206</c:v>
                </c:pt>
                <c:pt idx="95">
                  <c:v>0.13903366438294454</c:v>
                </c:pt>
                <c:pt idx="97">
                  <c:v>0.14703975184125276</c:v>
                </c:pt>
                <c:pt idx="98">
                  <c:v>0.13885275260855792</c:v>
                </c:pt>
                <c:pt idx="99">
                  <c:v>0.14894229123910574</c:v>
                </c:pt>
                <c:pt idx="100">
                  <c:v>0.14713020772844587</c:v>
                </c:pt>
                <c:pt idx="101">
                  <c:v>0.1483535865306507</c:v>
                </c:pt>
                <c:pt idx="102">
                  <c:v>0.14933228957241501</c:v>
                </c:pt>
                <c:pt idx="103">
                  <c:v>0.13917750407241597</c:v>
                </c:pt>
                <c:pt idx="104">
                  <c:v>0.13963571504196895</c:v>
                </c:pt>
                <c:pt idx="105">
                  <c:v>0.15891764784811463</c:v>
                </c:pt>
                <c:pt idx="106">
                  <c:v>0.14236125472494188</c:v>
                </c:pt>
                <c:pt idx="107">
                  <c:v>0.1362132201625883</c:v>
                </c:pt>
                <c:pt idx="108">
                  <c:v>0.15881384601035176</c:v>
                </c:pt>
                <c:pt idx="109">
                  <c:v>0.21236994288328001</c:v>
                </c:pt>
                <c:pt idx="110">
                  <c:v>0.30199240225853102</c:v>
                </c:pt>
                <c:pt idx="111">
                  <c:v>0.45852726187258402</c:v>
                </c:pt>
                <c:pt idx="112">
                  <c:v>0.83225416494643201</c:v>
                </c:pt>
                <c:pt idx="113">
                  <c:v>0.14412143731672031</c:v>
                </c:pt>
                <c:pt idx="114">
                  <c:v>0.14963924643551343</c:v>
                </c:pt>
                <c:pt idx="115">
                  <c:v>0.15185022557986219</c:v>
                </c:pt>
                <c:pt idx="116">
                  <c:v>0.15501766451502538</c:v>
                </c:pt>
                <c:pt idx="117">
                  <c:v>0.16132140183402288</c:v>
                </c:pt>
                <c:pt idx="118">
                  <c:v>0.16819011772712958</c:v>
                </c:pt>
                <c:pt idx="119">
                  <c:v>0.16334998632058811</c:v>
                </c:pt>
                <c:pt idx="120">
                  <c:v>0.1615349370431349</c:v>
                </c:pt>
                <c:pt idx="121">
                  <c:v>0.16034418167565548</c:v>
                </c:pt>
                <c:pt idx="122">
                  <c:v>0.18303378052721597</c:v>
                </c:pt>
                <c:pt idx="123">
                  <c:v>0.16231196794295966</c:v>
                </c:pt>
                <c:pt idx="124">
                  <c:v>0.17304211220084395</c:v>
                </c:pt>
                <c:pt idx="125">
                  <c:v>0.16935714696026319</c:v>
                </c:pt>
                <c:pt idx="126">
                  <c:v>0.17623476015374989</c:v>
                </c:pt>
                <c:pt idx="127">
                  <c:v>0.1799760749634019</c:v>
                </c:pt>
                <c:pt idx="129">
                  <c:v>0.15967540126378335</c:v>
                </c:pt>
                <c:pt idx="130">
                  <c:v>0.16616894765754747</c:v>
                </c:pt>
                <c:pt idx="131">
                  <c:v>0.16229565622559697</c:v>
                </c:pt>
                <c:pt idx="132">
                  <c:v>0.15016567004131059</c:v>
                </c:pt>
                <c:pt idx="133">
                  <c:v>0.16011581763257721</c:v>
                </c:pt>
                <c:pt idx="134">
                  <c:v>0.15631073883687086</c:v>
                </c:pt>
                <c:pt idx="135">
                  <c:v>0.16328473945113731</c:v>
                </c:pt>
                <c:pt idx="136">
                  <c:v>0.14840103879934238</c:v>
                </c:pt>
                <c:pt idx="137">
                  <c:v>0.16157052624465365</c:v>
                </c:pt>
                <c:pt idx="138">
                  <c:v>0.17160964683971688</c:v>
                </c:pt>
                <c:pt idx="139">
                  <c:v>0.30306191593535176</c:v>
                </c:pt>
                <c:pt idx="140">
                  <c:v>0.14585937665754939</c:v>
                </c:pt>
                <c:pt idx="141">
                  <c:v>0.1629466420367095</c:v>
                </c:pt>
                <c:pt idx="142">
                  <c:v>0.14654298590338771</c:v>
                </c:pt>
                <c:pt idx="143">
                  <c:v>0.13904404456672056</c:v>
                </c:pt>
                <c:pt idx="144">
                  <c:v>0.14066780188601072</c:v>
                </c:pt>
                <c:pt idx="145">
                  <c:v>0.14771001513652132</c:v>
                </c:pt>
                <c:pt idx="146">
                  <c:v>0.13836933262126225</c:v>
                </c:pt>
                <c:pt idx="147">
                  <c:v>0.13473478541616643</c:v>
                </c:pt>
                <c:pt idx="148">
                  <c:v>0.13874450212060524</c:v>
                </c:pt>
                <c:pt idx="149">
                  <c:v>0.1384034389393845</c:v>
                </c:pt>
                <c:pt idx="150">
                  <c:v>0.14101331371742165</c:v>
                </c:pt>
                <c:pt idx="151">
                  <c:v>0.14042460900896661</c:v>
                </c:pt>
                <c:pt idx="152">
                  <c:v>0.14096141279854021</c:v>
                </c:pt>
                <c:pt idx="153">
                  <c:v>0.1259368382240672</c:v>
                </c:pt>
                <c:pt idx="154">
                  <c:v>0.13116993373071084</c:v>
                </c:pt>
                <c:pt idx="155">
                  <c:v>0.12834948951035502</c:v>
                </c:pt>
                <c:pt idx="156">
                  <c:v>0.13602934262140876</c:v>
                </c:pt>
                <c:pt idx="157">
                  <c:v>0.14143741836885235</c:v>
                </c:pt>
                <c:pt idx="158">
                  <c:v>0.14024073146778668</c:v>
                </c:pt>
                <c:pt idx="159">
                  <c:v>0.14477983754481594</c:v>
                </c:pt>
                <c:pt idx="160">
                  <c:v>0.14712724196165294</c:v>
                </c:pt>
                <c:pt idx="161">
                  <c:v>0.13404524463674186</c:v>
                </c:pt>
                <c:pt idx="162">
                  <c:v>0.17151177653554067</c:v>
                </c:pt>
                <c:pt idx="163">
                  <c:v>0.15219722029466914</c:v>
                </c:pt>
                <c:pt idx="164">
                  <c:v>0.14614260738630241</c:v>
                </c:pt>
                <c:pt idx="165">
                  <c:v>0.94</c:v>
                </c:pt>
                <c:pt idx="166">
                  <c:v>0.92</c:v>
                </c:pt>
                <c:pt idx="168">
                  <c:v>0.15251010869135426</c:v>
                </c:pt>
                <c:pt idx="169">
                  <c:v>0.14789834132789106</c:v>
                </c:pt>
                <c:pt idx="170">
                  <c:v>0.14712427619485963</c:v>
                </c:pt>
                <c:pt idx="171">
                  <c:v>0.14532405575137267</c:v>
                </c:pt>
                <c:pt idx="172">
                  <c:v>0.15504435641616413</c:v>
                </c:pt>
                <c:pt idx="173">
                  <c:v>0.14806887291850121</c:v>
                </c:pt>
                <c:pt idx="175">
                  <c:v>0.1407419460558415</c:v>
                </c:pt>
                <c:pt idx="176">
                  <c:v>0.15911487133986438</c:v>
                </c:pt>
                <c:pt idx="177">
                  <c:v>0.1518324309791026</c:v>
                </c:pt>
                <c:pt idx="178">
                  <c:v>0.15437112735410224</c:v>
                </c:pt>
                <c:pt idx="179">
                  <c:v>0.15033768451531762</c:v>
                </c:pt>
                <c:pt idx="180">
                  <c:v>0.1587708423918503</c:v>
                </c:pt>
                <c:pt idx="181">
                  <c:v>0.14755579526327345</c:v>
                </c:pt>
              </c:numCache>
            </c:numRef>
          </c:xVal>
          <c:yVal>
            <c:numRef>
              <c:f>'FPR and FNR'!$K$2:$K$237</c:f>
              <c:numCache>
                <c:formatCode>General</c:formatCode>
                <c:ptCount val="184"/>
                <c:pt idx="0">
                  <c:v>0.83599999999999997</c:v>
                </c:pt>
                <c:pt idx="1">
                  <c:v>0.81893997007389796</c:v>
                </c:pt>
                <c:pt idx="2">
                  <c:v>0.76700659579811203</c:v>
                </c:pt>
                <c:pt idx="3">
                  <c:v>0.32600000000000001</c:v>
                </c:pt>
                <c:pt idx="4">
                  <c:v>0.36499999999999999</c:v>
                </c:pt>
                <c:pt idx="5">
                  <c:v>0.35299999999999998</c:v>
                </c:pt>
                <c:pt idx="6">
                  <c:v>0.32600000000000001</c:v>
                </c:pt>
                <c:pt idx="7">
                  <c:v>0.70080076111651513</c:v>
                </c:pt>
                <c:pt idx="8">
                  <c:v>0.58078602620087305</c:v>
                </c:pt>
                <c:pt idx="9">
                  <c:v>0.64635550637076</c:v>
                </c:pt>
                <c:pt idx="10">
                  <c:v>0.70668037266091688</c:v>
                </c:pt>
                <c:pt idx="11">
                  <c:v>0.68250946013285652</c:v>
                </c:pt>
                <c:pt idx="12">
                  <c:v>0.65948036371808627</c:v>
                </c:pt>
                <c:pt idx="13">
                  <c:v>0.36</c:v>
                </c:pt>
                <c:pt idx="14">
                  <c:v>0.33500000000000002</c:v>
                </c:pt>
                <c:pt idx="15">
                  <c:v>0.93260869565217297</c:v>
                </c:pt>
                <c:pt idx="16">
                  <c:v>0.88043478260869501</c:v>
                </c:pt>
                <c:pt idx="17">
                  <c:v>0.83217391304347799</c:v>
                </c:pt>
                <c:pt idx="18">
                  <c:v>0.59961657606422714</c:v>
                </c:pt>
                <c:pt idx="19">
                  <c:v>0.59524950015041767</c:v>
                </c:pt>
                <c:pt idx="20">
                  <c:v>0.33100000000000002</c:v>
                </c:pt>
                <c:pt idx="21">
                  <c:v>0.42099999999999999</c:v>
                </c:pt>
                <c:pt idx="22">
                  <c:v>0.63812624629724946</c:v>
                </c:pt>
                <c:pt idx="23">
                  <c:v>0.36399999999999999</c:v>
                </c:pt>
                <c:pt idx="24">
                  <c:v>0.442</c:v>
                </c:pt>
                <c:pt idx="25">
                  <c:v>0.41599999999999998</c:v>
                </c:pt>
                <c:pt idx="26">
                  <c:v>0.501</c:v>
                </c:pt>
                <c:pt idx="27">
                  <c:v>0.44</c:v>
                </c:pt>
                <c:pt idx="28">
                  <c:v>0.41099999999999998</c:v>
                </c:pt>
                <c:pt idx="29">
                  <c:v>0.51200000000000001</c:v>
                </c:pt>
                <c:pt idx="30">
                  <c:v>0.57721977654820367</c:v>
                </c:pt>
                <c:pt idx="31">
                  <c:v>0.51600000000000001</c:v>
                </c:pt>
                <c:pt idx="32">
                  <c:v>0.42799999999999999</c:v>
                </c:pt>
                <c:pt idx="33">
                  <c:v>0.42199999999999999</c:v>
                </c:pt>
                <c:pt idx="34">
                  <c:v>0.39400000000000002</c:v>
                </c:pt>
                <c:pt idx="35">
                  <c:v>0.61951012813617878</c:v>
                </c:pt>
                <c:pt idx="36">
                  <c:v>0.63409576922525446</c:v>
                </c:pt>
                <c:pt idx="37">
                  <c:v>0.57259614611756715</c:v>
                </c:pt>
                <c:pt idx="38">
                  <c:v>0.99</c:v>
                </c:pt>
                <c:pt idx="39">
                  <c:v>0.99961875714830295</c:v>
                </c:pt>
                <c:pt idx="40">
                  <c:v>0.99980937857415098</c:v>
                </c:pt>
                <c:pt idx="41">
                  <c:v>0.99961875714830295</c:v>
                </c:pt>
                <c:pt idx="42">
                  <c:v>0.52058448490599596</c:v>
                </c:pt>
                <c:pt idx="43">
                  <c:v>0.46470998161437599</c:v>
                </c:pt>
                <c:pt idx="44">
                  <c:v>0.48899999999999999</c:v>
                </c:pt>
                <c:pt idx="45">
                  <c:v>0.40067018563549001</c:v>
                </c:pt>
                <c:pt idx="46">
                  <c:v>0.304236106992467</c:v>
                </c:pt>
                <c:pt idx="47">
                  <c:v>0.54126836608249196</c:v>
                </c:pt>
                <c:pt idx="48">
                  <c:v>0.48628075765622197</c:v>
                </c:pt>
                <c:pt idx="49">
                  <c:v>0.42123237151118098</c:v>
                </c:pt>
                <c:pt idx="50">
                  <c:v>0.32825131291673998</c:v>
                </c:pt>
                <c:pt idx="51">
                  <c:v>0.93080442241707895</c:v>
                </c:pt>
                <c:pt idx="52">
                  <c:v>0.90468928707586704</c:v>
                </c:pt>
                <c:pt idx="53">
                  <c:v>0.67168445022765322</c:v>
                </c:pt>
                <c:pt idx="54">
                  <c:v>0.55100000000000005</c:v>
                </c:pt>
                <c:pt idx="55">
                  <c:v>0.59080891999475715</c:v>
                </c:pt>
                <c:pt idx="56">
                  <c:v>0.5543329542048927</c:v>
                </c:pt>
                <c:pt idx="57">
                  <c:v>0.65700000000000003</c:v>
                </c:pt>
                <c:pt idx="58">
                  <c:v>0.65500000000000003</c:v>
                </c:pt>
                <c:pt idx="59">
                  <c:v>0.46899999999999997</c:v>
                </c:pt>
                <c:pt idx="61">
                  <c:v>0.45200000000000001</c:v>
                </c:pt>
                <c:pt idx="62">
                  <c:v>0.52103480753397236</c:v>
                </c:pt>
                <c:pt idx="63">
                  <c:v>0.51426099617824694</c:v>
                </c:pt>
                <c:pt idx="64">
                  <c:v>0.541495632640425</c:v>
                </c:pt>
                <c:pt idx="65">
                  <c:v>0.56792802918503271</c:v>
                </c:pt>
                <c:pt idx="66">
                  <c:v>0.56131140346934771</c:v>
                </c:pt>
                <c:pt idx="67">
                  <c:v>0.54437242642984918</c:v>
                </c:pt>
                <c:pt idx="68">
                  <c:v>0.52149598427031585</c:v>
                </c:pt>
                <c:pt idx="69">
                  <c:v>0.54763625278579386</c:v>
                </c:pt>
                <c:pt idx="70">
                  <c:v>0.53615132087903161</c:v>
                </c:pt>
                <c:pt idx="71">
                  <c:v>0.53832226217167189</c:v>
                </c:pt>
                <c:pt idx="72">
                  <c:v>0.52089689937808759</c:v>
                </c:pt>
                <c:pt idx="73">
                  <c:v>0.5247064268239805</c:v>
                </c:pt>
                <c:pt idx="74">
                  <c:v>0.51340982110859168</c:v>
                </c:pt>
                <c:pt idx="75">
                  <c:v>0.52543303968831978</c:v>
                </c:pt>
                <c:pt idx="76">
                  <c:v>0.51475034769912797</c:v>
                </c:pt>
                <c:pt idx="77">
                  <c:v>0.50036934451878601</c:v>
                </c:pt>
                <c:pt idx="78">
                  <c:v>0.51708292328199967</c:v>
                </c:pt>
                <c:pt idx="79">
                  <c:v>0.5158832706141393</c:v>
                </c:pt>
                <c:pt idx="80">
                  <c:v>0.51854949496124736</c:v>
                </c:pt>
                <c:pt idx="81">
                  <c:v>0.49839414383449743</c:v>
                </c:pt>
                <c:pt idx="82">
                  <c:v>0.51246819015174105</c:v>
                </c:pt>
                <c:pt idx="83">
                  <c:v>0.52176883481529401</c:v>
                </c:pt>
                <c:pt idx="84">
                  <c:v>0.50859638160319021</c:v>
                </c:pt>
                <c:pt idx="85">
                  <c:v>0.52768998821796453</c:v>
                </c:pt>
                <c:pt idx="86">
                  <c:v>0.52517798374410574</c:v>
                </c:pt>
                <c:pt idx="87">
                  <c:v>0.52955693841430163</c:v>
                </c:pt>
                <c:pt idx="89">
                  <c:v>0.51239108021511848</c:v>
                </c:pt>
                <c:pt idx="90">
                  <c:v>0.41414264077259261</c:v>
                </c:pt>
                <c:pt idx="91">
                  <c:v>0.41530522135553311</c:v>
                </c:pt>
                <c:pt idx="92">
                  <c:v>0.42341955930179481</c:v>
                </c:pt>
                <c:pt idx="93">
                  <c:v>0.41415598672316156</c:v>
                </c:pt>
                <c:pt idx="94">
                  <c:v>0.42299842041715829</c:v>
                </c:pt>
                <c:pt idx="95">
                  <c:v>0.43522182825542904</c:v>
                </c:pt>
                <c:pt idx="97">
                  <c:v>0.41977759767971595</c:v>
                </c:pt>
                <c:pt idx="98">
                  <c:v>0.43163325043563017</c:v>
                </c:pt>
                <c:pt idx="99">
                  <c:v>0.42010679779376547</c:v>
                </c:pt>
                <c:pt idx="100">
                  <c:v>0.42818109788831621</c:v>
                </c:pt>
                <c:pt idx="101">
                  <c:v>0.42041672042365513</c:v>
                </c:pt>
                <c:pt idx="102">
                  <c:v>0.4198621220333249</c:v>
                </c:pt>
                <c:pt idx="103">
                  <c:v>0.43116762504909156</c:v>
                </c:pt>
                <c:pt idx="104">
                  <c:v>0.43644372417424032</c:v>
                </c:pt>
                <c:pt idx="105">
                  <c:v>0.41232907437853628</c:v>
                </c:pt>
                <c:pt idx="106">
                  <c:v>0.43024378869300495</c:v>
                </c:pt>
                <c:pt idx="107">
                  <c:v>0.44165309354653609</c:v>
                </c:pt>
                <c:pt idx="108">
                  <c:v>0.52382559408639617</c:v>
                </c:pt>
                <c:pt idx="109">
                  <c:v>0.36770930173845101</c:v>
                </c:pt>
                <c:pt idx="110">
                  <c:v>0.31815616655627399</c:v>
                </c:pt>
                <c:pt idx="111">
                  <c:v>0.26295670356630502</c:v>
                </c:pt>
                <c:pt idx="112">
                  <c:v>0.19258700423845801</c:v>
                </c:pt>
                <c:pt idx="113">
                  <c:v>0.58116276349979445</c:v>
                </c:pt>
                <c:pt idx="114">
                  <c:v>0.57094273113034577</c:v>
                </c:pt>
                <c:pt idx="115">
                  <c:v>0.57053345531287847</c:v>
                </c:pt>
                <c:pt idx="116">
                  <c:v>0.56624643941327368</c:v>
                </c:pt>
                <c:pt idx="117">
                  <c:v>0.56070490416013308</c:v>
                </c:pt>
                <c:pt idx="118">
                  <c:v>0.55832191054178104</c:v>
                </c:pt>
                <c:pt idx="119">
                  <c:v>0.55841533219576789</c:v>
                </c:pt>
                <c:pt idx="120">
                  <c:v>0.56407253235384225</c:v>
                </c:pt>
                <c:pt idx="121">
                  <c:v>0.56229752092809626</c:v>
                </c:pt>
                <c:pt idx="122">
                  <c:v>0.5485170855233823</c:v>
                </c:pt>
                <c:pt idx="123">
                  <c:v>0.55672484512362674</c:v>
                </c:pt>
                <c:pt idx="124">
                  <c:v>0.55098460349534328</c:v>
                </c:pt>
                <c:pt idx="125">
                  <c:v>0.55828335557346564</c:v>
                </c:pt>
                <c:pt idx="126">
                  <c:v>0.55180760378046478</c:v>
                </c:pt>
                <c:pt idx="127">
                  <c:v>0.55123669367276606</c:v>
                </c:pt>
                <c:pt idx="129">
                  <c:v>0.56132474941992072</c:v>
                </c:pt>
                <c:pt idx="130">
                  <c:v>0.55506698148621436</c:v>
                </c:pt>
                <c:pt idx="131">
                  <c:v>0.55969950921723299</c:v>
                </c:pt>
                <c:pt idx="132">
                  <c:v>0.57193774588947244</c:v>
                </c:pt>
                <c:pt idx="133">
                  <c:v>0.56132919807010762</c:v>
                </c:pt>
                <c:pt idx="134">
                  <c:v>0.5641273990395137</c:v>
                </c:pt>
                <c:pt idx="135">
                  <c:v>0.55591815655586951</c:v>
                </c:pt>
                <c:pt idx="136">
                  <c:v>0.42013793834509433</c:v>
                </c:pt>
                <c:pt idx="137">
                  <c:v>0.55821366005382544</c:v>
                </c:pt>
                <c:pt idx="138">
                  <c:v>0.52841066954871729</c:v>
                </c:pt>
                <c:pt idx="139">
                  <c:v>0.60564176965923289</c:v>
                </c:pt>
                <c:pt idx="140">
                  <c:v>0.4018332256973165</c:v>
                </c:pt>
                <c:pt idx="141">
                  <c:v>0.39377227155333389</c:v>
                </c:pt>
                <c:pt idx="142">
                  <c:v>0.58292442897496732</c:v>
                </c:pt>
                <c:pt idx="143">
                  <c:v>0.58747391523577674</c:v>
                </c:pt>
                <c:pt idx="144">
                  <c:v>0.58715212953870954</c:v>
                </c:pt>
                <c:pt idx="145">
                  <c:v>0.5805859218585131</c:v>
                </c:pt>
                <c:pt idx="146">
                  <c:v>0.58720996199117648</c:v>
                </c:pt>
                <c:pt idx="147">
                  <c:v>0.5930792144749667</c:v>
                </c:pt>
                <c:pt idx="148">
                  <c:v>0.58959295560953251</c:v>
                </c:pt>
                <c:pt idx="149">
                  <c:v>0.59027211620518272</c:v>
                </c:pt>
                <c:pt idx="150">
                  <c:v>0.58800478749176033</c:v>
                </c:pt>
                <c:pt idx="151">
                  <c:v>0.58688224476052675</c:v>
                </c:pt>
                <c:pt idx="152">
                  <c:v>0.58520806940574988</c:v>
                </c:pt>
                <c:pt idx="153">
                  <c:v>0.60661793988603563</c:v>
                </c:pt>
                <c:pt idx="154">
                  <c:v>0.5999568276684526</c:v>
                </c:pt>
                <c:pt idx="155">
                  <c:v>0.59805132250380832</c:v>
                </c:pt>
                <c:pt idx="156">
                  <c:v>0.58879368145875755</c:v>
                </c:pt>
                <c:pt idx="157">
                  <c:v>0.58744870621803025</c:v>
                </c:pt>
                <c:pt idx="158">
                  <c:v>0.58636768422190333</c:v>
                </c:pt>
                <c:pt idx="159">
                  <c:v>0.58573894166173768</c:v>
                </c:pt>
                <c:pt idx="160">
                  <c:v>0.5824573207050372</c:v>
                </c:pt>
                <c:pt idx="161">
                  <c:v>0.5917253419338615</c:v>
                </c:pt>
                <c:pt idx="162">
                  <c:v>0.40085007400536282</c:v>
                </c:pt>
                <c:pt idx="163">
                  <c:v>0.40689578961334999</c:v>
                </c:pt>
                <c:pt idx="164">
                  <c:v>0.37598211944417942</c:v>
                </c:pt>
                <c:pt idx="165">
                  <c:v>0.48</c:v>
                </c:pt>
                <c:pt idx="166">
                  <c:v>0.42</c:v>
                </c:pt>
                <c:pt idx="168">
                  <c:v>0.37735082081925259</c:v>
                </c:pt>
                <c:pt idx="169">
                  <c:v>0.37761329118045267</c:v>
                </c:pt>
                <c:pt idx="170">
                  <c:v>0.37965373873419084</c:v>
                </c:pt>
                <c:pt idx="171">
                  <c:v>0.38027358399397482</c:v>
                </c:pt>
                <c:pt idx="172">
                  <c:v>0.36863294933057034</c:v>
                </c:pt>
                <c:pt idx="173">
                  <c:v>0.37858754557202678</c:v>
                </c:pt>
                <c:pt idx="175">
                  <c:v>0.38129084200405072</c:v>
                </c:pt>
                <c:pt idx="176">
                  <c:v>0.36420802527508045</c:v>
                </c:pt>
                <c:pt idx="177">
                  <c:v>0.37535782553420605</c:v>
                </c:pt>
                <c:pt idx="178">
                  <c:v>0.36831412940029901</c:v>
                </c:pt>
                <c:pt idx="179">
                  <c:v>0.37216962623149036</c:v>
                </c:pt>
                <c:pt idx="180">
                  <c:v>0.36619212325974732</c:v>
                </c:pt>
                <c:pt idx="181">
                  <c:v>0.37595987619323051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A2A1-4843-99E4-3EE70156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  <c:max val="0.2"/>
          <c:min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  <c:max val="0.45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('FPR and FNR'!$H$193,'FPR and FNR'!$H$243:$H$260)</c:f>
              <c:numCache>
                <c:formatCode>General</c:formatCode>
                <c:ptCount val="19"/>
                <c:pt idx="0">
                  <c:v>0.94929387208145166</c:v>
                </c:pt>
                <c:pt idx="1">
                  <c:v>1.2236365138728718</c:v>
                </c:pt>
                <c:pt idx="7">
                  <c:v>0.45173505203898701</c:v>
                </c:pt>
                <c:pt idx="10">
                  <c:v>1.1184304596028727</c:v>
                </c:pt>
                <c:pt idx="11">
                  <c:v>1.2252891154629619</c:v>
                </c:pt>
                <c:pt idx="12">
                  <c:v>1.1285005514659654</c:v>
                </c:pt>
                <c:pt idx="14">
                  <c:v>1.2164045856101513</c:v>
                </c:pt>
                <c:pt idx="15">
                  <c:v>1.056375269894988</c:v>
                </c:pt>
                <c:pt idx="17">
                  <c:v>1.2332323809318517</c:v>
                </c:pt>
                <c:pt idx="18">
                  <c:v>1.2109689634236156</c:v>
                </c:pt>
              </c:numCache>
            </c:numRef>
          </c:xVal>
          <c:yVal>
            <c:numRef>
              <c:f>('FPR and FNR'!$Q$193,'FPR and FNR'!$Q$243:$Q$260)</c:f>
              <c:numCache>
                <c:formatCode>General</c:formatCode>
                <c:ptCount val="19"/>
                <c:pt idx="0">
                  <c:v>50</c:v>
                </c:pt>
                <c:pt idx="1">
                  <c:v>200</c:v>
                </c:pt>
                <c:pt idx="7">
                  <c:v>10</c:v>
                </c:pt>
                <c:pt idx="10">
                  <c:v>100</c:v>
                </c:pt>
                <c:pt idx="11">
                  <c:v>200</c:v>
                </c:pt>
                <c:pt idx="12">
                  <c:v>1000</c:v>
                </c:pt>
                <c:pt idx="14">
                  <c:v>200</c:v>
                </c:pt>
                <c:pt idx="15">
                  <c:v>75</c:v>
                </c:pt>
                <c:pt idx="17">
                  <c:v>400</c:v>
                </c:pt>
                <c:pt idx="18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4C92-896F-EF503F5C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62704"/>
        <c:axId val="603656800"/>
      </c:scatterChart>
      <c:valAx>
        <c:axId val="6036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56800"/>
        <c:crosses val="autoZero"/>
        <c:crossBetween val="midCat"/>
      </c:valAx>
      <c:valAx>
        <c:axId val="6036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6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'FPR and FNR'!$D$2:$D$13</c:f>
              <c:strCache>
                <c:ptCount val="12"/>
                <c:pt idx="0">
                  <c:v>Old</c:v>
                </c:pt>
                <c:pt idx="1">
                  <c:v>New</c:v>
                </c:pt>
                <c:pt idx="2">
                  <c:v>Lower</c:v>
                </c:pt>
                <c:pt idx="3">
                  <c:v>Default, Full Text</c:v>
                </c:pt>
                <c:pt idx="4">
                  <c:v>Default, Title</c:v>
                </c:pt>
                <c:pt idx="5">
                  <c:v>5-0.4, Full Text</c:v>
                </c:pt>
                <c:pt idx="6">
                  <c:v>5-0.4, Title</c:v>
                </c:pt>
                <c:pt idx="7">
                  <c:v>3-0.3, Full Text</c:v>
                </c:pt>
                <c:pt idx="8">
                  <c:v>5-0.3, Full Text</c:v>
                </c:pt>
                <c:pt idx="9">
                  <c:v>5-0.2, Full Text</c:v>
                </c:pt>
                <c:pt idx="10">
                  <c:v>10-0.4, Full Text</c:v>
                </c:pt>
                <c:pt idx="11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BFC-4E90-9CAD-199512EB349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BFC-4E90-9CAD-199512EB349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BFC-4E90-9CAD-199512EB349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BFC-4E90-9CAD-199512EB349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BFC-4E90-9CAD-199512EB3492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BFC-4E90-9CAD-199512EB349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BFC-4E90-9CAD-199512EB349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BFC-4E90-9CAD-199512EB3492}"/>
              </c:ext>
            </c:extLst>
          </c:dPt>
          <c:dPt>
            <c:idx val="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BFC-4E90-9CAD-199512EB3492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BFC-4E90-9CAD-199512EB3492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BFC-4E90-9CAD-199512EB3492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BFC-4E90-9CAD-199512EB3492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BFC-4E90-9CAD-199512EB3492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BFC-4E90-9CAD-199512EB3492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BFC-4E90-9CAD-199512EB3492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BFC-4E90-9CAD-199512EB3492}"/>
              </c:ext>
            </c:extLst>
          </c:dPt>
          <c:dPt>
            <c:idx val="16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BFC-4E90-9CAD-199512EB3492}"/>
              </c:ext>
            </c:extLst>
          </c:dPt>
          <c:dPt>
            <c:idx val="17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BFC-4E90-9CAD-199512EB3492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BFC-4E90-9CAD-199512EB3492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BFC-4E90-9CAD-199512EB3492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BFC-4E90-9CAD-199512EB3492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BFC-4E90-9CAD-199512EB3492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BFC-4E90-9CAD-199512EB3492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BFC-4E90-9CAD-199512EB3492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BFC-4E90-9CAD-199512EB3492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BFC-4E90-9CAD-199512EB3492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BFC-4E90-9CAD-199512EB3492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BFC-4E90-9CAD-199512EB3492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BFC-4E90-9CAD-199512EB3492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BFC-4E90-9CAD-199512EB3492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BFC-4E90-9CAD-199512EB3492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BFC-4E90-9CAD-199512EB3492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BFC-4E90-9CAD-199512EB3492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BFC-4E90-9CAD-199512EB3492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BFC-4E90-9CAD-199512EB3492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BFC-4E90-9CAD-199512EB3492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BFC-4E90-9CAD-199512EB3492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BFC-4E90-9CAD-199512EB3492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BFC-4E90-9CAD-199512EB3492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BFC-4E90-9CAD-199512EB3492}"/>
              </c:ext>
            </c:extLst>
          </c:dPt>
          <c:dPt>
            <c:idx val="42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BFC-4E90-9CAD-199512EB3492}"/>
              </c:ext>
            </c:extLst>
          </c:dPt>
          <c:dPt>
            <c:idx val="43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BFC-4E90-9CAD-199512EB3492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BFC-4E90-9CAD-199512EB3492}"/>
              </c:ext>
            </c:extLst>
          </c:dPt>
          <c:dPt>
            <c:idx val="45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BFC-4E90-9CAD-199512EB3492}"/>
              </c:ext>
            </c:extLst>
          </c:dPt>
          <c:dPt>
            <c:idx val="46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BFC-4E90-9CAD-199512EB3492}"/>
              </c:ext>
            </c:extLst>
          </c:dPt>
          <c:dPt>
            <c:idx val="47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BFC-4E90-9CAD-199512EB3492}"/>
              </c:ext>
            </c:extLst>
          </c:dPt>
          <c:dPt>
            <c:idx val="4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BFC-4E90-9CAD-199512EB3492}"/>
              </c:ext>
            </c:extLst>
          </c:dPt>
          <c:dPt>
            <c:idx val="4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BFC-4E90-9CAD-199512EB3492}"/>
              </c:ext>
            </c:extLst>
          </c:dPt>
          <c:dPt>
            <c:idx val="50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BFC-4E90-9CAD-199512EB3492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BFC-4E90-9CAD-199512EB3492}"/>
              </c:ext>
            </c:extLst>
          </c:dPt>
          <c:dPt>
            <c:idx val="52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BFC-4E90-9CAD-199512EB3492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BFC-4E90-9CAD-199512EB3492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BFC-4E90-9CAD-199512EB3492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BFC-4E90-9CAD-199512EB3492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BFC-4E90-9CAD-199512EB3492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0BFC-4E90-9CAD-199512EB3492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0BFC-4E90-9CAD-199512EB3492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0BFC-4E90-9CAD-199512EB3492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0BFC-4E90-9CAD-199512EB3492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0BFC-4E90-9CAD-199512EB3492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0BFC-4E90-9CAD-199512EB3492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0BFC-4E90-9CAD-199512EB3492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0BFC-4E90-9CAD-199512EB3492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0BFC-4E90-9CAD-199512EB3492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0BFC-4E90-9CAD-199512EB3492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0BFC-4E90-9CAD-199512EB3492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0BFC-4E90-9CAD-199512EB3492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0BFC-4E90-9CAD-199512EB3492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0BFC-4E90-9CAD-199512EB3492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0BFC-4E90-9CAD-199512EB3492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0BFC-4E90-9CAD-199512EB3492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0BFC-4E90-9CAD-199512EB3492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0BFC-4E90-9CAD-199512EB3492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0BFC-4E90-9CAD-199512EB3492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0BFC-4E90-9CAD-199512EB3492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0BFC-4E90-9CAD-199512EB3492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0BFC-4E90-9CAD-199512EB3492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0BFC-4E90-9CAD-199512EB3492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0BFC-4E90-9CAD-199512EB3492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0BFC-4E90-9CAD-199512EB3492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0BFC-4E90-9CAD-199512EB3492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0BFC-4E90-9CAD-199512EB3492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0BFC-4E90-9CAD-199512EB3492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0BFC-4E90-9CAD-199512EB3492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0BFC-4E90-9CAD-199512EB3492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0BFC-4E90-9CAD-199512EB3492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0BFC-4E90-9CAD-199512EB3492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0BFC-4E90-9CAD-199512EB3492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0BFC-4E90-9CAD-199512EB3492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0BFC-4E90-9CAD-199512EB3492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0BFC-4E90-9CAD-199512EB3492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0BFC-4E90-9CAD-199512EB3492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0BFC-4E90-9CAD-199512EB3492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0BFC-4E90-9CAD-199512EB3492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0BFC-4E90-9CAD-199512EB3492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0BFC-4E90-9CAD-199512EB3492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0BFC-4E90-9CAD-199512EB3492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0BFC-4E90-9CAD-199512EB3492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0BFC-4E90-9CAD-199512EB3492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0BFC-4E90-9CAD-199512EB3492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0BFC-4E90-9CAD-199512EB3492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0BFC-4E90-9CAD-199512EB3492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0BFC-4E90-9CAD-199512EB3492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0BFC-4E90-9CAD-199512EB3492}"/>
              </c:ext>
            </c:extLst>
          </c:dPt>
          <c:dPt>
            <c:idx val="109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0BFC-4E90-9CAD-199512EB3492}"/>
              </c:ext>
            </c:extLst>
          </c:dPt>
          <c:dPt>
            <c:idx val="110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0BFC-4E90-9CAD-199512EB3492}"/>
              </c:ext>
            </c:extLst>
          </c:dPt>
          <c:dPt>
            <c:idx val="11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0BFC-4E90-9CAD-199512EB3492}"/>
              </c:ext>
            </c:extLst>
          </c:dPt>
          <c:dPt>
            <c:idx val="112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0BFC-4E90-9CAD-199512EB3492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0BFC-4E90-9CAD-199512EB3492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0BFC-4E90-9CAD-199512EB3492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0BFC-4E90-9CAD-199512EB3492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0BFC-4E90-9CAD-199512EB3492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0BFC-4E90-9CAD-199512EB3492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0BFC-4E90-9CAD-199512EB3492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0BFC-4E90-9CAD-199512EB3492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0BFC-4E90-9CAD-199512EB3492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0BFC-4E90-9CAD-199512EB3492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0BFC-4E90-9CAD-199512EB3492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0BFC-4E90-9CAD-199512EB3492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0BFC-4E90-9CAD-199512EB3492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0BFC-4E90-9CAD-199512EB3492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0BFC-4E90-9CAD-199512EB3492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0BFC-4E90-9CAD-199512EB3492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0BFC-4E90-9CAD-199512EB3492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0BFC-4E90-9CAD-199512EB3492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0BFC-4E90-9CAD-199512EB3492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0BFC-4E90-9CAD-199512EB3492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0BFC-4E90-9CAD-199512EB3492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0BFC-4E90-9CAD-199512EB3492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0BFC-4E90-9CAD-199512EB3492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0BFC-4E90-9CAD-199512EB3492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0BFC-4E90-9CAD-199512EB3492}"/>
              </c:ext>
            </c:extLst>
          </c:dPt>
          <c:dPt>
            <c:idx val="139"/>
            <c:marker>
              <c:symbol val="diamond"/>
              <c:size val="5"/>
              <c:spPr>
                <a:solidFill>
                  <a:schemeClr val="accent1"/>
                </a:solidFill>
                <a:ln w="9525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0BFC-4E90-9CAD-199512EB3492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0BFC-4E90-9CAD-199512EB3492}"/>
              </c:ext>
            </c:extLst>
          </c:dPt>
          <c:dPt>
            <c:idx val="14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0BFC-4E90-9CAD-199512EB3492}"/>
              </c:ext>
            </c:extLst>
          </c:dPt>
          <c:dPt>
            <c:idx val="14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0BFC-4E90-9CAD-199512EB3492}"/>
              </c:ext>
            </c:extLst>
          </c:dPt>
          <c:dPt>
            <c:idx val="14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0BFC-4E90-9CAD-199512EB3492}"/>
              </c:ext>
            </c:extLst>
          </c:dPt>
          <c:dPt>
            <c:idx val="14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0BFC-4E90-9CAD-199512EB3492}"/>
              </c:ext>
            </c:extLst>
          </c:dPt>
          <c:dPt>
            <c:idx val="14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0BFC-4E90-9CAD-199512EB3492}"/>
              </c:ext>
            </c:extLst>
          </c:dPt>
          <c:dPt>
            <c:idx val="14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0BFC-4E90-9CAD-199512EB3492}"/>
              </c:ext>
            </c:extLst>
          </c:dPt>
          <c:dPt>
            <c:idx val="14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0BFC-4E90-9CAD-199512EB3492}"/>
              </c:ext>
            </c:extLst>
          </c:dPt>
          <c:dPt>
            <c:idx val="14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0BFC-4E90-9CAD-199512EB3492}"/>
              </c:ext>
            </c:extLst>
          </c:dPt>
          <c:dPt>
            <c:idx val="14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0BFC-4E90-9CAD-199512EB3492}"/>
              </c:ext>
            </c:extLst>
          </c:dPt>
          <c:dPt>
            <c:idx val="15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0BFC-4E90-9CAD-199512EB3492}"/>
              </c:ext>
            </c:extLst>
          </c:dPt>
          <c:dPt>
            <c:idx val="15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0BFC-4E90-9CAD-199512EB3492}"/>
              </c:ext>
            </c:extLst>
          </c:dPt>
          <c:dPt>
            <c:idx val="15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0BFC-4E90-9CAD-199512EB3492}"/>
              </c:ext>
            </c:extLst>
          </c:dPt>
          <c:dPt>
            <c:idx val="15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0BFC-4E90-9CAD-199512EB3492}"/>
              </c:ext>
            </c:extLst>
          </c:dPt>
          <c:dPt>
            <c:idx val="15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0BFC-4E90-9CAD-199512EB3492}"/>
              </c:ext>
            </c:extLst>
          </c:dPt>
          <c:dPt>
            <c:idx val="15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0BFC-4E90-9CAD-199512EB3492}"/>
              </c:ext>
            </c:extLst>
          </c:dPt>
          <c:dPt>
            <c:idx val="15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0BFC-4E90-9CAD-199512EB3492}"/>
              </c:ext>
            </c:extLst>
          </c:dPt>
          <c:dPt>
            <c:idx val="15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0BFC-4E90-9CAD-199512EB3492}"/>
              </c:ext>
            </c:extLst>
          </c:dPt>
          <c:dPt>
            <c:idx val="15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0BFC-4E90-9CAD-199512EB3492}"/>
              </c:ext>
            </c:extLst>
          </c:dPt>
          <c:dPt>
            <c:idx val="15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0BFC-4E90-9CAD-199512EB3492}"/>
              </c:ext>
            </c:extLst>
          </c:dPt>
          <c:dPt>
            <c:idx val="16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0BFC-4E90-9CAD-199512EB3492}"/>
              </c:ext>
            </c:extLst>
          </c:dPt>
          <c:dPt>
            <c:idx val="16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0BFC-4E90-9CAD-199512EB3492}"/>
              </c:ext>
            </c:extLst>
          </c:dPt>
          <c:dPt>
            <c:idx val="162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0BFC-4E90-9CAD-199512EB3492}"/>
              </c:ext>
            </c:extLst>
          </c:dPt>
          <c:dPt>
            <c:idx val="163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0BFC-4E90-9CAD-199512EB3492}"/>
              </c:ext>
            </c:extLst>
          </c:dPt>
          <c:dPt>
            <c:idx val="164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0BFC-4E90-9CAD-199512EB3492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0BFC-4E90-9CAD-199512EB3492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0BFC-4E90-9CAD-199512EB3492}"/>
              </c:ext>
            </c:extLst>
          </c:dPt>
          <c:dPt>
            <c:idx val="16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0BFC-4E90-9CAD-199512EB3492}"/>
              </c:ext>
            </c:extLst>
          </c:dPt>
          <c:dPt>
            <c:idx val="16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0BFC-4E90-9CAD-199512EB3492}"/>
              </c:ext>
            </c:extLst>
          </c:dPt>
          <c:dPt>
            <c:idx val="17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0BFC-4E90-9CAD-199512EB3492}"/>
              </c:ext>
            </c:extLst>
          </c:dPt>
          <c:dPt>
            <c:idx val="17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0BFC-4E90-9CAD-199512EB3492}"/>
              </c:ext>
            </c:extLst>
          </c:dPt>
          <c:dPt>
            <c:idx val="172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0BFC-4E90-9CAD-199512EB3492}"/>
              </c:ext>
            </c:extLst>
          </c:dPt>
          <c:dPt>
            <c:idx val="17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0BFC-4E90-9CAD-199512EB3492}"/>
              </c:ext>
            </c:extLst>
          </c:dPt>
          <c:dPt>
            <c:idx val="175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0BFC-4E90-9CAD-199512EB3492}"/>
              </c:ext>
            </c:extLst>
          </c:dPt>
          <c:dPt>
            <c:idx val="176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0BFC-4E90-9CAD-199512EB3492}"/>
              </c:ext>
            </c:extLst>
          </c:dPt>
          <c:dPt>
            <c:idx val="177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0BFC-4E90-9CAD-199512EB3492}"/>
              </c:ext>
            </c:extLst>
          </c:dPt>
          <c:dPt>
            <c:idx val="17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0BFC-4E90-9CAD-199512EB3492}"/>
              </c:ext>
            </c:extLst>
          </c:dPt>
          <c:dPt>
            <c:idx val="17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0BFC-4E90-9CAD-199512EB3492}"/>
              </c:ext>
            </c:extLst>
          </c:dPt>
          <c:dPt>
            <c:idx val="18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0BFC-4E90-9CAD-199512EB3492}"/>
              </c:ext>
            </c:extLst>
          </c:dPt>
          <c:dPt>
            <c:idx val="18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0BFC-4E90-9CAD-199512EB3492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0BFC-4E90-9CAD-199512EB3492}"/>
              </c:ext>
            </c:extLst>
          </c:dPt>
          <c:dPt>
            <c:idx val="18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0BFC-4E90-9CAD-199512EB3492}"/>
              </c:ext>
            </c:extLst>
          </c:dPt>
          <c:dPt>
            <c:idx val="19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0BFC-4E90-9CAD-199512EB3492}"/>
              </c:ext>
            </c:extLst>
          </c:dPt>
          <c:dPt>
            <c:idx val="198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0BFC-4E90-9CAD-199512EB3492}"/>
              </c:ext>
            </c:extLst>
          </c:dPt>
          <c:dPt>
            <c:idx val="19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0BFC-4E90-9CAD-199512EB3492}"/>
              </c:ext>
            </c:extLst>
          </c:dPt>
          <c:dPt>
            <c:idx val="200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0BFC-4E90-9CAD-199512EB3492}"/>
              </c:ext>
            </c:extLst>
          </c:dPt>
          <c:dPt>
            <c:idx val="20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0BFC-4E90-9CAD-199512EB3492}"/>
              </c:ext>
            </c:extLst>
          </c:dPt>
          <c:dPt>
            <c:idx val="202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0BFC-4E90-9CAD-199512EB3492}"/>
              </c:ext>
            </c:extLst>
          </c:dPt>
          <c:dPt>
            <c:idx val="203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0BFC-4E90-9CAD-199512EB3492}"/>
              </c:ext>
            </c:extLst>
          </c:dPt>
          <c:dPt>
            <c:idx val="20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0BFC-4E90-9CAD-199512EB3492}"/>
              </c:ext>
            </c:extLst>
          </c:dPt>
          <c:dPt>
            <c:idx val="206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0BFC-4E90-9CAD-199512EB3492}"/>
              </c:ext>
            </c:extLst>
          </c:dPt>
          <c:dPt>
            <c:idx val="20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0BFC-4E90-9CAD-199512EB3492}"/>
              </c:ext>
            </c:extLst>
          </c:dPt>
          <c:dPt>
            <c:idx val="208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0BFC-4E90-9CAD-199512EB3492}"/>
              </c:ext>
            </c:extLst>
          </c:dPt>
          <c:dPt>
            <c:idx val="209"/>
            <c:marker>
              <c:symbol val="x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0BFC-4E90-9CAD-199512EB3492}"/>
              </c:ext>
            </c:extLst>
          </c:dPt>
          <c:dPt>
            <c:idx val="2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0BFC-4E90-9CAD-199512EB3492}"/>
              </c:ext>
            </c:extLst>
          </c:dPt>
          <c:dPt>
            <c:idx val="21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0BFC-4E90-9CAD-199512EB3492}"/>
              </c:ext>
            </c:extLst>
          </c:dPt>
          <c:dPt>
            <c:idx val="2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0BFC-4E90-9CAD-199512EB3492}"/>
              </c:ext>
            </c:extLst>
          </c:dPt>
          <c:dPt>
            <c:idx val="21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0BFC-4E90-9CAD-199512EB3492}"/>
              </c:ext>
            </c:extLst>
          </c:dPt>
          <c:dPt>
            <c:idx val="21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0BFC-4E90-9CAD-199512EB3492}"/>
              </c:ext>
            </c:extLst>
          </c:dPt>
          <c:dPt>
            <c:idx val="21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0BFC-4E90-9CAD-199512EB3492}"/>
              </c:ext>
            </c:extLst>
          </c:dPt>
          <c:dPt>
            <c:idx val="21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0BFC-4E90-9CAD-199512EB3492}"/>
              </c:ext>
            </c:extLst>
          </c:dPt>
          <c:dPt>
            <c:idx val="21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0BFC-4E90-9CAD-199512EB3492}"/>
              </c:ext>
            </c:extLst>
          </c:dPt>
          <c:dPt>
            <c:idx val="21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0BFC-4E90-9CAD-199512EB3492}"/>
              </c:ext>
            </c:extLst>
          </c:dPt>
          <c:dPt>
            <c:idx val="219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0BFC-4E90-9CAD-199512EB3492}"/>
              </c:ext>
            </c:extLst>
          </c:dPt>
          <c:dPt>
            <c:idx val="220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0BFC-4E90-9CAD-199512EB3492}"/>
              </c:ext>
            </c:extLst>
          </c:dPt>
          <c:dPt>
            <c:idx val="22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0BFC-4E90-9CAD-199512EB3492}"/>
              </c:ext>
            </c:extLst>
          </c:dPt>
          <c:xVal>
            <c:numRef>
              <c:f>'FPR and FNR'!$J$2:$J$276</c:f>
              <c:numCache>
                <c:formatCode>General</c:formatCode>
                <c:ptCount val="223"/>
                <c:pt idx="0">
                  <c:v>1.663</c:v>
                </c:pt>
                <c:pt idx="1">
                  <c:v>2.2375352583700798</c:v>
                </c:pt>
                <c:pt idx="2">
                  <c:v>2.5006976602967099</c:v>
                </c:pt>
                <c:pt idx="3">
                  <c:v>1.794</c:v>
                </c:pt>
                <c:pt idx="4">
                  <c:v>1.294</c:v>
                </c:pt>
                <c:pt idx="5">
                  <c:v>1.0249999999999999</c:v>
                </c:pt>
                <c:pt idx="6">
                  <c:v>1.26</c:v>
                </c:pt>
                <c:pt idx="7">
                  <c:v>0.10470602046665184</c:v>
                </c:pt>
                <c:pt idx="8">
                  <c:v>0.29801997966142202</c:v>
                </c:pt>
                <c:pt idx="9">
                  <c:v>0.17625770174074201</c:v>
                </c:pt>
                <c:pt idx="10">
                  <c:v>0.10371249216028336</c:v>
                </c:pt>
                <c:pt idx="11">
                  <c:v>0.10851701710451177</c:v>
                </c:pt>
                <c:pt idx="12">
                  <c:v>0.12448761390986275</c:v>
                </c:pt>
                <c:pt idx="13">
                  <c:v>0.94</c:v>
                </c:pt>
                <c:pt idx="14">
                  <c:v>1.0920000000000001</c:v>
                </c:pt>
                <c:pt idx="15">
                  <c:v>2.1304347826086902E-2</c:v>
                </c:pt>
                <c:pt idx="16">
                  <c:v>0.109565217391304</c:v>
                </c:pt>
                <c:pt idx="17">
                  <c:v>0.30478260869565199</c:v>
                </c:pt>
                <c:pt idx="18">
                  <c:v>0.14174090024507738</c:v>
                </c:pt>
                <c:pt idx="19">
                  <c:v>0.14779104276743882</c:v>
                </c:pt>
                <c:pt idx="20">
                  <c:v>1.165</c:v>
                </c:pt>
                <c:pt idx="21">
                  <c:v>0.63600000000000001</c:v>
                </c:pt>
                <c:pt idx="22">
                  <c:v>0.35711687687248173</c:v>
                </c:pt>
                <c:pt idx="23">
                  <c:v>0.92</c:v>
                </c:pt>
                <c:pt idx="24">
                  <c:v>0.54400000000000004</c:v>
                </c:pt>
                <c:pt idx="25">
                  <c:v>0.63800000000000001</c:v>
                </c:pt>
                <c:pt idx="26">
                  <c:v>0.34599999999999997</c:v>
                </c:pt>
                <c:pt idx="27">
                  <c:v>0.54900000000000004</c:v>
                </c:pt>
                <c:pt idx="28">
                  <c:v>0.625</c:v>
                </c:pt>
                <c:pt idx="29">
                  <c:v>0.316</c:v>
                </c:pt>
                <c:pt idx="30">
                  <c:v>0.15595929547187407</c:v>
                </c:pt>
                <c:pt idx="31">
                  <c:v>0.314</c:v>
                </c:pt>
                <c:pt idx="32">
                  <c:v>0.57299999999999995</c:v>
                </c:pt>
                <c:pt idx="33">
                  <c:v>0.56999999999999995</c:v>
                </c:pt>
                <c:pt idx="34">
                  <c:v>0.66500000000000004</c:v>
                </c:pt>
                <c:pt idx="35">
                  <c:v>0.13220943499173615</c:v>
                </c:pt>
                <c:pt idx="36">
                  <c:v>0.12892188250144734</c:v>
                </c:pt>
                <c:pt idx="37">
                  <c:v>0.14953841036454391</c:v>
                </c:pt>
                <c:pt idx="38">
                  <c:v>1.5</c:v>
                </c:pt>
                <c:pt idx="39">
                  <c:v>2.6686999618757101E-2</c:v>
                </c:pt>
                <c:pt idx="40">
                  <c:v>2.4208921082729699E-2</c:v>
                </c:pt>
                <c:pt idx="41">
                  <c:v>2.5924513915364E-2</c:v>
                </c:pt>
                <c:pt idx="42">
                  <c:v>0.21535199572979</c:v>
                </c:pt>
                <c:pt idx="43">
                  <c:v>0.31835596939683197</c:v>
                </c:pt>
                <c:pt idx="44">
                  <c:v>0.34899999999999998</c:v>
                </c:pt>
                <c:pt idx="45">
                  <c:v>0.50417086768281805</c:v>
                </c:pt>
                <c:pt idx="46">
                  <c:v>1.0299018444932</c:v>
                </c:pt>
                <c:pt idx="47">
                  <c:v>0.214160323361066</c:v>
                </c:pt>
                <c:pt idx="48">
                  <c:v>0.31835280580633701</c:v>
                </c:pt>
                <c:pt idx="49">
                  <c:v>0.51062872484805499</c:v>
                </c:pt>
                <c:pt idx="50">
                  <c:v>1.0173998347790101</c:v>
                </c:pt>
                <c:pt idx="51">
                  <c:v>0.31052230270682402</c:v>
                </c:pt>
                <c:pt idx="52">
                  <c:v>0.554517727792603</c:v>
                </c:pt>
                <c:pt idx="53">
                  <c:v>0.11166813300157476</c:v>
                </c:pt>
                <c:pt idx="54">
                  <c:v>0.251</c:v>
                </c:pt>
                <c:pt idx="55">
                  <c:v>0.13327859392069313</c:v>
                </c:pt>
                <c:pt idx="56">
                  <c:v>0.14777971065616191</c:v>
                </c:pt>
                <c:pt idx="57">
                  <c:v>0.109</c:v>
                </c:pt>
                <c:pt idx="58">
                  <c:v>0.111</c:v>
                </c:pt>
                <c:pt idx="59">
                  <c:v>0.38200000000000001</c:v>
                </c:pt>
                <c:pt idx="60">
                  <c:v>0.436</c:v>
                </c:pt>
                <c:pt idx="61">
                  <c:v>0.45400000000000001</c:v>
                </c:pt>
                <c:pt idx="62">
                  <c:v>0.17515077239082627</c:v>
                </c:pt>
                <c:pt idx="63">
                  <c:v>0.18488590188958437</c:v>
                </c:pt>
                <c:pt idx="64">
                  <c:v>0.14714800232920544</c:v>
                </c:pt>
                <c:pt idx="65">
                  <c:v>0.1418318653523514</c:v>
                </c:pt>
                <c:pt idx="66">
                  <c:v>0.14395238860950663</c:v>
                </c:pt>
                <c:pt idx="67">
                  <c:v>0.15330345130854175</c:v>
                </c:pt>
                <c:pt idx="68">
                  <c:v>0.16567366460307889</c:v>
                </c:pt>
                <c:pt idx="69">
                  <c:v>0.14481097809614488</c:v>
                </c:pt>
                <c:pt idx="70">
                  <c:v>0.15609127209417217</c:v>
                </c:pt>
                <c:pt idx="71">
                  <c:v>0.15178942736060075</c:v>
                </c:pt>
                <c:pt idx="72">
                  <c:v>0.16898790899450686</c:v>
                </c:pt>
                <c:pt idx="73">
                  <c:v>0.16010395456540427</c:v>
                </c:pt>
                <c:pt idx="74">
                  <c:v>0.1716467189246321</c:v>
                </c:pt>
                <c:pt idx="75">
                  <c:v>0.16292736455255347</c:v>
                </c:pt>
                <c:pt idx="76">
                  <c:v>0.17236146872179939</c:v>
                </c:pt>
                <c:pt idx="77">
                  <c:v>0.18665498178174242</c:v>
                </c:pt>
                <c:pt idx="78">
                  <c:v>0.17074512581949194</c:v>
                </c:pt>
                <c:pt idx="79">
                  <c:v>0.17218797136439548</c:v>
                </c:pt>
                <c:pt idx="80">
                  <c:v>0.16783125994514969</c:v>
                </c:pt>
                <c:pt idx="81">
                  <c:v>0.1888007140566399</c:v>
                </c:pt>
                <c:pt idx="82">
                  <c:v>0.17222207768251774</c:v>
                </c:pt>
                <c:pt idx="83">
                  <c:v>0.16266489419135333</c:v>
                </c:pt>
                <c:pt idx="84">
                  <c:v>0.17551407882299636</c:v>
                </c:pt>
                <c:pt idx="85">
                  <c:v>0.16523028246749213</c:v>
                </c:pt>
                <c:pt idx="86">
                  <c:v>0.16783719147873594</c:v>
                </c:pt>
                <c:pt idx="87">
                  <c:v>0.1701415922770711</c:v>
                </c:pt>
                <c:pt idx="89">
                  <c:v>0.17058942306284802</c:v>
                </c:pt>
                <c:pt idx="90">
                  <c:v>0.15397371460381026</c:v>
                </c:pt>
                <c:pt idx="91">
                  <c:v>0.15219277164447936</c:v>
                </c:pt>
                <c:pt idx="92">
                  <c:v>0.1422856276717146</c:v>
                </c:pt>
                <c:pt idx="93">
                  <c:v>0.15575762332993454</c:v>
                </c:pt>
                <c:pt idx="94">
                  <c:v>0.14588458567529206</c:v>
                </c:pt>
                <c:pt idx="95">
                  <c:v>0.13903366438294454</c:v>
                </c:pt>
                <c:pt idx="97">
                  <c:v>0.14703975184125276</c:v>
                </c:pt>
                <c:pt idx="98">
                  <c:v>0.13885275260855792</c:v>
                </c:pt>
                <c:pt idx="99">
                  <c:v>0.14894229123910574</c:v>
                </c:pt>
                <c:pt idx="100">
                  <c:v>0.14713020772844587</c:v>
                </c:pt>
                <c:pt idx="101">
                  <c:v>0.1483535865306507</c:v>
                </c:pt>
                <c:pt idx="102">
                  <c:v>0.14933228957241501</c:v>
                </c:pt>
                <c:pt idx="103">
                  <c:v>0.13917750407241597</c:v>
                </c:pt>
                <c:pt idx="104">
                  <c:v>0.13963571504196895</c:v>
                </c:pt>
                <c:pt idx="105">
                  <c:v>0.15891764784811463</c:v>
                </c:pt>
                <c:pt idx="106">
                  <c:v>0.14236125472494188</c:v>
                </c:pt>
                <c:pt idx="107">
                  <c:v>0.1362132201625883</c:v>
                </c:pt>
                <c:pt idx="108">
                  <c:v>0.15881384601035176</c:v>
                </c:pt>
                <c:pt idx="109">
                  <c:v>0.21236994288328001</c:v>
                </c:pt>
                <c:pt idx="110">
                  <c:v>0.30199240225853102</c:v>
                </c:pt>
                <c:pt idx="111">
                  <c:v>0.45852726187258402</c:v>
                </c:pt>
                <c:pt idx="112">
                  <c:v>0.83225416494643201</c:v>
                </c:pt>
                <c:pt idx="113">
                  <c:v>0.14412143731672031</c:v>
                </c:pt>
                <c:pt idx="114">
                  <c:v>0.14963924643551343</c:v>
                </c:pt>
                <c:pt idx="115">
                  <c:v>0.15185022557986219</c:v>
                </c:pt>
                <c:pt idx="116">
                  <c:v>0.15501766451502538</c:v>
                </c:pt>
                <c:pt idx="117">
                  <c:v>0.16132140183402288</c:v>
                </c:pt>
                <c:pt idx="118">
                  <c:v>0.16819011772712958</c:v>
                </c:pt>
                <c:pt idx="119">
                  <c:v>0.16334998632058811</c:v>
                </c:pt>
                <c:pt idx="120">
                  <c:v>0.1615349370431349</c:v>
                </c:pt>
                <c:pt idx="121">
                  <c:v>0.16034418167565548</c:v>
                </c:pt>
                <c:pt idx="122">
                  <c:v>0.18303378052721597</c:v>
                </c:pt>
                <c:pt idx="123">
                  <c:v>0.16231196794295966</c:v>
                </c:pt>
                <c:pt idx="124">
                  <c:v>0.17304211220084395</c:v>
                </c:pt>
                <c:pt idx="125">
                  <c:v>0.16935714696026319</c:v>
                </c:pt>
                <c:pt idx="126">
                  <c:v>0.17623476015374989</c:v>
                </c:pt>
                <c:pt idx="127">
                  <c:v>0.1799760749634019</c:v>
                </c:pt>
                <c:pt idx="129">
                  <c:v>0.15967540126378335</c:v>
                </c:pt>
                <c:pt idx="130">
                  <c:v>0.16616894765754747</c:v>
                </c:pt>
                <c:pt idx="131">
                  <c:v>0.16229565622559697</c:v>
                </c:pt>
                <c:pt idx="132">
                  <c:v>0.15016567004131059</c:v>
                </c:pt>
                <c:pt idx="133">
                  <c:v>0.16011581763257721</c:v>
                </c:pt>
                <c:pt idx="134">
                  <c:v>0.15631073883687086</c:v>
                </c:pt>
                <c:pt idx="135">
                  <c:v>0.16328473945113731</c:v>
                </c:pt>
                <c:pt idx="136">
                  <c:v>0.14840103879934238</c:v>
                </c:pt>
                <c:pt idx="137">
                  <c:v>0.16157052624465365</c:v>
                </c:pt>
                <c:pt idx="138">
                  <c:v>0.17160964683971688</c:v>
                </c:pt>
                <c:pt idx="139">
                  <c:v>0.30306191593535176</c:v>
                </c:pt>
                <c:pt idx="140">
                  <c:v>0.14585937665754939</c:v>
                </c:pt>
                <c:pt idx="141">
                  <c:v>0.1629466420367095</c:v>
                </c:pt>
                <c:pt idx="142">
                  <c:v>0.14654298590338771</c:v>
                </c:pt>
                <c:pt idx="143">
                  <c:v>0.13904404456672056</c:v>
                </c:pt>
                <c:pt idx="144">
                  <c:v>0.14066780188601072</c:v>
                </c:pt>
                <c:pt idx="145">
                  <c:v>0.14771001513652132</c:v>
                </c:pt>
                <c:pt idx="146">
                  <c:v>0.13836933262126225</c:v>
                </c:pt>
                <c:pt idx="147">
                  <c:v>0.13473478541616643</c:v>
                </c:pt>
                <c:pt idx="148">
                  <c:v>0.13874450212060524</c:v>
                </c:pt>
                <c:pt idx="149">
                  <c:v>0.1384034389393845</c:v>
                </c:pt>
                <c:pt idx="150">
                  <c:v>0.14101331371742165</c:v>
                </c:pt>
                <c:pt idx="151">
                  <c:v>0.14042460900896661</c:v>
                </c:pt>
                <c:pt idx="152">
                  <c:v>0.14096141279854021</c:v>
                </c:pt>
                <c:pt idx="153">
                  <c:v>0.1259368382240672</c:v>
                </c:pt>
                <c:pt idx="154">
                  <c:v>0.13116993373071084</c:v>
                </c:pt>
                <c:pt idx="155">
                  <c:v>0.12834948951035502</c:v>
                </c:pt>
                <c:pt idx="156">
                  <c:v>0.13602934262140876</c:v>
                </c:pt>
                <c:pt idx="157">
                  <c:v>0.14143741836885235</c:v>
                </c:pt>
                <c:pt idx="158">
                  <c:v>0.14024073146778668</c:v>
                </c:pt>
                <c:pt idx="159">
                  <c:v>0.14477983754481594</c:v>
                </c:pt>
                <c:pt idx="160">
                  <c:v>0.14712724196165294</c:v>
                </c:pt>
                <c:pt idx="161">
                  <c:v>0.13404524463674186</c:v>
                </c:pt>
                <c:pt idx="162">
                  <c:v>0.17151177653554067</c:v>
                </c:pt>
                <c:pt idx="163">
                  <c:v>0.15219722029466914</c:v>
                </c:pt>
                <c:pt idx="164">
                  <c:v>0.14614260738630241</c:v>
                </c:pt>
                <c:pt idx="165">
                  <c:v>0.94</c:v>
                </c:pt>
                <c:pt idx="166">
                  <c:v>0.92</c:v>
                </c:pt>
                <c:pt idx="168">
                  <c:v>0.15251010869135426</c:v>
                </c:pt>
                <c:pt idx="169">
                  <c:v>0.14789834132789106</c:v>
                </c:pt>
                <c:pt idx="170">
                  <c:v>0.14712427619485963</c:v>
                </c:pt>
                <c:pt idx="171">
                  <c:v>0.14532405575137267</c:v>
                </c:pt>
                <c:pt idx="172">
                  <c:v>0.15504435641616413</c:v>
                </c:pt>
                <c:pt idx="173">
                  <c:v>0.14806887291850121</c:v>
                </c:pt>
                <c:pt idx="175">
                  <c:v>0.1407419460558415</c:v>
                </c:pt>
                <c:pt idx="176">
                  <c:v>0.15911487133986438</c:v>
                </c:pt>
                <c:pt idx="177">
                  <c:v>0.1518324309791026</c:v>
                </c:pt>
                <c:pt idx="178">
                  <c:v>0.15437112735410224</c:v>
                </c:pt>
                <c:pt idx="179">
                  <c:v>0.15033768451531762</c:v>
                </c:pt>
                <c:pt idx="180">
                  <c:v>0.1587708423918503</c:v>
                </c:pt>
                <c:pt idx="181">
                  <c:v>0.14755579526327345</c:v>
                </c:pt>
                <c:pt idx="184">
                  <c:v>0.65</c:v>
                </c:pt>
                <c:pt idx="189">
                  <c:v>0.68300422941231509</c:v>
                </c:pt>
                <c:pt idx="195">
                  <c:v>6.3333949869298592E-2</c:v>
                </c:pt>
                <c:pt idx="198">
                  <c:v>0.50043459138823521</c:v>
                </c:pt>
                <c:pt idx="199">
                  <c:v>0.70526675784565107</c:v>
                </c:pt>
                <c:pt idx="200">
                  <c:v>0.7595032180767316</c:v>
                </c:pt>
                <c:pt idx="201">
                  <c:v>0.64</c:v>
                </c:pt>
                <c:pt idx="202">
                  <c:v>0.68309171953271464</c:v>
                </c:pt>
                <c:pt idx="203">
                  <c:v>0.41067862515810738</c:v>
                </c:pt>
                <c:pt idx="204">
                  <c:v>0.13491569719055305</c:v>
                </c:pt>
                <c:pt idx="205">
                  <c:v>0.78119780216916868</c:v>
                </c:pt>
                <c:pt idx="206">
                  <c:v>0.83008995063886026</c:v>
                </c:pt>
                <c:pt idx="207">
                  <c:v>1</c:v>
                </c:pt>
                <c:pt idx="208">
                  <c:v>0.11878183924053644</c:v>
                </c:pt>
                <c:pt idx="209">
                  <c:v>0.14432311108870957</c:v>
                </c:pt>
                <c:pt idx="210">
                  <c:v>0.4173</c:v>
                </c:pt>
                <c:pt idx="211">
                  <c:v>0.12905021811429634</c:v>
                </c:pt>
                <c:pt idx="212">
                  <c:v>0.41</c:v>
                </c:pt>
                <c:pt idx="213">
                  <c:v>0.52</c:v>
                </c:pt>
                <c:pt idx="214">
                  <c:v>0.41</c:v>
                </c:pt>
                <c:pt idx="215">
                  <c:v>0.47</c:v>
                </c:pt>
                <c:pt idx="216">
                  <c:v>0.4</c:v>
                </c:pt>
                <c:pt idx="217">
                  <c:v>0.13237644756157277</c:v>
                </c:pt>
                <c:pt idx="218">
                  <c:v>0.14088269282052843</c:v>
                </c:pt>
                <c:pt idx="219">
                  <c:v>0.13832823966771796</c:v>
                </c:pt>
                <c:pt idx="220">
                  <c:v>0.1303568518820275</c:v>
                </c:pt>
                <c:pt idx="221">
                  <c:v>0.13837968245301402</c:v>
                </c:pt>
                <c:pt idx="222">
                  <c:v>0.92</c:v>
                </c:pt>
              </c:numCache>
            </c:numRef>
          </c:xVal>
          <c:yVal>
            <c:numRef>
              <c:f>'FPR and FNR'!$K$2:$K$276</c:f>
              <c:numCache>
                <c:formatCode>General</c:formatCode>
                <c:ptCount val="223"/>
                <c:pt idx="0">
                  <c:v>0.83599999999999997</c:v>
                </c:pt>
                <c:pt idx="1">
                  <c:v>0.81893997007389796</c:v>
                </c:pt>
                <c:pt idx="2">
                  <c:v>0.76700659579811203</c:v>
                </c:pt>
                <c:pt idx="3">
                  <c:v>0.32600000000000001</c:v>
                </c:pt>
                <c:pt idx="4">
                  <c:v>0.36499999999999999</c:v>
                </c:pt>
                <c:pt idx="5">
                  <c:v>0.35299999999999998</c:v>
                </c:pt>
                <c:pt idx="6">
                  <c:v>0.32600000000000001</c:v>
                </c:pt>
                <c:pt idx="7">
                  <c:v>0.70080076111651513</c:v>
                </c:pt>
                <c:pt idx="8">
                  <c:v>0.58078602620087305</c:v>
                </c:pt>
                <c:pt idx="9">
                  <c:v>0.64635550637076</c:v>
                </c:pt>
                <c:pt idx="10">
                  <c:v>0.70668037266091688</c:v>
                </c:pt>
                <c:pt idx="11">
                  <c:v>0.68250946013285652</c:v>
                </c:pt>
                <c:pt idx="12">
                  <c:v>0.65948036371808627</c:v>
                </c:pt>
                <c:pt idx="13">
                  <c:v>0.36</c:v>
                </c:pt>
                <c:pt idx="14">
                  <c:v>0.33500000000000002</c:v>
                </c:pt>
                <c:pt idx="15">
                  <c:v>0.93260869565217297</c:v>
                </c:pt>
                <c:pt idx="16">
                  <c:v>0.88043478260869501</c:v>
                </c:pt>
                <c:pt idx="17">
                  <c:v>0.83217391304347799</c:v>
                </c:pt>
                <c:pt idx="18">
                  <c:v>0.59961657606422714</c:v>
                </c:pt>
                <c:pt idx="19">
                  <c:v>0.59524950015041767</c:v>
                </c:pt>
                <c:pt idx="20">
                  <c:v>0.33100000000000002</c:v>
                </c:pt>
                <c:pt idx="21">
                  <c:v>0.42099999999999999</c:v>
                </c:pt>
                <c:pt idx="22">
                  <c:v>0.63812624629724946</c:v>
                </c:pt>
                <c:pt idx="23">
                  <c:v>0.36399999999999999</c:v>
                </c:pt>
                <c:pt idx="24">
                  <c:v>0.442</c:v>
                </c:pt>
                <c:pt idx="25">
                  <c:v>0.41599999999999998</c:v>
                </c:pt>
                <c:pt idx="26">
                  <c:v>0.501</c:v>
                </c:pt>
                <c:pt idx="27">
                  <c:v>0.44</c:v>
                </c:pt>
                <c:pt idx="28">
                  <c:v>0.41099999999999998</c:v>
                </c:pt>
                <c:pt idx="29">
                  <c:v>0.51200000000000001</c:v>
                </c:pt>
                <c:pt idx="30">
                  <c:v>0.57721977654820367</c:v>
                </c:pt>
                <c:pt idx="31">
                  <c:v>0.51600000000000001</c:v>
                </c:pt>
                <c:pt idx="32">
                  <c:v>0.42799999999999999</c:v>
                </c:pt>
                <c:pt idx="33">
                  <c:v>0.42199999999999999</c:v>
                </c:pt>
                <c:pt idx="34">
                  <c:v>0.39400000000000002</c:v>
                </c:pt>
                <c:pt idx="35">
                  <c:v>0.61951012813617878</c:v>
                </c:pt>
                <c:pt idx="36">
                  <c:v>0.63409576922525446</c:v>
                </c:pt>
                <c:pt idx="37">
                  <c:v>0.57259614611756715</c:v>
                </c:pt>
                <c:pt idx="38">
                  <c:v>0.99</c:v>
                </c:pt>
                <c:pt idx="39">
                  <c:v>0.99961875714830295</c:v>
                </c:pt>
                <c:pt idx="40">
                  <c:v>0.99980937857415098</c:v>
                </c:pt>
                <c:pt idx="41">
                  <c:v>0.99961875714830295</c:v>
                </c:pt>
                <c:pt idx="42">
                  <c:v>0.52058448490599596</c:v>
                </c:pt>
                <c:pt idx="43">
                  <c:v>0.46470998161437599</c:v>
                </c:pt>
                <c:pt idx="44">
                  <c:v>0.48899999999999999</c:v>
                </c:pt>
                <c:pt idx="45">
                  <c:v>0.40067018563549001</c:v>
                </c:pt>
                <c:pt idx="46">
                  <c:v>0.304236106992467</c:v>
                </c:pt>
                <c:pt idx="47">
                  <c:v>0.54126836608249196</c:v>
                </c:pt>
                <c:pt idx="48">
                  <c:v>0.48628075765622197</c:v>
                </c:pt>
                <c:pt idx="49">
                  <c:v>0.42123237151118098</c:v>
                </c:pt>
                <c:pt idx="50">
                  <c:v>0.32825131291673998</c:v>
                </c:pt>
                <c:pt idx="51">
                  <c:v>0.93080442241707895</c:v>
                </c:pt>
                <c:pt idx="52">
                  <c:v>0.90468928707586704</c:v>
                </c:pt>
                <c:pt idx="53">
                  <c:v>0.67168445022765322</c:v>
                </c:pt>
                <c:pt idx="54">
                  <c:v>0.55100000000000005</c:v>
                </c:pt>
                <c:pt idx="55">
                  <c:v>0.59080891999475715</c:v>
                </c:pt>
                <c:pt idx="56">
                  <c:v>0.5543329542048927</c:v>
                </c:pt>
                <c:pt idx="57">
                  <c:v>0.65700000000000003</c:v>
                </c:pt>
                <c:pt idx="58">
                  <c:v>0.65500000000000003</c:v>
                </c:pt>
                <c:pt idx="59">
                  <c:v>0.46899999999999997</c:v>
                </c:pt>
                <c:pt idx="61">
                  <c:v>0.45200000000000001</c:v>
                </c:pt>
                <c:pt idx="62">
                  <c:v>0.52103480753397236</c:v>
                </c:pt>
                <c:pt idx="63">
                  <c:v>0.51426099617824694</c:v>
                </c:pt>
                <c:pt idx="64">
                  <c:v>0.541495632640425</c:v>
                </c:pt>
                <c:pt idx="65">
                  <c:v>0.56792802918503271</c:v>
                </c:pt>
                <c:pt idx="66">
                  <c:v>0.56131140346934771</c:v>
                </c:pt>
                <c:pt idx="67">
                  <c:v>0.54437242642984918</c:v>
                </c:pt>
                <c:pt idx="68">
                  <c:v>0.52149598427031585</c:v>
                </c:pt>
                <c:pt idx="69">
                  <c:v>0.54763625278579386</c:v>
                </c:pt>
                <c:pt idx="70">
                  <c:v>0.53615132087903161</c:v>
                </c:pt>
                <c:pt idx="71">
                  <c:v>0.53832226217167189</c:v>
                </c:pt>
                <c:pt idx="72">
                  <c:v>0.52089689937808759</c:v>
                </c:pt>
                <c:pt idx="73">
                  <c:v>0.5247064268239805</c:v>
                </c:pt>
                <c:pt idx="74">
                  <c:v>0.51340982110859168</c:v>
                </c:pt>
                <c:pt idx="75">
                  <c:v>0.52543303968831978</c:v>
                </c:pt>
                <c:pt idx="76">
                  <c:v>0.51475034769912797</c:v>
                </c:pt>
                <c:pt idx="77">
                  <c:v>0.50036934451878601</c:v>
                </c:pt>
                <c:pt idx="78">
                  <c:v>0.51708292328199967</c:v>
                </c:pt>
                <c:pt idx="79">
                  <c:v>0.5158832706141393</c:v>
                </c:pt>
                <c:pt idx="80">
                  <c:v>0.51854949496124736</c:v>
                </c:pt>
                <c:pt idx="81">
                  <c:v>0.49839414383449743</c:v>
                </c:pt>
                <c:pt idx="82">
                  <c:v>0.51246819015174105</c:v>
                </c:pt>
                <c:pt idx="83">
                  <c:v>0.52176883481529401</c:v>
                </c:pt>
                <c:pt idx="84">
                  <c:v>0.50859638160319021</c:v>
                </c:pt>
                <c:pt idx="85">
                  <c:v>0.52768998821796453</c:v>
                </c:pt>
                <c:pt idx="86">
                  <c:v>0.52517798374410574</c:v>
                </c:pt>
                <c:pt idx="87">
                  <c:v>0.52955693841430163</c:v>
                </c:pt>
                <c:pt idx="89">
                  <c:v>0.51239108021511848</c:v>
                </c:pt>
                <c:pt idx="90">
                  <c:v>0.41414264077259261</c:v>
                </c:pt>
                <c:pt idx="91">
                  <c:v>0.41530522135553311</c:v>
                </c:pt>
                <c:pt idx="92">
                  <c:v>0.42341955930179481</c:v>
                </c:pt>
                <c:pt idx="93">
                  <c:v>0.41415598672316156</c:v>
                </c:pt>
                <c:pt idx="94">
                  <c:v>0.42299842041715829</c:v>
                </c:pt>
                <c:pt idx="95">
                  <c:v>0.43522182825542904</c:v>
                </c:pt>
                <c:pt idx="97">
                  <c:v>0.41977759767971595</c:v>
                </c:pt>
                <c:pt idx="98">
                  <c:v>0.43163325043563017</c:v>
                </c:pt>
                <c:pt idx="99">
                  <c:v>0.42010679779376547</c:v>
                </c:pt>
                <c:pt idx="100">
                  <c:v>0.42818109788831621</c:v>
                </c:pt>
                <c:pt idx="101">
                  <c:v>0.42041672042365513</c:v>
                </c:pt>
                <c:pt idx="102">
                  <c:v>0.4198621220333249</c:v>
                </c:pt>
                <c:pt idx="103">
                  <c:v>0.43116762504909156</c:v>
                </c:pt>
                <c:pt idx="104">
                  <c:v>0.43644372417424032</c:v>
                </c:pt>
                <c:pt idx="105">
                  <c:v>0.41232907437853628</c:v>
                </c:pt>
                <c:pt idx="106">
                  <c:v>0.43024378869300495</c:v>
                </c:pt>
                <c:pt idx="107">
                  <c:v>0.44165309354653609</c:v>
                </c:pt>
                <c:pt idx="108">
                  <c:v>0.52382559408639617</c:v>
                </c:pt>
                <c:pt idx="109">
                  <c:v>0.36770930173845101</c:v>
                </c:pt>
                <c:pt idx="110">
                  <c:v>0.31815616655627399</c:v>
                </c:pt>
                <c:pt idx="111">
                  <c:v>0.26295670356630502</c:v>
                </c:pt>
                <c:pt idx="112">
                  <c:v>0.19258700423845801</c:v>
                </c:pt>
                <c:pt idx="113">
                  <c:v>0.58116276349979445</c:v>
                </c:pt>
                <c:pt idx="114">
                  <c:v>0.57094273113034577</c:v>
                </c:pt>
                <c:pt idx="115">
                  <c:v>0.57053345531287847</c:v>
                </c:pt>
                <c:pt idx="116">
                  <c:v>0.56624643941327368</c:v>
                </c:pt>
                <c:pt idx="117">
                  <c:v>0.56070490416013308</c:v>
                </c:pt>
                <c:pt idx="118">
                  <c:v>0.55832191054178104</c:v>
                </c:pt>
                <c:pt idx="119">
                  <c:v>0.55841533219576789</c:v>
                </c:pt>
                <c:pt idx="120">
                  <c:v>0.56407253235384225</c:v>
                </c:pt>
                <c:pt idx="121">
                  <c:v>0.56229752092809626</c:v>
                </c:pt>
                <c:pt idx="122">
                  <c:v>0.5485170855233823</c:v>
                </c:pt>
                <c:pt idx="123">
                  <c:v>0.55672484512362674</c:v>
                </c:pt>
                <c:pt idx="124">
                  <c:v>0.55098460349534328</c:v>
                </c:pt>
                <c:pt idx="125">
                  <c:v>0.55828335557346564</c:v>
                </c:pt>
                <c:pt idx="126">
                  <c:v>0.55180760378046478</c:v>
                </c:pt>
                <c:pt idx="127">
                  <c:v>0.55123669367276606</c:v>
                </c:pt>
                <c:pt idx="129">
                  <c:v>0.56132474941992072</c:v>
                </c:pt>
                <c:pt idx="130">
                  <c:v>0.55506698148621436</c:v>
                </c:pt>
                <c:pt idx="131">
                  <c:v>0.55969950921723299</c:v>
                </c:pt>
                <c:pt idx="132">
                  <c:v>0.57193774588947244</c:v>
                </c:pt>
                <c:pt idx="133">
                  <c:v>0.56132919807010762</c:v>
                </c:pt>
                <c:pt idx="134">
                  <c:v>0.5641273990395137</c:v>
                </c:pt>
                <c:pt idx="135">
                  <c:v>0.55591815655586951</c:v>
                </c:pt>
                <c:pt idx="136">
                  <c:v>0.42013793834509433</c:v>
                </c:pt>
                <c:pt idx="137">
                  <c:v>0.55821366005382544</c:v>
                </c:pt>
                <c:pt idx="138">
                  <c:v>0.52841066954871729</c:v>
                </c:pt>
                <c:pt idx="139">
                  <c:v>0.60564176965923289</c:v>
                </c:pt>
                <c:pt idx="140">
                  <c:v>0.4018332256973165</c:v>
                </c:pt>
                <c:pt idx="141">
                  <c:v>0.39377227155333389</c:v>
                </c:pt>
                <c:pt idx="142">
                  <c:v>0.58292442897496732</c:v>
                </c:pt>
                <c:pt idx="143">
                  <c:v>0.58747391523577674</c:v>
                </c:pt>
                <c:pt idx="144">
                  <c:v>0.58715212953870954</c:v>
                </c:pt>
                <c:pt idx="145">
                  <c:v>0.5805859218585131</c:v>
                </c:pt>
                <c:pt idx="146">
                  <c:v>0.58720996199117648</c:v>
                </c:pt>
                <c:pt idx="147">
                  <c:v>0.5930792144749667</c:v>
                </c:pt>
                <c:pt idx="148">
                  <c:v>0.58959295560953251</c:v>
                </c:pt>
                <c:pt idx="149">
                  <c:v>0.59027211620518272</c:v>
                </c:pt>
                <c:pt idx="150">
                  <c:v>0.58800478749176033</c:v>
                </c:pt>
                <c:pt idx="151">
                  <c:v>0.58688224476052675</c:v>
                </c:pt>
                <c:pt idx="152">
                  <c:v>0.58520806940574988</c:v>
                </c:pt>
                <c:pt idx="153">
                  <c:v>0.60661793988603563</c:v>
                </c:pt>
                <c:pt idx="154">
                  <c:v>0.5999568276684526</c:v>
                </c:pt>
                <c:pt idx="155">
                  <c:v>0.59805132250380832</c:v>
                </c:pt>
                <c:pt idx="156">
                  <c:v>0.58879368145875755</c:v>
                </c:pt>
                <c:pt idx="157">
                  <c:v>0.58744870621803025</c:v>
                </c:pt>
                <c:pt idx="158">
                  <c:v>0.58636768422190333</c:v>
                </c:pt>
                <c:pt idx="159">
                  <c:v>0.58573894166173768</c:v>
                </c:pt>
                <c:pt idx="160">
                  <c:v>0.5824573207050372</c:v>
                </c:pt>
                <c:pt idx="161">
                  <c:v>0.5917253419338615</c:v>
                </c:pt>
                <c:pt idx="162">
                  <c:v>0.40085007400536282</c:v>
                </c:pt>
                <c:pt idx="163">
                  <c:v>0.40689578961334999</c:v>
                </c:pt>
                <c:pt idx="164">
                  <c:v>0.37598211944417942</c:v>
                </c:pt>
                <c:pt idx="165">
                  <c:v>0.48</c:v>
                </c:pt>
                <c:pt idx="166">
                  <c:v>0.42</c:v>
                </c:pt>
                <c:pt idx="168">
                  <c:v>0.37735082081925259</c:v>
                </c:pt>
                <c:pt idx="169">
                  <c:v>0.37761329118045267</c:v>
                </c:pt>
                <c:pt idx="170">
                  <c:v>0.37965373873419084</c:v>
                </c:pt>
                <c:pt idx="171">
                  <c:v>0.38027358399397482</c:v>
                </c:pt>
                <c:pt idx="172">
                  <c:v>0.36863294933057034</c:v>
                </c:pt>
                <c:pt idx="173">
                  <c:v>0.37858754557202678</c:v>
                </c:pt>
                <c:pt idx="175">
                  <c:v>0.38129084200405072</c:v>
                </c:pt>
                <c:pt idx="176">
                  <c:v>0.36420802527508045</c:v>
                </c:pt>
                <c:pt idx="177">
                  <c:v>0.37535782553420605</c:v>
                </c:pt>
                <c:pt idx="178">
                  <c:v>0.36831412940029901</c:v>
                </c:pt>
                <c:pt idx="179">
                  <c:v>0.37216962623149036</c:v>
                </c:pt>
                <c:pt idx="180">
                  <c:v>0.36619212325974732</c:v>
                </c:pt>
                <c:pt idx="181">
                  <c:v>0.37595987619323051</c:v>
                </c:pt>
                <c:pt idx="184">
                  <c:v>0.76</c:v>
                </c:pt>
                <c:pt idx="189">
                  <c:v>0.49509472827703882</c:v>
                </c:pt>
                <c:pt idx="195">
                  <c:v>0.81337637187564904</c:v>
                </c:pt>
                <c:pt idx="198">
                  <c:v>0.54194791207639048</c:v>
                </c:pt>
                <c:pt idx="199">
                  <c:v>0.49338348083734862</c:v>
                </c:pt>
                <c:pt idx="200">
                  <c:v>0.53524824489049627</c:v>
                </c:pt>
                <c:pt idx="201">
                  <c:v>0.71</c:v>
                </c:pt>
                <c:pt idx="202">
                  <c:v>0.49709662086246353</c:v>
                </c:pt>
                <c:pt idx="203">
                  <c:v>0.56354610874804545</c:v>
                </c:pt>
                <c:pt idx="204">
                  <c:v>0.58611262827768495</c:v>
                </c:pt>
                <c:pt idx="205">
                  <c:v>0.49114580979186107</c:v>
                </c:pt>
                <c:pt idx="206">
                  <c:v>0.50041531390407967</c:v>
                </c:pt>
                <c:pt idx="207">
                  <c:v>0.38</c:v>
                </c:pt>
                <c:pt idx="208">
                  <c:v>0.86329727313166438</c:v>
                </c:pt>
                <c:pt idx="209">
                  <c:v>0.34894343124668364</c:v>
                </c:pt>
                <c:pt idx="210">
                  <c:v>0.8216</c:v>
                </c:pt>
                <c:pt idx="211">
                  <c:v>0.35436243399562173</c:v>
                </c:pt>
                <c:pt idx="212">
                  <c:v>0.56999999999999995</c:v>
                </c:pt>
                <c:pt idx="213">
                  <c:v>0.35</c:v>
                </c:pt>
                <c:pt idx="214">
                  <c:v>0.55000000000000004</c:v>
                </c:pt>
                <c:pt idx="215">
                  <c:v>0.54</c:v>
                </c:pt>
                <c:pt idx="216">
                  <c:v>0.56000000000000005</c:v>
                </c:pt>
                <c:pt idx="217">
                  <c:v>0.35092599457303297</c:v>
                </c:pt>
                <c:pt idx="218">
                  <c:v>0.39582506148330332</c:v>
                </c:pt>
                <c:pt idx="219">
                  <c:v>0.37461649220676552</c:v>
                </c:pt>
                <c:pt idx="220">
                  <c:v>0.39607448116491517</c:v>
                </c:pt>
                <c:pt idx="221">
                  <c:v>0.33789776832809265</c:v>
                </c:pt>
                <c:pt idx="222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0BFC-4E90-9CAD-199512EB3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  <c:max val="0.70000000000000007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301</xdr:row>
      <xdr:rowOff>42862</xdr:rowOff>
    </xdr:from>
    <xdr:to>
      <xdr:col>3</xdr:col>
      <xdr:colOff>3371850</xdr:colOff>
      <xdr:row>315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F4CD3-DF18-4199-BEF1-FBA68335B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3409950</xdr:colOff>
      <xdr:row>301</xdr:row>
      <xdr:rowOff>42862</xdr:rowOff>
    </xdr:from>
    <xdr:to>
      <xdr:col>10</xdr:col>
      <xdr:colOff>0</xdr:colOff>
      <xdr:row>315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F7F6-86D9-494E-A432-A70B88F2E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301</xdr:row>
      <xdr:rowOff>42862</xdr:rowOff>
    </xdr:from>
    <xdr:to>
      <xdr:col>17</xdr:col>
      <xdr:colOff>76200</xdr:colOff>
      <xdr:row>315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008C3D-2CB2-495C-94BF-5A27A4E79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90487</xdr:colOff>
      <xdr:row>114</xdr:row>
      <xdr:rowOff>52387</xdr:rowOff>
    </xdr:from>
    <xdr:to>
      <xdr:col>18</xdr:col>
      <xdr:colOff>71437</xdr:colOff>
      <xdr:row>128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9D6790-4807-4187-A4C1-28F1B24A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176212</xdr:colOff>
      <xdr:row>167</xdr:row>
      <xdr:rowOff>176212</xdr:rowOff>
    </xdr:from>
    <xdr:to>
      <xdr:col>24</xdr:col>
      <xdr:colOff>100012</xdr:colOff>
      <xdr:row>182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350FD-A802-464E-98E4-DB4FC708E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277</xdr:row>
      <xdr:rowOff>0</xdr:rowOff>
    </xdr:from>
    <xdr:to>
      <xdr:col>4</xdr:col>
      <xdr:colOff>590550</xdr:colOff>
      <xdr:row>300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5DAAEE-07D0-497C-A6C2-D9B777E67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277</xdr:row>
      <xdr:rowOff>0</xdr:rowOff>
    </xdr:from>
    <xdr:to>
      <xdr:col>30</xdr:col>
      <xdr:colOff>95250</xdr:colOff>
      <xdr:row>300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76316B-DC66-4EB9-BA2F-8F4EF5951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623887</xdr:colOff>
      <xdr:row>240</xdr:row>
      <xdr:rowOff>71437</xdr:rowOff>
    </xdr:from>
    <xdr:to>
      <xdr:col>24</xdr:col>
      <xdr:colOff>547687</xdr:colOff>
      <xdr:row>254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31874E-B7A8-438A-B46D-934F36521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277</xdr:row>
      <xdr:rowOff>0</xdr:rowOff>
    </xdr:from>
    <xdr:to>
      <xdr:col>16</xdr:col>
      <xdr:colOff>0</xdr:colOff>
      <xdr:row>300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2067AF-BBC8-4779-A848-A3A8C5606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1257300</xdr:colOff>
      <xdr:row>34</xdr:row>
      <xdr:rowOff>104775</xdr:rowOff>
    </xdr:from>
    <xdr:to>
      <xdr:col>6</xdr:col>
      <xdr:colOff>447675</xdr:colOff>
      <xdr:row>56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BDA3C-86C0-42EF-9A4E-A6A3BFD7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DD22-63B2-4186-B7AB-3D6251EEC8C5}">
  <dimension ref="A1:T277"/>
  <sheetViews>
    <sheetView tabSelected="1" zoomScaleNormal="100" workbookViewId="0">
      <pane ySplit="1" topLeftCell="A260" activePane="bottomLeft" state="frozen"/>
      <selection pane="bottomLeft" activeCell="H263" sqref="H263"/>
    </sheetView>
  </sheetViews>
  <sheetFormatPr defaultRowHeight="15" outlineLevelRow="3" x14ac:dyDescent="0.25"/>
  <cols>
    <col min="3" max="3" width="26.5703125" bestFit="1" customWidth="1"/>
    <col min="4" max="4" width="56.5703125" bestFit="1" customWidth="1"/>
    <col min="5" max="5" width="33.5703125" bestFit="1" customWidth="1"/>
    <col min="6" max="6" width="10.7109375" bestFit="1" customWidth="1"/>
    <col min="7" max="7" width="11" bestFit="1" customWidth="1"/>
    <col min="8" max="9" width="11" customWidth="1"/>
    <col min="10" max="10" width="7.85546875" bestFit="1" customWidth="1"/>
    <col min="11" max="11" width="8.140625" bestFit="1" customWidth="1"/>
    <col min="12" max="12" width="14" bestFit="1" customWidth="1"/>
    <col min="18" max="19" width="12" bestFit="1" customWidth="1"/>
  </cols>
  <sheetData>
    <row r="1" spans="1:16" x14ac:dyDescent="0.25">
      <c r="A1" t="s">
        <v>220</v>
      </c>
      <c r="B1" t="s">
        <v>52</v>
      </c>
      <c r="C1" t="s">
        <v>0</v>
      </c>
      <c r="D1" t="s">
        <v>1</v>
      </c>
      <c r="F1" t="s">
        <v>2</v>
      </c>
      <c r="G1" t="s">
        <v>3</v>
      </c>
      <c r="H1" t="s">
        <v>198</v>
      </c>
      <c r="I1" t="s">
        <v>199</v>
      </c>
      <c r="J1" t="s">
        <v>4</v>
      </c>
      <c r="K1" t="s">
        <v>5</v>
      </c>
      <c r="L1" t="s">
        <v>6</v>
      </c>
      <c r="M1" t="s">
        <v>22</v>
      </c>
      <c r="N1" t="s">
        <v>76</v>
      </c>
      <c r="O1" t="s">
        <v>105</v>
      </c>
      <c r="P1" t="s">
        <v>134</v>
      </c>
    </row>
    <row r="2" spans="1:16" x14ac:dyDescent="0.25">
      <c r="B2" t="s">
        <v>8</v>
      </c>
      <c r="C2" t="s">
        <v>7</v>
      </c>
      <c r="D2" t="s">
        <v>8</v>
      </c>
      <c r="E2" t="s">
        <v>8</v>
      </c>
      <c r="J2">
        <v>1.663</v>
      </c>
      <c r="K2">
        <v>0.83599999999999997</v>
      </c>
      <c r="L2">
        <v>2.4227205999999999</v>
      </c>
      <c r="M2">
        <f>J2+K2</f>
        <v>2.4990000000000001</v>
      </c>
      <c r="N2">
        <f>J2*K2</f>
        <v>1.3902680000000001</v>
      </c>
      <c r="P2">
        <f>0.1385*LN(J2)+K2</f>
        <v>0.9064443132291945</v>
      </c>
    </row>
    <row r="3" spans="1:16" x14ac:dyDescent="0.25">
      <c r="B3" t="s">
        <v>8</v>
      </c>
      <c r="D3" t="s">
        <v>9</v>
      </c>
      <c r="E3" t="s">
        <v>9</v>
      </c>
      <c r="J3">
        <v>2.2375352583700798</v>
      </c>
      <c r="K3">
        <v>0.81893997007389796</v>
      </c>
      <c r="M3">
        <f t="shared" ref="M3:M55" si="0">J3+K3</f>
        <v>3.0564752284439778</v>
      </c>
      <c r="N3">
        <f t="shared" ref="N3:N55" si="1">J3*K3</f>
        <v>1.8324070575288847</v>
      </c>
      <c r="P3">
        <f t="shared" ref="P3:P66" si="2">0.1385*LN(J3)+K3</f>
        <v>0.93048439773672498</v>
      </c>
    </row>
    <row r="4" spans="1:16" x14ac:dyDescent="0.25">
      <c r="B4" t="s">
        <v>8</v>
      </c>
      <c r="D4" t="s">
        <v>27</v>
      </c>
      <c r="E4" t="s">
        <v>27</v>
      </c>
      <c r="J4">
        <v>2.5006976602967099</v>
      </c>
      <c r="K4">
        <v>0.76700659579811203</v>
      </c>
      <c r="M4">
        <f t="shared" si="0"/>
        <v>3.267704256094822</v>
      </c>
      <c r="N4">
        <f t="shared" si="1"/>
        <v>1.9180515995444831</v>
      </c>
      <c r="P4">
        <f t="shared" si="2"/>
        <v>0.89395150715115612</v>
      </c>
    </row>
    <row r="5" spans="1:16" hidden="1" outlineLevel="1" x14ac:dyDescent="0.25">
      <c r="B5" t="s">
        <v>8</v>
      </c>
      <c r="C5" t="s">
        <v>10</v>
      </c>
      <c r="D5" t="s">
        <v>11</v>
      </c>
      <c r="J5">
        <v>2.1000000000000001E-2</v>
      </c>
      <c r="K5">
        <v>0.96099999999999997</v>
      </c>
      <c r="M5">
        <f t="shared" si="0"/>
        <v>0.98199999999999998</v>
      </c>
      <c r="N5">
        <f t="shared" si="1"/>
        <v>2.0181000000000001E-2</v>
      </c>
      <c r="P5">
        <f t="shared" si="2"/>
        <v>0.42594225148566811</v>
      </c>
    </row>
    <row r="6" spans="1:16" hidden="1" outlineLevel="1" x14ac:dyDescent="0.25">
      <c r="B6" t="s">
        <v>8</v>
      </c>
      <c r="D6" t="s">
        <v>12</v>
      </c>
      <c r="F6">
        <v>5.3292505668254601E-2</v>
      </c>
      <c r="G6">
        <v>2.2476603113357601</v>
      </c>
      <c r="J6">
        <f t="shared" ref="J6:J20" si="3">F6/$L$2</f>
        <v>2.1996967239331932E-2</v>
      </c>
      <c r="K6">
        <f t="shared" ref="K6:K20" si="4">G6/$L$2</f>
        <v>0.9277422709559493</v>
      </c>
      <c r="M6">
        <f t="shared" si="0"/>
        <v>0.94973923819528128</v>
      </c>
      <c r="N6">
        <f t="shared" si="1"/>
        <v>2.0407516340761427E-2</v>
      </c>
      <c r="P6">
        <f t="shared" si="2"/>
        <v>0.3991084506840118</v>
      </c>
    </row>
    <row r="7" spans="1:16" hidden="1" outlineLevel="1" x14ac:dyDescent="0.25">
      <c r="B7" t="s">
        <v>8</v>
      </c>
      <c r="D7" t="s">
        <v>13</v>
      </c>
      <c r="F7">
        <v>0.45027285889297203</v>
      </c>
      <c r="G7">
        <v>1.88565074780221</v>
      </c>
      <c r="J7">
        <f t="shared" si="3"/>
        <v>0.18585422474757182</v>
      </c>
      <c r="K7">
        <f t="shared" si="4"/>
        <v>0.77831952549634076</v>
      </c>
      <c r="M7">
        <f t="shared" si="0"/>
        <v>0.96417375024391261</v>
      </c>
      <c r="N7">
        <f t="shared" si="1"/>
        <v>0.14465397201702038</v>
      </c>
      <c r="P7">
        <f t="shared" si="2"/>
        <v>0.54525274340647556</v>
      </c>
    </row>
    <row r="8" spans="1:16" hidden="1" outlineLevel="1" x14ac:dyDescent="0.25">
      <c r="B8" t="s">
        <v>8</v>
      </c>
      <c r="D8" t="s">
        <v>14</v>
      </c>
      <c r="F8">
        <v>8.5198797193451303E-2</v>
      </c>
      <c r="G8">
        <v>2.1350067720739001</v>
      </c>
      <c r="J8">
        <f t="shared" si="3"/>
        <v>3.5166579750653584E-2</v>
      </c>
      <c r="K8">
        <f t="shared" si="4"/>
        <v>0.88124349628838761</v>
      </c>
      <c r="M8">
        <f t="shared" si="0"/>
        <v>0.91641007603904123</v>
      </c>
      <c r="N8">
        <f t="shared" si="1"/>
        <v>3.0990319691970379E-2</v>
      </c>
      <c r="P8">
        <f t="shared" si="2"/>
        <v>0.41759271283825089</v>
      </c>
    </row>
    <row r="9" spans="1:16" hidden="1" outlineLevel="1" x14ac:dyDescent="0.25">
      <c r="B9" t="s">
        <v>8</v>
      </c>
      <c r="D9" t="s">
        <v>15</v>
      </c>
      <c r="F9">
        <v>0.31835214065795098</v>
      </c>
      <c r="G9">
        <v>2.01510693410071</v>
      </c>
      <c r="J9">
        <f t="shared" si="3"/>
        <v>0.13140274642397931</v>
      </c>
      <c r="K9">
        <f t="shared" si="4"/>
        <v>0.83175374580985939</v>
      </c>
      <c r="M9">
        <f t="shared" si="0"/>
        <v>0.9631564922338387</v>
      </c>
      <c r="N9">
        <f t="shared" si="1"/>
        <v>0.1092947265478479</v>
      </c>
      <c r="P9">
        <f t="shared" si="2"/>
        <v>0.55066962015141652</v>
      </c>
    </row>
    <row r="10" spans="1:16" hidden="1" outlineLevel="1" x14ac:dyDescent="0.25">
      <c r="B10" t="s">
        <v>8</v>
      </c>
      <c r="D10" t="s">
        <v>16</v>
      </c>
      <c r="F10">
        <v>0.43899205673453101</v>
      </c>
      <c r="G10">
        <v>1.8936263467804799</v>
      </c>
      <c r="J10">
        <f t="shared" si="3"/>
        <v>0.18119797088221029</v>
      </c>
      <c r="K10">
        <f t="shared" si="4"/>
        <v>0.7816115266368231</v>
      </c>
      <c r="M10">
        <f t="shared" si="0"/>
        <v>0.96280949751903333</v>
      </c>
      <c r="N10">
        <f t="shared" si="1"/>
        <v>0.14162642264473901</v>
      </c>
      <c r="P10">
        <f t="shared" si="2"/>
        <v>0.54503066255022381</v>
      </c>
    </row>
    <row r="11" spans="1:16" hidden="1" outlineLevel="1" x14ac:dyDescent="0.25">
      <c r="B11" t="s">
        <v>8</v>
      </c>
      <c r="D11" t="s">
        <v>17</v>
      </c>
      <c r="F11">
        <v>0.44803106890989303</v>
      </c>
      <c r="G11">
        <v>1.89625973148816</v>
      </c>
      <c r="J11">
        <f t="shared" si="3"/>
        <v>0.18492890550808586</v>
      </c>
      <c r="K11">
        <f t="shared" si="4"/>
        <v>0.78269848016653676</v>
      </c>
      <c r="M11">
        <f t="shared" si="0"/>
        <v>0.96762738567462259</v>
      </c>
      <c r="N11">
        <f t="shared" si="1"/>
        <v>0.14474357328003989</v>
      </c>
      <c r="P11">
        <f t="shared" si="2"/>
        <v>0.54894042077594063</v>
      </c>
    </row>
    <row r="12" spans="1:16" hidden="1" outlineLevel="1" x14ac:dyDescent="0.25">
      <c r="B12" t="s">
        <v>8</v>
      </c>
      <c r="D12" t="s">
        <v>18</v>
      </c>
      <c r="F12">
        <v>0.64131719531954401</v>
      </c>
      <c r="G12">
        <v>1.7336365497989901</v>
      </c>
      <c r="J12">
        <f t="shared" si="3"/>
        <v>0.26470951512920804</v>
      </c>
      <c r="K12">
        <f t="shared" si="4"/>
        <v>0.71557428033549975</v>
      </c>
      <c r="M12">
        <f t="shared" si="0"/>
        <v>0.98028379546470779</v>
      </c>
      <c r="N12">
        <f t="shared" si="1"/>
        <v>0.18941932078654211</v>
      </c>
      <c r="P12">
        <f t="shared" si="2"/>
        <v>0.53149085237345628</v>
      </c>
    </row>
    <row r="13" spans="1:16" hidden="1" outlineLevel="1" x14ac:dyDescent="0.25">
      <c r="B13" t="s">
        <v>8</v>
      </c>
      <c r="D13" t="s">
        <v>19</v>
      </c>
      <c r="F13">
        <v>0.68898756596933997</v>
      </c>
      <c r="G13">
        <v>1.72661299304111</v>
      </c>
      <c r="J13">
        <f t="shared" si="3"/>
        <v>0.2843858949188528</v>
      </c>
      <c r="K13">
        <f t="shared" si="4"/>
        <v>0.71267524329512455</v>
      </c>
      <c r="M13">
        <f t="shared" si="0"/>
        <v>0.99706113821397735</v>
      </c>
      <c r="N13">
        <f t="shared" si="1"/>
        <v>0.20267478685099513</v>
      </c>
      <c r="P13">
        <f t="shared" si="2"/>
        <v>0.53852213311328312</v>
      </c>
    </row>
    <row r="14" spans="1:16" hidden="1" outlineLevel="1" x14ac:dyDescent="0.25">
      <c r="B14" t="s">
        <v>8</v>
      </c>
      <c r="D14" t="s">
        <v>20</v>
      </c>
      <c r="F14">
        <v>0.77037819428127996</v>
      </c>
      <c r="G14">
        <v>1.6389388860746701</v>
      </c>
      <c r="J14">
        <f t="shared" si="3"/>
        <v>0.31798061826909796</v>
      </c>
      <c r="K14">
        <f t="shared" si="4"/>
        <v>0.67648695688420291</v>
      </c>
      <c r="M14">
        <f t="shared" si="0"/>
        <v>0.99446757515330086</v>
      </c>
      <c r="N14">
        <f t="shared" si="1"/>
        <v>0.21510974080101947</v>
      </c>
      <c r="P14">
        <f t="shared" si="2"/>
        <v>0.51779852558872874</v>
      </c>
    </row>
    <row r="15" spans="1:16" hidden="1" outlineLevel="1" x14ac:dyDescent="0.25">
      <c r="B15" t="s">
        <v>8</v>
      </c>
      <c r="D15" t="s">
        <v>21</v>
      </c>
      <c r="F15">
        <v>0.88327603116950304</v>
      </c>
      <c r="G15">
        <v>1.5983387761407399</v>
      </c>
      <c r="J15">
        <f t="shared" si="3"/>
        <v>0.36458022900763015</v>
      </c>
      <c r="K15">
        <f t="shared" si="4"/>
        <v>0.65972889161909132</v>
      </c>
      <c r="M15">
        <f t="shared" si="0"/>
        <v>1.0243091206267214</v>
      </c>
      <c r="N15">
        <f t="shared" si="1"/>
        <v>0.24052411038943833</v>
      </c>
      <c r="P15">
        <f t="shared" si="2"/>
        <v>0.51998119432307199</v>
      </c>
    </row>
    <row r="16" spans="1:16" hidden="1" outlineLevel="1" x14ac:dyDescent="0.25">
      <c r="B16" t="s">
        <v>8</v>
      </c>
      <c r="D16" t="s">
        <v>23</v>
      </c>
      <c r="E16" t="s">
        <v>23</v>
      </c>
      <c r="F16">
        <v>0.854222573393287</v>
      </c>
      <c r="G16">
        <v>1.59829925740706</v>
      </c>
      <c r="J16">
        <f t="shared" si="3"/>
        <v>0.35258814961712343</v>
      </c>
      <c r="K16">
        <f t="shared" si="4"/>
        <v>0.65971257990172705</v>
      </c>
      <c r="M16">
        <f t="shared" si="0"/>
        <v>1.0123007295188504</v>
      </c>
      <c r="N16">
        <f t="shared" si="1"/>
        <v>0.23260683782668862</v>
      </c>
      <c r="P16">
        <f t="shared" si="2"/>
        <v>0.51533261528708607</v>
      </c>
    </row>
    <row r="17" spans="2:16" hidden="1" outlineLevel="1" collapsed="1" x14ac:dyDescent="0.25">
      <c r="B17" t="s">
        <v>8</v>
      </c>
      <c r="C17" t="s">
        <v>10</v>
      </c>
      <c r="D17" t="s">
        <v>24</v>
      </c>
      <c r="E17" t="s">
        <v>29</v>
      </c>
      <c r="F17">
        <v>0.66125978537734997</v>
      </c>
      <c r="G17">
        <v>1.6916425063499401</v>
      </c>
      <c r="J17">
        <f t="shared" si="3"/>
        <v>0.27294100086380163</v>
      </c>
      <c r="K17">
        <f t="shared" si="4"/>
        <v>0.69824085631250266</v>
      </c>
      <c r="M17">
        <f t="shared" si="0"/>
        <v>0.97118185717630423</v>
      </c>
      <c r="N17">
        <f t="shared" si="1"/>
        <v>0.19057855816593239</v>
      </c>
      <c r="P17">
        <f t="shared" si="2"/>
        <v>0.51839865877558344</v>
      </c>
    </row>
    <row r="18" spans="2:16" hidden="1" outlineLevel="1" x14ac:dyDescent="0.25">
      <c r="B18" t="s">
        <v>8</v>
      </c>
      <c r="D18" t="s">
        <v>25</v>
      </c>
      <c r="E18" t="s">
        <v>30</v>
      </c>
      <c r="F18">
        <v>0.81390628311939295</v>
      </c>
      <c r="G18">
        <v>1.5939593819269999</v>
      </c>
      <c r="J18">
        <f t="shared" si="3"/>
        <v>0.33594723350244887</v>
      </c>
      <c r="K18">
        <f t="shared" si="4"/>
        <v>0.6579212567586209</v>
      </c>
      <c r="M18">
        <f t="shared" si="0"/>
        <v>0.99386849026106971</v>
      </c>
      <c r="N18">
        <f t="shared" si="1"/>
        <v>0.22102682607051302</v>
      </c>
      <c r="P18">
        <f t="shared" si="2"/>
        <v>0.50684529409051315</v>
      </c>
    </row>
    <row r="19" spans="2:16" hidden="1" outlineLevel="1" x14ac:dyDescent="0.25">
      <c r="B19" t="s">
        <v>8</v>
      </c>
      <c r="D19" t="s">
        <v>26</v>
      </c>
      <c r="E19" t="s">
        <v>31</v>
      </c>
      <c r="F19">
        <v>0.85083833604575498</v>
      </c>
      <c r="G19">
        <v>1.55112466723429</v>
      </c>
      <c r="J19">
        <f t="shared" si="3"/>
        <v>0.35119127481962015</v>
      </c>
      <c r="K19">
        <f t="shared" si="4"/>
        <v>0.64024083802081433</v>
      </c>
      <c r="M19">
        <f t="shared" si="0"/>
        <v>0.99143211284043442</v>
      </c>
      <c r="N19">
        <f t="shared" si="1"/>
        <v>0.22484699609611172</v>
      </c>
      <c r="P19">
        <f t="shared" si="2"/>
        <v>0.49531107781172362</v>
      </c>
    </row>
    <row r="20" spans="2:16" hidden="1" outlineLevel="2" x14ac:dyDescent="0.25">
      <c r="B20" t="s">
        <v>8</v>
      </c>
      <c r="D20" t="s">
        <v>28</v>
      </c>
      <c r="E20" t="s">
        <v>32</v>
      </c>
      <c r="F20">
        <v>1.49097715457932</v>
      </c>
      <c r="G20">
        <v>2.5418916540027001</v>
      </c>
      <c r="J20">
        <f t="shared" si="3"/>
        <v>0.61541440419473881</v>
      </c>
      <c r="K20">
        <f t="shared" si="4"/>
        <v>1.0491889382550759</v>
      </c>
      <c r="M20">
        <f t="shared" si="0"/>
        <v>1.6646033424498148</v>
      </c>
      <c r="N20">
        <f t="shared" si="1"/>
        <v>0.64568598532395816</v>
      </c>
      <c r="P20">
        <f t="shared" si="2"/>
        <v>0.98195280995112599</v>
      </c>
    </row>
    <row r="21" spans="2:16" hidden="1" outlineLevel="2" collapsed="1" x14ac:dyDescent="0.25">
      <c r="B21" t="s">
        <v>8</v>
      </c>
      <c r="C21" t="s">
        <v>64</v>
      </c>
      <c r="D21" t="s">
        <v>33</v>
      </c>
      <c r="F21">
        <v>0.37607758620689602</v>
      </c>
      <c r="G21">
        <v>1.9418103448275801</v>
      </c>
      <c r="J21">
        <f t="shared" ref="J21:J30" si="5">F21/$L$2</f>
        <v>0.15522944998564672</v>
      </c>
      <c r="K21">
        <f t="shared" ref="K21" si="6">G21/$L$2</f>
        <v>0.80149991081414018</v>
      </c>
      <c r="M21">
        <f t="shared" si="0"/>
        <v>0.95672936079978688</v>
      </c>
      <c r="N21">
        <f t="shared" si="1"/>
        <v>0.12441639031922389</v>
      </c>
      <c r="P21">
        <f t="shared" si="2"/>
        <v>0.54349505643130758</v>
      </c>
    </row>
    <row r="22" spans="2:16" hidden="1" outlineLevel="2" x14ac:dyDescent="0.25">
      <c r="B22" t="s">
        <v>8</v>
      </c>
      <c r="D22" t="s">
        <v>34</v>
      </c>
      <c r="F22">
        <v>7.7061253817136702E-2</v>
      </c>
      <c r="G22">
        <v>2.39446739716184</v>
      </c>
      <c r="J22">
        <f t="shared" si="5"/>
        <v>3.1807734584473633E-2</v>
      </c>
      <c r="K22">
        <f t="shared" ref="K22" si="7">G22/$L$2</f>
        <v>0.98833823312594948</v>
      </c>
      <c r="M22">
        <f t="shared" si="0"/>
        <v>1.0201459677104232</v>
      </c>
      <c r="N22">
        <f t="shared" si="1"/>
        <v>3.143680019895783E-2</v>
      </c>
      <c r="P22">
        <f t="shared" si="2"/>
        <v>0.5107838908170842</v>
      </c>
    </row>
    <row r="23" spans="2:16" hidden="1" outlineLevel="2" x14ac:dyDescent="0.25">
      <c r="B23" t="s">
        <v>8</v>
      </c>
      <c r="D23" t="s">
        <v>35</v>
      </c>
      <c r="F23">
        <v>0.53853062690856801</v>
      </c>
      <c r="G23">
        <v>1.5264594934435001</v>
      </c>
      <c r="J23">
        <f t="shared" si="5"/>
        <v>0.22228342257401371</v>
      </c>
      <c r="K23">
        <f t="shared" ref="K23" si="8">G23/$L$2</f>
        <v>0.63006006282503235</v>
      </c>
      <c r="M23">
        <f t="shared" si="0"/>
        <v>0.85234348539904603</v>
      </c>
      <c r="N23">
        <f t="shared" si="1"/>
        <v>0.1400519071919463</v>
      </c>
      <c r="P23">
        <f t="shared" si="2"/>
        <v>0.42178348123939879</v>
      </c>
    </row>
    <row r="24" spans="2:16" hidden="1" outlineLevel="2" x14ac:dyDescent="0.25">
      <c r="B24" t="s">
        <v>8</v>
      </c>
      <c r="D24" t="s">
        <v>36</v>
      </c>
      <c r="F24">
        <v>0.49157535476917502</v>
      </c>
      <c r="G24">
        <v>1.6081192742949499</v>
      </c>
      <c r="J24">
        <f t="shared" si="5"/>
        <v>0.20290220620948823</v>
      </c>
      <c r="K24">
        <f t="shared" ref="K24" si="9">G24/$L$2</f>
        <v>0.66376588133809156</v>
      </c>
      <c r="M24">
        <f t="shared" si="0"/>
        <v>0.86666808754757985</v>
      </c>
      <c r="N24">
        <f t="shared" si="1"/>
        <v>0.13467956173008416</v>
      </c>
      <c r="P24">
        <f t="shared" si="2"/>
        <v>0.4428540658406766</v>
      </c>
    </row>
    <row r="25" spans="2:16" hidden="1" outlineLevel="3" x14ac:dyDescent="0.25">
      <c r="B25" t="s">
        <v>8</v>
      </c>
      <c r="D25" s="1" t="s">
        <v>37</v>
      </c>
      <c r="E25" t="s">
        <v>38</v>
      </c>
      <c r="F25">
        <v>0.61442428597089904</v>
      </c>
      <c r="G25">
        <v>1.52390874797916</v>
      </c>
      <c r="J25">
        <f t="shared" si="5"/>
        <v>0.2536092217859951</v>
      </c>
      <c r="K25">
        <f t="shared" ref="K25" si="10">G25/$L$2</f>
        <v>0.62900721939589732</v>
      </c>
      <c r="M25">
        <f t="shared" si="0"/>
        <v>0.88261644118189242</v>
      </c>
      <c r="N25">
        <f t="shared" si="1"/>
        <v>0.1595220314087662</v>
      </c>
      <c r="P25">
        <f t="shared" si="2"/>
        <v>0.43899066333634729</v>
      </c>
    </row>
    <row r="26" spans="2:16" hidden="1" outlineLevel="2" collapsed="1" x14ac:dyDescent="0.25">
      <c r="B26" t="s">
        <v>8</v>
      </c>
      <c r="D26" t="s">
        <v>39</v>
      </c>
      <c r="F26">
        <v>0.33357283994970299</v>
      </c>
      <c r="G26">
        <v>1.72381893299802</v>
      </c>
      <c r="J26">
        <f t="shared" si="5"/>
        <v>0.13768522872579819</v>
      </c>
      <c r="K26">
        <f t="shared" ref="K26" si="11">G26/$L$2</f>
        <v>0.71152196955687752</v>
      </c>
      <c r="M26">
        <f t="shared" si="0"/>
        <v>0.84920719828267566</v>
      </c>
      <c r="N26">
        <f t="shared" si="1"/>
        <v>9.7966065121869103E-2</v>
      </c>
      <c r="P26">
        <f t="shared" si="2"/>
        <v>0.43690622622383141</v>
      </c>
    </row>
    <row r="27" spans="2:16" hidden="1" outlineLevel="2" x14ac:dyDescent="0.25">
      <c r="B27" t="s">
        <v>8</v>
      </c>
      <c r="D27" t="s">
        <v>40</v>
      </c>
      <c r="F27">
        <v>0.41167594754805098</v>
      </c>
      <c r="G27">
        <v>1.6004131489132301</v>
      </c>
      <c r="J27">
        <f t="shared" si="5"/>
        <v>0.16992299795034185</v>
      </c>
      <c r="K27">
        <f t="shared" ref="K27" si="12">G27/$L$2</f>
        <v>0.66058510787964164</v>
      </c>
      <c r="M27">
        <f t="shared" si="0"/>
        <v>0.83050810582998347</v>
      </c>
      <c r="N27">
        <f t="shared" si="1"/>
        <v>0.1122486019322587</v>
      </c>
      <c r="P27">
        <f t="shared" si="2"/>
        <v>0.41510633703718613</v>
      </c>
    </row>
    <row r="28" spans="2:16" hidden="1" outlineLevel="2" x14ac:dyDescent="0.25">
      <c r="B28" t="s">
        <v>8</v>
      </c>
      <c r="D28" t="s">
        <v>41</v>
      </c>
      <c r="F28">
        <v>0.49338961738817999</v>
      </c>
      <c r="G28">
        <v>1.52638764145859</v>
      </c>
      <c r="J28">
        <f t="shared" si="5"/>
        <v>0.20365105963443741</v>
      </c>
      <c r="K28">
        <f t="shared" ref="K28" si="13">G28/$L$2</f>
        <v>0.63003040526364862</v>
      </c>
      <c r="M28">
        <f t="shared" si="0"/>
        <v>0.83368146489808603</v>
      </c>
      <c r="N28">
        <f t="shared" si="1"/>
        <v>0.12830635963385609</v>
      </c>
      <c r="P28">
        <f t="shared" si="2"/>
        <v>0.40962881228990045</v>
      </c>
    </row>
    <row r="29" spans="2:16" hidden="1" outlineLevel="2" x14ac:dyDescent="0.25">
      <c r="B29" t="s">
        <v>8</v>
      </c>
      <c r="D29" t="s">
        <v>43</v>
      </c>
      <c r="F29">
        <v>0.54517693551284296</v>
      </c>
      <c r="G29">
        <v>1.4890066463086</v>
      </c>
      <c r="J29">
        <f t="shared" si="5"/>
        <v>0.22502674700204514</v>
      </c>
      <c r="K29">
        <f t="shared" ref="K29" si="14">G29/$L$2</f>
        <v>0.61460105895355832</v>
      </c>
      <c r="M29">
        <f t="shared" si="0"/>
        <v>0.83962780595560349</v>
      </c>
      <c r="N29">
        <f t="shared" si="1"/>
        <v>0.13830167700033139</v>
      </c>
      <c r="P29">
        <f t="shared" si="2"/>
        <v>0.40802332180702594</v>
      </c>
    </row>
    <row r="30" spans="2:16" hidden="1" outlineLevel="2" x14ac:dyDescent="0.25">
      <c r="B30" t="s">
        <v>8</v>
      </c>
      <c r="D30" t="s">
        <v>42</v>
      </c>
      <c r="F30">
        <v>0.47959762888449697</v>
      </c>
      <c r="G30">
        <v>1.5021807077420499</v>
      </c>
      <c r="J30">
        <f t="shared" si="5"/>
        <v>0.19795829072675447</v>
      </c>
      <c r="K30">
        <f t="shared" ref="K30" si="15">G30/$L$2</f>
        <v>0.62003877283333864</v>
      </c>
      <c r="M30">
        <f t="shared" si="0"/>
        <v>0.81799706356009305</v>
      </c>
      <c r="N30">
        <f t="shared" si="1"/>
        <v>0.12274181565440212</v>
      </c>
      <c r="P30">
        <f t="shared" si="2"/>
        <v>0.39571047194614783</v>
      </c>
    </row>
    <row r="31" spans="2:16" hidden="1" outlineLevel="1" collapsed="1" x14ac:dyDescent="0.25">
      <c r="B31" t="s">
        <v>8</v>
      </c>
      <c r="C31" t="s">
        <v>64</v>
      </c>
      <c r="D31" t="s">
        <v>46</v>
      </c>
      <c r="E31" t="s">
        <v>84</v>
      </c>
      <c r="F31">
        <v>0.33736065155613998</v>
      </c>
      <c r="G31">
        <v>1.3531250336807299</v>
      </c>
      <c r="J31">
        <f t="shared" ref="J31" si="16">F31/$L$2</f>
        <v>0.13924868247545341</v>
      </c>
      <c r="K31">
        <f t="shared" ref="K31" si="17">G31/$L$2</f>
        <v>0.55851468538333726</v>
      </c>
      <c r="M31">
        <f t="shared" si="0"/>
        <v>0.69776336785879067</v>
      </c>
      <c r="N31">
        <f t="shared" si="1"/>
        <v>7.7772434082822098E-2</v>
      </c>
      <c r="P31">
        <f t="shared" si="2"/>
        <v>0.28546278552457172</v>
      </c>
    </row>
    <row r="32" spans="2:16" hidden="1" outlineLevel="1" x14ac:dyDescent="0.25">
      <c r="B32" t="s">
        <v>8</v>
      </c>
      <c r="D32" t="s">
        <v>47</v>
      </c>
      <c r="E32" t="s">
        <v>85</v>
      </c>
      <c r="F32">
        <v>0.36488724586759702</v>
      </c>
      <c r="G32">
        <v>1.2592572633636101</v>
      </c>
      <c r="J32">
        <f t="shared" ref="J32" si="18">F32/$L$2</f>
        <v>0.1506105350602942</v>
      </c>
      <c r="K32">
        <f t="shared" ref="K32" si="19">G32/$L$2</f>
        <v>0.5197699079966589</v>
      </c>
      <c r="M32">
        <f t="shared" si="0"/>
        <v>0.6703804430569531</v>
      </c>
      <c r="N32">
        <f t="shared" si="1"/>
        <v>7.828282395161669E-2</v>
      </c>
      <c r="P32">
        <f t="shared" si="2"/>
        <v>0.25758137331479952</v>
      </c>
    </row>
    <row r="33" spans="2:16" hidden="1" outlineLevel="2" x14ac:dyDescent="0.25">
      <c r="B33" t="s">
        <v>8</v>
      </c>
      <c r="D33" t="s">
        <v>48</v>
      </c>
      <c r="E33" t="s">
        <v>49</v>
      </c>
      <c r="F33">
        <v>0.35198617562843698</v>
      </c>
      <c r="G33">
        <v>1.3036978756884301</v>
      </c>
      <c r="J33">
        <f t="shared" ref="J33" si="20">F33/$L$2</f>
        <v>0.14528550078306057</v>
      </c>
      <c r="K33">
        <f t="shared" ref="K33" si="21">G33/$L$2</f>
        <v>0.53811317561275129</v>
      </c>
      <c r="M33">
        <f t="shared" si="0"/>
        <v>0.68339867639581187</v>
      </c>
      <c r="N33">
        <f t="shared" si="1"/>
        <v>7.8180042196861588E-2</v>
      </c>
      <c r="P33">
        <f t="shared" si="2"/>
        <v>0.27093912715134122</v>
      </c>
    </row>
    <row r="34" spans="2:16" hidden="1" outlineLevel="1" collapsed="1" x14ac:dyDescent="0.25">
      <c r="B34" t="s">
        <v>8</v>
      </c>
      <c r="D34" t="s">
        <v>50</v>
      </c>
      <c r="E34" t="s">
        <v>86</v>
      </c>
      <c r="F34">
        <v>0.37753324064393901</v>
      </c>
      <c r="G34">
        <v>1.2134514584209</v>
      </c>
      <c r="J34">
        <f t="shared" ref="J34" si="22">F34/$L$2</f>
        <v>0.1558302846163685</v>
      </c>
      <c r="K34">
        <f t="shared" ref="K34" si="23">G34/$L$2</f>
        <v>0.50086314468985815</v>
      </c>
      <c r="M34">
        <f t="shared" si="0"/>
        <v>0.65669342930622665</v>
      </c>
      <c r="N34">
        <f t="shared" si="1"/>
        <v>7.8049646390869948E-2</v>
      </c>
      <c r="P34">
        <f t="shared" si="2"/>
        <v>0.24339333673438412</v>
      </c>
    </row>
    <row r="35" spans="2:16" hidden="1" outlineLevel="1" x14ac:dyDescent="0.25">
      <c r="B35" t="s">
        <v>8</v>
      </c>
      <c r="D35" t="s">
        <v>51</v>
      </c>
      <c r="E35" t="s">
        <v>87</v>
      </c>
      <c r="F35">
        <v>0.39509752145687599</v>
      </c>
      <c r="G35">
        <v>1.1664600914679</v>
      </c>
      <c r="J35">
        <f t="shared" ref="J35" si="24">F35/$L$2</f>
        <v>0.16308010154240485</v>
      </c>
      <c r="K35">
        <f t="shared" ref="K35" si="25">G35/$L$2</f>
        <v>0.48146702986217232</v>
      </c>
      <c r="M35">
        <f t="shared" si="0"/>
        <v>0.6445471314045772</v>
      </c>
      <c r="N35">
        <f t="shared" si="1"/>
        <v>7.8517692119243129E-2</v>
      </c>
      <c r="P35">
        <f t="shared" si="2"/>
        <v>0.23029537155691121</v>
      </c>
    </row>
    <row r="36" spans="2:16" hidden="1" outlineLevel="1" x14ac:dyDescent="0.25">
      <c r="B36" t="s">
        <v>53</v>
      </c>
      <c r="D36" t="s">
        <v>54</v>
      </c>
      <c r="E36" t="s">
        <v>88</v>
      </c>
      <c r="F36">
        <v>0.444194159131162</v>
      </c>
      <c r="G36">
        <v>1.1098548943951601</v>
      </c>
      <c r="J36">
        <f t="shared" ref="J36" si="26">F36/$L$2</f>
        <v>0.18334518604050423</v>
      </c>
      <c r="K36">
        <f t="shared" ref="K36" si="27">G36/$L$2</f>
        <v>0.45810271906515349</v>
      </c>
      <c r="M36">
        <f t="shared" si="0"/>
        <v>0.64144790510565775</v>
      </c>
      <c r="N36">
        <f t="shared" si="1"/>
        <v>8.3990928252661412E-2</v>
      </c>
      <c r="P36">
        <f t="shared" si="2"/>
        <v>0.22315344637203854</v>
      </c>
    </row>
    <row r="37" spans="2:16" hidden="1" outlineLevel="1" x14ac:dyDescent="0.25">
      <c r="B37" t="s">
        <v>8</v>
      </c>
      <c r="C37" t="s">
        <v>44</v>
      </c>
      <c r="D37" t="s">
        <v>45</v>
      </c>
      <c r="E37" t="s">
        <v>45</v>
      </c>
      <c r="F37">
        <v>4.8325010700527802</v>
      </c>
      <c r="G37">
        <v>0.98844342987587297</v>
      </c>
      <c r="J37">
        <f>F37/$L$2</f>
        <v>1.9946588434724088</v>
      </c>
      <c r="K37">
        <f t="shared" ref="K37" si="28">G37/$L$2</f>
        <v>0.40798903095795402</v>
      </c>
      <c r="M37">
        <f t="shared" si="0"/>
        <v>2.4026478744303628</v>
      </c>
      <c r="N37">
        <f t="shared" si="1"/>
        <v>0.81379892864002135</v>
      </c>
      <c r="P37">
        <f t="shared" si="2"/>
        <v>0.50361954560470368</v>
      </c>
    </row>
    <row r="38" spans="2:16" hidden="1" outlineLevel="1" x14ac:dyDescent="0.25">
      <c r="B38" t="s">
        <v>8</v>
      </c>
      <c r="D38" t="s">
        <v>55</v>
      </c>
      <c r="E38" s="1" t="s">
        <v>55</v>
      </c>
      <c r="J38">
        <v>1.1562911606768</v>
      </c>
      <c r="K38">
        <v>0.71855143365803498</v>
      </c>
      <c r="M38">
        <f t="shared" si="0"/>
        <v>1.874842594334835</v>
      </c>
      <c r="N38">
        <f t="shared" si="1"/>
        <v>0.830854671230428</v>
      </c>
      <c r="P38">
        <f t="shared" si="2"/>
        <v>0.73866407231535336</v>
      </c>
    </row>
    <row r="39" spans="2:16" hidden="1" outlineLevel="1" x14ac:dyDescent="0.25">
      <c r="B39" t="s">
        <v>8</v>
      </c>
      <c r="D39" t="s">
        <v>62</v>
      </c>
      <c r="E39" t="s">
        <v>62</v>
      </c>
      <c r="J39">
        <v>1.5169999999999999</v>
      </c>
      <c r="K39">
        <v>0.57699999999999996</v>
      </c>
      <c r="M39">
        <f t="shared" si="0"/>
        <v>2.0939999999999999</v>
      </c>
      <c r="N39">
        <f t="shared" si="1"/>
        <v>0.87530899999999989</v>
      </c>
      <c r="P39">
        <f t="shared" si="2"/>
        <v>0.63471775600074565</v>
      </c>
    </row>
    <row r="40" spans="2:16" hidden="1" outlineLevel="1" x14ac:dyDescent="0.25">
      <c r="B40" t="s">
        <v>8</v>
      </c>
      <c r="C40" t="s">
        <v>58</v>
      </c>
      <c r="D40" t="s">
        <v>59</v>
      </c>
      <c r="E40" s="1" t="s">
        <v>63</v>
      </c>
      <c r="J40">
        <v>1.32761655168869</v>
      </c>
      <c r="K40">
        <v>0.68083657712516499</v>
      </c>
      <c r="M40">
        <f t="shared" si="0"/>
        <v>2.008453128813855</v>
      </c>
      <c r="N40">
        <f t="shared" si="1"/>
        <v>0.90388990878644238</v>
      </c>
      <c r="P40">
        <f t="shared" si="2"/>
        <v>0.72008543676562975</v>
      </c>
    </row>
    <row r="41" spans="2:16" hidden="1" outlineLevel="1" x14ac:dyDescent="0.25">
      <c r="B41" t="s">
        <v>8</v>
      </c>
      <c r="D41" t="s">
        <v>60</v>
      </c>
      <c r="E41" s="1" t="s">
        <v>67</v>
      </c>
      <c r="J41">
        <v>1.085</v>
      </c>
      <c r="K41">
        <v>0.70399999999999996</v>
      </c>
      <c r="M41">
        <f t="shared" si="0"/>
        <v>1.7889999999999999</v>
      </c>
      <c r="N41">
        <f t="shared" si="1"/>
        <v>0.76383999999999996</v>
      </c>
      <c r="P41">
        <f t="shared" si="2"/>
        <v>0.71529882819845048</v>
      </c>
    </row>
    <row r="42" spans="2:16" hidden="1" outlineLevel="1" x14ac:dyDescent="0.25">
      <c r="B42" t="s">
        <v>8</v>
      </c>
      <c r="C42" t="s">
        <v>68</v>
      </c>
      <c r="D42" t="s">
        <v>69</v>
      </c>
      <c r="E42" s="1" t="s">
        <v>71</v>
      </c>
      <c r="J42">
        <v>1.3380000000000001</v>
      </c>
      <c r="K42">
        <v>0.60599999999999998</v>
      </c>
      <c r="M42">
        <f t="shared" si="0"/>
        <v>1.944</v>
      </c>
      <c r="N42">
        <f t="shared" si="1"/>
        <v>0.81082799999999999</v>
      </c>
      <c r="P42">
        <f t="shared" si="2"/>
        <v>0.64632787069628606</v>
      </c>
    </row>
    <row r="43" spans="2:16" hidden="1" outlineLevel="1" x14ac:dyDescent="0.25">
      <c r="B43" t="s">
        <v>8</v>
      </c>
      <c r="C43" t="s">
        <v>68</v>
      </c>
      <c r="D43" t="s">
        <v>70</v>
      </c>
      <c r="E43" s="1" t="s">
        <v>72</v>
      </c>
      <c r="J43">
        <v>1.3069999999999999</v>
      </c>
      <c r="K43">
        <v>0.60299999999999998</v>
      </c>
      <c r="M43">
        <f t="shared" si="0"/>
        <v>1.91</v>
      </c>
      <c r="N43">
        <f t="shared" si="1"/>
        <v>0.78812099999999996</v>
      </c>
      <c r="P43">
        <f t="shared" si="2"/>
        <v>0.64008121919792871</v>
      </c>
    </row>
    <row r="44" spans="2:16" hidden="1" outlineLevel="1" x14ac:dyDescent="0.25">
      <c r="B44" t="s">
        <v>8</v>
      </c>
      <c r="C44" t="s">
        <v>56</v>
      </c>
      <c r="D44" t="s">
        <v>57</v>
      </c>
      <c r="E44" t="s">
        <v>57</v>
      </c>
      <c r="J44">
        <v>0.49279942446782499</v>
      </c>
      <c r="K44">
        <v>0.926876581749977</v>
      </c>
      <c r="M44">
        <f t="shared" si="0"/>
        <v>1.419676006217802</v>
      </c>
      <c r="N44">
        <f t="shared" si="1"/>
        <v>0.4567642460390936</v>
      </c>
      <c r="P44">
        <f t="shared" si="2"/>
        <v>0.82886663645159497</v>
      </c>
    </row>
    <row r="45" spans="2:16" hidden="1" outlineLevel="1" x14ac:dyDescent="0.25">
      <c r="B45" t="s">
        <v>8</v>
      </c>
      <c r="D45" t="s">
        <v>61</v>
      </c>
      <c r="E45" t="s">
        <v>61</v>
      </c>
      <c r="J45">
        <v>0.48899999999999999</v>
      </c>
      <c r="K45">
        <v>0.92800000000000005</v>
      </c>
      <c r="M45">
        <f t="shared" si="0"/>
        <v>1.417</v>
      </c>
      <c r="N45">
        <f t="shared" si="1"/>
        <v>0.45379200000000003</v>
      </c>
      <c r="P45">
        <f t="shared" si="2"/>
        <v>0.82891809865324384</v>
      </c>
    </row>
    <row r="46" spans="2:16" collapsed="1" x14ac:dyDescent="0.25">
      <c r="B46" t="s">
        <v>53</v>
      </c>
      <c r="C46" t="s">
        <v>65</v>
      </c>
      <c r="D46" t="s">
        <v>66</v>
      </c>
      <c r="E46" t="s">
        <v>66</v>
      </c>
      <c r="J46">
        <v>1.794</v>
      </c>
      <c r="K46">
        <v>0.32600000000000001</v>
      </c>
      <c r="M46">
        <f t="shared" si="0"/>
        <v>2.12</v>
      </c>
      <c r="N46">
        <f t="shared" si="1"/>
        <v>0.58484400000000003</v>
      </c>
      <c r="P46">
        <f t="shared" si="2"/>
        <v>0.40694601526366975</v>
      </c>
    </row>
    <row r="47" spans="2:16" x14ac:dyDescent="0.25">
      <c r="B47" t="s">
        <v>53</v>
      </c>
      <c r="C47" t="s">
        <v>73</v>
      </c>
      <c r="D47" t="s">
        <v>74</v>
      </c>
      <c r="E47" t="s">
        <v>75</v>
      </c>
      <c r="J47">
        <v>1.294</v>
      </c>
      <c r="K47">
        <v>0.36499999999999999</v>
      </c>
      <c r="M47">
        <f t="shared" si="0"/>
        <v>1.659</v>
      </c>
      <c r="N47">
        <f t="shared" si="1"/>
        <v>0.47231000000000001</v>
      </c>
      <c r="P47">
        <f t="shared" si="2"/>
        <v>0.40069674015690115</v>
      </c>
    </row>
    <row r="48" spans="2:16" x14ac:dyDescent="0.25">
      <c r="B48" t="s">
        <v>53</v>
      </c>
      <c r="D48" t="s">
        <v>77</v>
      </c>
      <c r="E48" t="s">
        <v>78</v>
      </c>
      <c r="J48">
        <v>1.0249999999999999</v>
      </c>
      <c r="K48">
        <v>0.35299999999999998</v>
      </c>
      <c r="M48">
        <f t="shared" si="0"/>
        <v>1.3779999999999999</v>
      </c>
      <c r="N48">
        <f t="shared" si="1"/>
        <v>0.36182499999999995</v>
      </c>
      <c r="P48">
        <f t="shared" si="2"/>
        <v>0.35641992684376644</v>
      </c>
    </row>
    <row r="49" spans="2:16" x14ac:dyDescent="0.25">
      <c r="B49" t="s">
        <v>53</v>
      </c>
      <c r="D49" t="s">
        <v>79</v>
      </c>
      <c r="E49" t="s">
        <v>80</v>
      </c>
      <c r="J49">
        <v>1.26</v>
      </c>
      <c r="K49">
        <v>0.32600000000000001</v>
      </c>
      <c r="M49">
        <f t="shared" si="0"/>
        <v>1.5860000000000001</v>
      </c>
      <c r="N49">
        <f t="shared" si="1"/>
        <v>0.41076000000000001</v>
      </c>
      <c r="P49">
        <f t="shared" si="2"/>
        <v>0.35800897335342907</v>
      </c>
    </row>
    <row r="50" spans="2:16" hidden="1" outlineLevel="1" x14ac:dyDescent="0.25">
      <c r="B50" t="s">
        <v>53</v>
      </c>
      <c r="C50" t="s">
        <v>64</v>
      </c>
      <c r="D50" t="s">
        <v>54</v>
      </c>
      <c r="E50">
        <v>0.05</v>
      </c>
      <c r="J50">
        <v>1.53099745303901</v>
      </c>
      <c r="K50">
        <v>0.169016390758297</v>
      </c>
      <c r="M50">
        <f t="shared" si="0"/>
        <v>1.7000138437973069</v>
      </c>
      <c r="N50">
        <f t="shared" si="1"/>
        <v>0.2587636637727988</v>
      </c>
      <c r="P50">
        <f t="shared" si="2"/>
        <v>0.2280062350100284</v>
      </c>
    </row>
    <row r="51" spans="2:16" hidden="1" outlineLevel="1" x14ac:dyDescent="0.25">
      <c r="B51" t="s">
        <v>53</v>
      </c>
      <c r="D51" t="s">
        <v>54</v>
      </c>
      <c r="E51">
        <v>0.1</v>
      </c>
      <c r="J51">
        <v>0.92312673326575101</v>
      </c>
      <c r="K51">
        <v>0.225612215885831</v>
      </c>
      <c r="M51">
        <f t="shared" si="0"/>
        <v>1.148738949151582</v>
      </c>
      <c r="N51">
        <f t="shared" si="1"/>
        <v>0.20826866783553455</v>
      </c>
      <c r="P51">
        <f t="shared" si="2"/>
        <v>0.21453377427516046</v>
      </c>
    </row>
    <row r="52" spans="2:16" hidden="1" outlineLevel="1" x14ac:dyDescent="0.25">
      <c r="B52" t="s">
        <v>53</v>
      </c>
      <c r="D52" t="s">
        <v>54</v>
      </c>
      <c r="E52">
        <v>0.2</v>
      </c>
      <c r="J52">
        <v>0.52555520325820404</v>
      </c>
      <c r="K52">
        <v>0.30043719605049801</v>
      </c>
      <c r="M52">
        <f t="shared" si="0"/>
        <v>0.82599239930870205</v>
      </c>
      <c r="N52">
        <f t="shared" si="1"/>
        <v>0.15789633163664438</v>
      </c>
      <c r="P52">
        <f t="shared" si="2"/>
        <v>0.21134013979503063</v>
      </c>
    </row>
    <row r="53" spans="2:16" hidden="1" outlineLevel="1" x14ac:dyDescent="0.25">
      <c r="B53" t="s">
        <v>53</v>
      </c>
      <c r="D53" t="s">
        <v>54</v>
      </c>
      <c r="E53">
        <v>0.3</v>
      </c>
      <c r="J53">
        <v>0.35461258951950098</v>
      </c>
      <c r="K53">
        <v>0.35792914655222402</v>
      </c>
      <c r="M53">
        <f t="shared" si="0"/>
        <v>0.712541736071725</v>
      </c>
      <c r="N53">
        <f t="shared" si="1"/>
        <v>0.12692618152338914</v>
      </c>
      <c r="P53">
        <f t="shared" si="2"/>
        <v>0.21434212707137959</v>
      </c>
    </row>
    <row r="54" spans="2:16" hidden="1" outlineLevel="1" x14ac:dyDescent="0.25">
      <c r="B54" t="s">
        <v>53</v>
      </c>
      <c r="D54" t="s">
        <v>54</v>
      </c>
      <c r="E54">
        <v>0.4</v>
      </c>
      <c r="J54">
        <v>0.25372107874441202</v>
      </c>
      <c r="K54">
        <v>0.410014573201683</v>
      </c>
      <c r="M54">
        <f t="shared" si="0"/>
        <v>0.66373565194609507</v>
      </c>
      <c r="N54">
        <f t="shared" si="1"/>
        <v>0.10402933981366069</v>
      </c>
      <c r="P54">
        <f t="shared" si="2"/>
        <v>0.22005909052558978</v>
      </c>
    </row>
    <row r="55" spans="2:16" hidden="1" outlineLevel="1" x14ac:dyDescent="0.25">
      <c r="B55" t="s">
        <v>53</v>
      </c>
      <c r="D55" t="s">
        <v>54</v>
      </c>
      <c r="E55">
        <v>0.5</v>
      </c>
      <c r="J55">
        <v>0.18404956377152601</v>
      </c>
      <c r="K55">
        <v>0.45986266357637301</v>
      </c>
      <c r="M55">
        <f t="shared" si="0"/>
        <v>0.64391222734789899</v>
      </c>
      <c r="N55">
        <f t="shared" si="1"/>
        <v>8.4637522626043474E-2</v>
      </c>
      <c r="P55">
        <f t="shared" si="2"/>
        <v>0.22544446235516882</v>
      </c>
    </row>
    <row r="56" spans="2:16" hidden="1" outlineLevel="1" x14ac:dyDescent="0.25">
      <c r="B56" t="s">
        <v>53</v>
      </c>
      <c r="D56" t="s">
        <v>54</v>
      </c>
      <c r="E56">
        <v>0.6</v>
      </c>
      <c r="J56">
        <v>0.13131511608693899</v>
      </c>
      <c r="K56">
        <v>0.512789138126859</v>
      </c>
      <c r="M56">
        <f t="shared" ref="M56" si="29">J56+K56</f>
        <v>0.64410425421379802</v>
      </c>
      <c r="N56">
        <f t="shared" ref="N56" si="30">J56*K56</f>
        <v>6.733696520124989E-2</v>
      </c>
      <c r="P56">
        <f t="shared" si="2"/>
        <v>0.23161261827782548</v>
      </c>
    </row>
    <row r="57" spans="2:16" hidden="1" outlineLevel="1" x14ac:dyDescent="0.25">
      <c r="B57" t="s">
        <v>53</v>
      </c>
      <c r="D57" t="s">
        <v>54</v>
      </c>
      <c r="E57">
        <v>0.7</v>
      </c>
      <c r="J57">
        <v>8.9762884035124502E-2</v>
      </c>
      <c r="K57">
        <v>0.57157466495777598</v>
      </c>
      <c r="M57">
        <f t="shared" ref="M57" si="31">J57+K57</f>
        <v>0.66133754899290054</v>
      </c>
      <c r="N57">
        <f t="shared" ref="N57" si="32">J57*K57</f>
        <v>5.1306190368019984E-2</v>
      </c>
      <c r="P57">
        <f t="shared" si="2"/>
        <v>0.23770882150949124</v>
      </c>
    </row>
    <row r="58" spans="2:16" hidden="1" outlineLevel="1" x14ac:dyDescent="0.25">
      <c r="B58" t="s">
        <v>53</v>
      </c>
      <c r="D58" t="s">
        <v>54</v>
      </c>
      <c r="E58">
        <v>0.8</v>
      </c>
      <c r="J58">
        <v>5.4568378682933801E-2</v>
      </c>
      <c r="K58">
        <v>0.64377230079445502</v>
      </c>
      <c r="M58">
        <f t="shared" ref="M58" si="33">J58+K58</f>
        <v>0.69834067947738887</v>
      </c>
      <c r="N58">
        <f t="shared" ref="N58" si="34">J58*K58</f>
        <v>3.5129610695335385E-2</v>
      </c>
      <c r="P58">
        <f t="shared" si="2"/>
        <v>0.24097265259771472</v>
      </c>
    </row>
    <row r="59" spans="2:16" hidden="1" outlineLevel="1" x14ac:dyDescent="0.25">
      <c r="B59" t="s">
        <v>53</v>
      </c>
      <c r="D59" t="s">
        <v>54</v>
      </c>
      <c r="E59">
        <v>0.9</v>
      </c>
      <c r="J59">
        <v>2.4493101174341E-2</v>
      </c>
      <c r="K59">
        <v>0.74914443844050305</v>
      </c>
      <c r="M59">
        <f t="shared" ref="M59" si="35">J59+K59</f>
        <v>0.77363753961484405</v>
      </c>
      <c r="N59">
        <f t="shared" ref="N59" si="36">J59*K59</f>
        <v>1.8348870524918116E-2</v>
      </c>
      <c r="P59">
        <f t="shared" si="2"/>
        <v>0.2353975541065586</v>
      </c>
    </row>
    <row r="60" spans="2:16" hidden="1" outlineLevel="1" x14ac:dyDescent="0.25">
      <c r="B60" t="s">
        <v>53</v>
      </c>
      <c r="D60" t="s">
        <v>54</v>
      </c>
      <c r="E60">
        <v>0.95</v>
      </c>
      <c r="J60">
        <v>1.0890453883036199E-2</v>
      </c>
      <c r="K60">
        <v>0.83421978293521204</v>
      </c>
      <c r="M60">
        <f t="shared" ref="M60" si="37">J60+K60</f>
        <v>0.84511023681824826</v>
      </c>
      <c r="N60">
        <f t="shared" ref="N60" si="38">J60*K60</f>
        <v>9.0850320743723952E-3</v>
      </c>
      <c r="P60">
        <f t="shared" si="2"/>
        <v>0.20821797296805722</v>
      </c>
    </row>
    <row r="61" spans="2:16" collapsed="1" x14ac:dyDescent="0.25">
      <c r="B61" t="s">
        <v>53</v>
      </c>
      <c r="C61" t="s">
        <v>81</v>
      </c>
      <c r="D61" t="s">
        <v>82</v>
      </c>
      <c r="E61" t="s">
        <v>83</v>
      </c>
      <c r="F61">
        <v>0.25367343272857901</v>
      </c>
      <c r="G61">
        <v>1.69784444045266</v>
      </c>
      <c r="J61">
        <f>F61/$L$2</f>
        <v>0.10470602046665184</v>
      </c>
      <c r="K61">
        <f t="shared" ref="K61" si="39">G61/$L$2</f>
        <v>0.70080076111651513</v>
      </c>
      <c r="M61">
        <f t="shared" ref="M61" si="40">J61+K61</f>
        <v>0.80550678158316691</v>
      </c>
      <c r="N61">
        <f t="shared" ref="N61" si="41">J61*K61</f>
        <v>7.3378058836511023E-2</v>
      </c>
      <c r="P61">
        <f t="shared" si="2"/>
        <v>0.3882618466110106</v>
      </c>
    </row>
    <row r="62" spans="2:16" x14ac:dyDescent="0.25">
      <c r="B62" t="s">
        <v>53</v>
      </c>
      <c r="E62">
        <v>0.3</v>
      </c>
      <c r="J62">
        <v>0.29801997966142202</v>
      </c>
      <c r="K62">
        <v>0.58078602620087305</v>
      </c>
      <c r="M62">
        <f t="shared" ref="M62" si="42">J62+K62</f>
        <v>0.87880600586229507</v>
      </c>
      <c r="N62">
        <f t="shared" ref="N62" si="43">J62*K62</f>
        <v>0.17308583971602232</v>
      </c>
      <c r="P62">
        <f t="shared" si="2"/>
        <v>0.41311865348092286</v>
      </c>
    </row>
    <row r="63" spans="2:16" x14ac:dyDescent="0.25">
      <c r="B63" t="s">
        <v>53</v>
      </c>
      <c r="E63">
        <v>0.4</v>
      </c>
      <c r="J63">
        <v>0.17625770174074201</v>
      </c>
      <c r="K63">
        <v>0.64635550637076</v>
      </c>
      <c r="M63">
        <f t="shared" ref="M63" si="44">J63+K63</f>
        <v>0.82261320811150207</v>
      </c>
      <c r="N63">
        <f t="shared" ref="N63" si="45">J63*K63</f>
        <v>0.11392513606038369</v>
      </c>
      <c r="P63">
        <f t="shared" si="2"/>
        <v>0.40594607892194345</v>
      </c>
    </row>
    <row r="64" spans="2:16" x14ac:dyDescent="0.25">
      <c r="B64" t="s">
        <v>53</v>
      </c>
      <c r="D64" t="s">
        <v>89</v>
      </c>
      <c r="E64" t="s">
        <v>90</v>
      </c>
      <c r="F64">
        <v>0.25126639123405697</v>
      </c>
      <c r="G64">
        <v>1.71208909646128</v>
      </c>
      <c r="J64">
        <f>F64/$L$2</f>
        <v>0.10371249216028336</v>
      </c>
      <c r="K64">
        <f t="shared" ref="K64" si="46">G64/$L$2</f>
        <v>0.70668037266091688</v>
      </c>
      <c r="M64">
        <f t="shared" ref="M64" si="47">J64+K64</f>
        <v>0.81039286482120021</v>
      </c>
      <c r="N64">
        <f t="shared" ref="N64" si="48">J64*K64</f>
        <v>7.3291582609421466E-2</v>
      </c>
      <c r="P64">
        <f t="shared" si="2"/>
        <v>0.39282099279922783</v>
      </c>
    </row>
    <row r="65" spans="2:16" x14ac:dyDescent="0.25">
      <c r="B65" t="s">
        <v>53</v>
      </c>
      <c r="D65" t="s">
        <v>91</v>
      </c>
      <c r="E65" t="s">
        <v>92</v>
      </c>
      <c r="F65">
        <v>0.26290641278965299</v>
      </c>
      <c r="G65">
        <v>1.65352972875875</v>
      </c>
      <c r="J65">
        <f>F65/$L$2</f>
        <v>0.10851701710451177</v>
      </c>
      <c r="K65">
        <f t="shared" ref="K65" si="49">G65/$L$2</f>
        <v>0.68250946013285652</v>
      </c>
      <c r="M65">
        <f t="shared" ref="M65" si="50">J65+K65</f>
        <v>0.7910264772373683</v>
      </c>
      <c r="N65">
        <f t="shared" ref="N65" si="51">J65*K65</f>
        <v>7.4063890759228285E-2</v>
      </c>
      <c r="P65">
        <f t="shared" si="2"/>
        <v>0.3749219735430504</v>
      </c>
    </row>
    <row r="66" spans="2:16" x14ac:dyDescent="0.25">
      <c r="B66" t="s">
        <v>53</v>
      </c>
      <c r="D66" t="s">
        <v>93</v>
      </c>
      <c r="E66" t="s">
        <v>94</v>
      </c>
      <c r="F66">
        <v>0.30159870666427102</v>
      </c>
      <c r="G66">
        <v>1.5977366624753</v>
      </c>
      <c r="J66">
        <f>F66/$L$2</f>
        <v>0.12448761390986275</v>
      </c>
      <c r="K66">
        <f t="shared" ref="K66" si="52">G66/$L$2</f>
        <v>0.65948036371808627</v>
      </c>
      <c r="M66">
        <f t="shared" ref="M66" si="53">J66+K66</f>
        <v>0.78396797762794901</v>
      </c>
      <c r="N66">
        <f t="shared" ref="N66" si="54">J66*K66</f>
        <v>8.209713689967299E-2</v>
      </c>
      <c r="P66">
        <f t="shared" si="2"/>
        <v>0.37090881964292977</v>
      </c>
    </row>
    <row r="67" spans="2:16" x14ac:dyDescent="0.25">
      <c r="B67" t="s">
        <v>53</v>
      </c>
      <c r="C67" t="s">
        <v>73</v>
      </c>
      <c r="D67" t="s">
        <v>95</v>
      </c>
      <c r="E67" t="s">
        <v>95</v>
      </c>
      <c r="J67">
        <v>0.94</v>
      </c>
      <c r="K67">
        <v>0.36</v>
      </c>
      <c r="M67">
        <f t="shared" ref="M67:M68" si="55">J67+K67</f>
        <v>1.2999999999999998</v>
      </c>
      <c r="N67">
        <f t="shared" ref="N67:N68" si="56">J67*K67</f>
        <v>0.33839999999999998</v>
      </c>
      <c r="P67">
        <f t="shared" ref="P67:P115" si="57">0.1385*LN(J67)+K67</f>
        <v>0.35143025658504484</v>
      </c>
    </row>
    <row r="68" spans="2:16" x14ac:dyDescent="0.25">
      <c r="B68" t="s">
        <v>53</v>
      </c>
      <c r="D68" t="s">
        <v>96</v>
      </c>
      <c r="E68" t="s">
        <v>96</v>
      </c>
      <c r="J68">
        <v>1.0920000000000001</v>
      </c>
      <c r="K68">
        <v>0.33500000000000002</v>
      </c>
      <c r="M68">
        <f t="shared" si="55"/>
        <v>1.427</v>
      </c>
      <c r="N68">
        <f t="shared" si="56"/>
        <v>0.36582000000000003</v>
      </c>
      <c r="P68">
        <f t="shared" si="57"/>
        <v>0.34718950650919583</v>
      </c>
    </row>
    <row r="69" spans="2:16" x14ac:dyDescent="0.25">
      <c r="B69" t="s">
        <v>53</v>
      </c>
      <c r="C69" t="s">
        <v>97</v>
      </c>
      <c r="D69" t="s">
        <v>98</v>
      </c>
      <c r="E69" t="s">
        <v>98</v>
      </c>
      <c r="J69">
        <v>2.1304347826086902E-2</v>
      </c>
      <c r="K69">
        <v>0.93260869565217297</v>
      </c>
      <c r="M69">
        <f t="shared" ref="M69" si="58">J69+K69</f>
        <v>0.95391304347825989</v>
      </c>
      <c r="N69">
        <f t="shared" ref="N69" si="59">J69*K69</f>
        <v>1.9868620037807112E-2</v>
      </c>
      <c r="O69" s="2">
        <v>44001</v>
      </c>
      <c r="P69">
        <f t="shared" si="57"/>
        <v>0.39954378727495643</v>
      </c>
    </row>
    <row r="70" spans="2:16" x14ac:dyDescent="0.25">
      <c r="B70" t="s">
        <v>53</v>
      </c>
      <c r="E70">
        <v>0.25</v>
      </c>
      <c r="J70">
        <v>0.109565217391304</v>
      </c>
      <c r="K70">
        <v>0.88043478260869501</v>
      </c>
      <c r="M70">
        <f t="shared" ref="M70" si="60">J70+K70</f>
        <v>0.98999999999999899</v>
      </c>
      <c r="N70">
        <f t="shared" ref="N70" si="61">J70*K70</f>
        <v>9.6465028355387145E-2</v>
      </c>
      <c r="P70">
        <f t="shared" si="57"/>
        <v>0.57417869156348877</v>
      </c>
    </row>
    <row r="71" spans="2:16" x14ac:dyDescent="0.25">
      <c r="B71" t="s">
        <v>53</v>
      </c>
      <c r="E71">
        <v>0.15</v>
      </c>
      <c r="J71">
        <v>0.30478260869565199</v>
      </c>
      <c r="K71">
        <v>0.83217391304347799</v>
      </c>
      <c r="M71">
        <f t="shared" ref="M71" si="62">J71+K71</f>
        <v>1.13695652173913</v>
      </c>
      <c r="N71">
        <f t="shared" ref="N71" si="63">J71*K71</f>
        <v>0.25363213610585988</v>
      </c>
      <c r="P71">
        <f t="shared" si="57"/>
        <v>0.66761423573223078</v>
      </c>
    </row>
    <row r="72" spans="2:16" x14ac:dyDescent="0.25">
      <c r="B72" t="s">
        <v>53</v>
      </c>
      <c r="C72" t="s">
        <v>81</v>
      </c>
      <c r="D72" t="s">
        <v>99</v>
      </c>
      <c r="E72" t="s">
        <v>124</v>
      </c>
      <c r="F72">
        <v>0.34339859888629398</v>
      </c>
      <c r="G72">
        <v>1.4527034309322699</v>
      </c>
      <c r="J72">
        <f>F72/$L$2</f>
        <v>0.14174090024507738</v>
      </c>
      <c r="K72">
        <f t="shared" ref="K72:K73" si="64">G72/$L$2</f>
        <v>0.59961657606422714</v>
      </c>
      <c r="M72">
        <f t="shared" ref="M72" si="65">J72+K72</f>
        <v>0.74135747630930449</v>
      </c>
      <c r="N72">
        <f t="shared" ref="N72" si="66">J72*K72</f>
        <v>8.4990193293214472E-2</v>
      </c>
      <c r="P72">
        <f t="shared" si="57"/>
        <v>0.32902157307242508</v>
      </c>
    </row>
    <row r="73" spans="2:16" x14ac:dyDescent="0.25">
      <c r="B73" t="s">
        <v>53</v>
      </c>
      <c r="D73" t="s">
        <v>100</v>
      </c>
      <c r="E73" t="s">
        <v>125</v>
      </c>
      <c r="F73">
        <v>0.35805640380815501</v>
      </c>
      <c r="G73">
        <v>1.4421232261541199</v>
      </c>
      <c r="J73">
        <f>F73/$L$2</f>
        <v>0.14779104276743882</v>
      </c>
      <c r="K73">
        <f t="shared" si="64"/>
        <v>0.59524950015041767</v>
      </c>
      <c r="M73">
        <f t="shared" ref="M73" si="67">J73+K73</f>
        <v>0.74304054291785648</v>
      </c>
      <c r="N73">
        <f t="shared" ref="N73" si="68">J73*K73</f>
        <v>8.7972544334026959E-2</v>
      </c>
      <c r="P73">
        <f t="shared" si="57"/>
        <v>0.33044361131844968</v>
      </c>
    </row>
    <row r="74" spans="2:16" x14ac:dyDescent="0.25">
      <c r="B74" t="s">
        <v>53</v>
      </c>
      <c r="C74" t="s">
        <v>73</v>
      </c>
      <c r="D74" t="s">
        <v>101</v>
      </c>
      <c r="E74" t="s">
        <v>103</v>
      </c>
      <c r="J74">
        <v>1.165</v>
      </c>
      <c r="K74">
        <v>0.33100000000000002</v>
      </c>
      <c r="M74">
        <f t="shared" ref="M74:M75" si="69">J74+K74</f>
        <v>1.496</v>
      </c>
      <c r="N74">
        <f t="shared" ref="N74:N75" si="70">J74*K74</f>
        <v>0.38561500000000004</v>
      </c>
      <c r="O74" s="2">
        <v>44004</v>
      </c>
      <c r="P74">
        <f t="shared" si="57"/>
        <v>0.35215187055194647</v>
      </c>
    </row>
    <row r="75" spans="2:16" x14ac:dyDescent="0.25">
      <c r="B75" t="s">
        <v>53</v>
      </c>
      <c r="D75" t="s">
        <v>102</v>
      </c>
      <c r="E75" t="s">
        <v>104</v>
      </c>
      <c r="J75">
        <v>0.63600000000000001</v>
      </c>
      <c r="K75">
        <v>0.42099999999999999</v>
      </c>
      <c r="M75">
        <f t="shared" si="69"/>
        <v>1.0569999999999999</v>
      </c>
      <c r="N75">
        <f t="shared" si="70"/>
        <v>0.26775599999999999</v>
      </c>
      <c r="P75">
        <f t="shared" si="57"/>
        <v>0.35832089488358093</v>
      </c>
    </row>
    <row r="76" spans="2:16" x14ac:dyDescent="0.25">
      <c r="B76" t="s">
        <v>53</v>
      </c>
      <c r="C76" t="s">
        <v>10</v>
      </c>
      <c r="D76" t="s">
        <v>26</v>
      </c>
      <c r="E76" t="s">
        <v>31</v>
      </c>
      <c r="F76">
        <v>0.86519441420662502</v>
      </c>
      <c r="G76">
        <v>1.54600160230502</v>
      </c>
      <c r="J76">
        <f>F76/$L$2</f>
        <v>0.35711687687248173</v>
      </c>
      <c r="K76">
        <f t="shared" ref="K76" si="71">G76/$L$2</f>
        <v>0.63812624629724946</v>
      </c>
      <c r="M76">
        <f t="shared" ref="M76" si="72">J76+K76</f>
        <v>0.99524312316973118</v>
      </c>
      <c r="N76">
        <f t="shared" ref="N76" si="73">J76*K76</f>
        <v>0.22788565212803377</v>
      </c>
      <c r="O76" s="2">
        <v>44005</v>
      </c>
      <c r="P76">
        <f t="shared" si="57"/>
        <v>0.49551388150233255</v>
      </c>
    </row>
    <row r="77" spans="2:16" x14ac:dyDescent="0.25">
      <c r="B77" t="s">
        <v>53</v>
      </c>
      <c r="C77" t="s">
        <v>73</v>
      </c>
      <c r="D77" t="s">
        <v>106</v>
      </c>
      <c r="J77">
        <v>0.92</v>
      </c>
      <c r="K77">
        <v>0.36399999999999999</v>
      </c>
      <c r="M77">
        <f t="shared" ref="M77:M83" si="74">J77+K77</f>
        <v>1.284</v>
      </c>
      <c r="N77">
        <f t="shared" ref="N77:N83" si="75">J77*K77</f>
        <v>0.33488000000000001</v>
      </c>
      <c r="P77">
        <f t="shared" si="57"/>
        <v>0.35245164716194144</v>
      </c>
    </row>
    <row r="78" spans="2:16" x14ac:dyDescent="0.25">
      <c r="B78" t="s">
        <v>53</v>
      </c>
      <c r="D78" t="s">
        <v>107</v>
      </c>
      <c r="J78">
        <v>0.54400000000000004</v>
      </c>
      <c r="K78">
        <v>0.442</v>
      </c>
      <c r="M78">
        <f t="shared" si="74"/>
        <v>0.98599999999999999</v>
      </c>
      <c r="N78">
        <f t="shared" si="75"/>
        <v>0.24044800000000002</v>
      </c>
      <c r="P78">
        <f t="shared" si="57"/>
        <v>0.3576803645505221</v>
      </c>
    </row>
    <row r="79" spans="2:16" x14ac:dyDescent="0.25">
      <c r="B79" t="s">
        <v>53</v>
      </c>
      <c r="D79" t="s">
        <v>108</v>
      </c>
      <c r="J79">
        <v>0.63800000000000001</v>
      </c>
      <c r="K79">
        <v>0.41599999999999998</v>
      </c>
      <c r="M79">
        <f t="shared" si="74"/>
        <v>1.054</v>
      </c>
      <c r="N79">
        <f t="shared" si="75"/>
        <v>0.26540799999999998</v>
      </c>
      <c r="P79">
        <f t="shared" si="57"/>
        <v>0.35375574610422739</v>
      </c>
    </row>
    <row r="80" spans="2:16" x14ac:dyDescent="0.25">
      <c r="B80" t="s">
        <v>53</v>
      </c>
      <c r="D80" t="s">
        <v>109</v>
      </c>
      <c r="J80">
        <v>0.34599999999999997</v>
      </c>
      <c r="K80">
        <v>0.501</v>
      </c>
      <c r="M80">
        <f t="shared" si="74"/>
        <v>0.84699999999999998</v>
      </c>
      <c r="N80">
        <f t="shared" si="75"/>
        <v>0.173346</v>
      </c>
      <c r="P80">
        <f t="shared" si="57"/>
        <v>0.35400766420646879</v>
      </c>
    </row>
    <row r="81" spans="2:16" x14ac:dyDescent="0.25">
      <c r="B81" t="s">
        <v>53</v>
      </c>
      <c r="D81" t="s">
        <v>110</v>
      </c>
      <c r="J81">
        <v>0.54900000000000004</v>
      </c>
      <c r="K81">
        <v>0.44</v>
      </c>
      <c r="M81">
        <f t="shared" si="74"/>
        <v>0.9890000000000001</v>
      </c>
      <c r="N81">
        <f t="shared" si="75"/>
        <v>0.24156000000000002</v>
      </c>
      <c r="P81">
        <f t="shared" si="57"/>
        <v>0.35694752801004404</v>
      </c>
    </row>
    <row r="82" spans="2:16" x14ac:dyDescent="0.25">
      <c r="B82" t="s">
        <v>53</v>
      </c>
      <c r="D82" t="s">
        <v>111</v>
      </c>
      <c r="J82">
        <v>0.625</v>
      </c>
      <c r="K82">
        <v>0.41099999999999998</v>
      </c>
      <c r="M82">
        <f t="shared" si="74"/>
        <v>1.036</v>
      </c>
      <c r="N82">
        <f t="shared" si="75"/>
        <v>0.25687499999999996</v>
      </c>
      <c r="P82">
        <f t="shared" si="57"/>
        <v>0.3459044973494656</v>
      </c>
    </row>
    <row r="83" spans="2:16" x14ac:dyDescent="0.25">
      <c r="B83" t="s">
        <v>53</v>
      </c>
      <c r="D83" t="s">
        <v>112</v>
      </c>
      <c r="J83">
        <v>0.316</v>
      </c>
      <c r="K83">
        <v>0.51200000000000001</v>
      </c>
      <c r="M83">
        <f t="shared" si="74"/>
        <v>0.82800000000000007</v>
      </c>
      <c r="N83">
        <f t="shared" si="75"/>
        <v>0.16179199999999999</v>
      </c>
      <c r="P83">
        <f t="shared" si="57"/>
        <v>0.35244619044276138</v>
      </c>
    </row>
    <row r="84" spans="2:16" x14ac:dyDescent="0.25">
      <c r="B84" t="s">
        <v>53</v>
      </c>
      <c r="C84" t="s">
        <v>64</v>
      </c>
      <c r="D84" t="s">
        <v>113</v>
      </c>
      <c r="F84">
        <v>0.37784579790119599</v>
      </c>
      <c r="G84">
        <v>1.39844224337073</v>
      </c>
      <c r="J84">
        <f>F84/$L$2</f>
        <v>0.15595929547187407</v>
      </c>
      <c r="K84">
        <f t="shared" ref="K84" si="76">G84/$L$2</f>
        <v>0.57721977654820367</v>
      </c>
      <c r="M84">
        <f t="shared" ref="M84" si="77">J84+K84</f>
        <v>0.7331790720200777</v>
      </c>
      <c r="N84">
        <f t="shared" ref="N84" si="78">J84*K84</f>
        <v>9.0022789682890417E-2</v>
      </c>
      <c r="O84" s="2">
        <v>44006</v>
      </c>
      <c r="P84">
        <f t="shared" si="57"/>
        <v>0.31986458438266202</v>
      </c>
    </row>
    <row r="85" spans="2:16" x14ac:dyDescent="0.25">
      <c r="B85" t="s">
        <v>53</v>
      </c>
      <c r="C85" t="s">
        <v>73</v>
      </c>
      <c r="D85" t="s">
        <v>114</v>
      </c>
      <c r="J85">
        <v>0.314</v>
      </c>
      <c r="K85">
        <v>0.51600000000000001</v>
      </c>
      <c r="M85">
        <f t="shared" ref="M85:M88" si="79">J85+K85</f>
        <v>0.83000000000000007</v>
      </c>
      <c r="N85">
        <f t="shared" ref="N85:N88" si="80">J85*K85</f>
        <v>0.162024</v>
      </c>
      <c r="P85">
        <f t="shared" si="57"/>
        <v>0.35556682240926707</v>
      </c>
    </row>
    <row r="86" spans="2:16" x14ac:dyDescent="0.25">
      <c r="B86" t="s">
        <v>53</v>
      </c>
      <c r="D86" t="s">
        <v>115</v>
      </c>
      <c r="J86">
        <v>0.57299999999999995</v>
      </c>
      <c r="K86">
        <v>0.42799999999999999</v>
      </c>
      <c r="M86">
        <f t="shared" si="79"/>
        <v>1.0009999999999999</v>
      </c>
      <c r="N86">
        <f t="shared" si="80"/>
        <v>0.24524399999999996</v>
      </c>
      <c r="P86">
        <f t="shared" si="57"/>
        <v>0.35087356562596539</v>
      </c>
    </row>
    <row r="87" spans="2:16" x14ac:dyDescent="0.25">
      <c r="B87" t="s">
        <v>53</v>
      </c>
      <c r="D87" t="s">
        <v>116</v>
      </c>
      <c r="J87">
        <v>0.56999999999999995</v>
      </c>
      <c r="K87">
        <v>0.42199999999999999</v>
      </c>
      <c r="M87">
        <f t="shared" si="79"/>
        <v>0.99199999999999999</v>
      </c>
      <c r="N87">
        <f t="shared" si="80"/>
        <v>0.24053999999999998</v>
      </c>
      <c r="P87">
        <f t="shared" si="57"/>
        <v>0.34414652983573452</v>
      </c>
    </row>
    <row r="88" spans="2:16" x14ac:dyDescent="0.25">
      <c r="B88" t="s">
        <v>53</v>
      </c>
      <c r="D88" t="s">
        <v>117</v>
      </c>
      <c r="J88">
        <v>0.66500000000000004</v>
      </c>
      <c r="K88">
        <v>0.39400000000000002</v>
      </c>
      <c r="M88">
        <f t="shared" si="79"/>
        <v>1.0590000000000002</v>
      </c>
      <c r="N88">
        <f t="shared" si="80"/>
        <v>0.26201000000000002</v>
      </c>
      <c r="P88">
        <f t="shared" si="57"/>
        <v>0.33749639899180983</v>
      </c>
    </row>
    <row r="89" spans="2:16" x14ac:dyDescent="0.25">
      <c r="B89" t="s">
        <v>53</v>
      </c>
      <c r="C89" t="s">
        <v>64</v>
      </c>
      <c r="D89" t="s">
        <v>118</v>
      </c>
      <c r="F89">
        <v>0.32030652166883999</v>
      </c>
      <c r="G89">
        <v>1.5008999493441599</v>
      </c>
      <c r="J89">
        <f>F89/$L$2</f>
        <v>0.13220943499173615</v>
      </c>
      <c r="K89">
        <f t="shared" ref="K89" si="81">G89/$L$2</f>
        <v>0.61951012813617878</v>
      </c>
      <c r="M89">
        <f t="shared" ref="M89" si="82">J89+K89</f>
        <v>0.75171956312791499</v>
      </c>
      <c r="N89">
        <f t="shared" ref="N89" si="83">J89*K89</f>
        <v>8.1905084012542262E-2</v>
      </c>
      <c r="O89" s="2">
        <v>44007</v>
      </c>
      <c r="P89">
        <f t="shared" si="57"/>
        <v>0.33927366220868688</v>
      </c>
    </row>
    <row r="90" spans="2:16" x14ac:dyDescent="0.25">
      <c r="B90" t="s">
        <v>53</v>
      </c>
      <c r="D90" t="s">
        <v>119</v>
      </c>
      <c r="F90">
        <v>0.31234170052703603</v>
      </c>
      <c r="G90">
        <v>1.53623688247487</v>
      </c>
      <c r="J90">
        <f>F90/$L$2</f>
        <v>0.12892188250144734</v>
      </c>
      <c r="K90">
        <f t="shared" ref="K90" si="84">G90/$L$2</f>
        <v>0.63409576922525446</v>
      </c>
      <c r="M90">
        <f t="shared" ref="M90" si="85">J90+K90</f>
        <v>0.76301765172670177</v>
      </c>
      <c r="N90">
        <f t="shared" ref="N90" si="86">J90*K90</f>
        <v>8.1748820254723131E-2</v>
      </c>
      <c r="P90">
        <f t="shared" si="57"/>
        <v>0.3503717853481253</v>
      </c>
    </row>
    <row r="91" spans="2:16" x14ac:dyDescent="0.25">
      <c r="B91" s="3" t="s">
        <v>53</v>
      </c>
      <c r="C91" s="3"/>
      <c r="D91" s="3" t="s">
        <v>120</v>
      </c>
      <c r="E91" s="3"/>
      <c r="F91" s="3">
        <v>0.36228978728143402</v>
      </c>
      <c r="G91" s="3">
        <v>1.38724047867964</v>
      </c>
      <c r="H91" s="3"/>
      <c r="I91" s="3"/>
      <c r="J91" s="3">
        <f>F91/$L$2</f>
        <v>0.14953841036454391</v>
      </c>
      <c r="K91" s="3">
        <f t="shared" ref="K91" si="87">G91/$L$2</f>
        <v>0.57259614611756715</v>
      </c>
      <c r="L91" s="3"/>
      <c r="M91" s="3">
        <f t="shared" ref="M91" si="88">J91+K91</f>
        <v>0.72213455648211111</v>
      </c>
      <c r="N91" s="3">
        <f t="shared" ref="N91" si="89">J91*K91</f>
        <v>8.5625117471285095E-2</v>
      </c>
      <c r="O91" s="3"/>
      <c r="P91" s="3">
        <f t="shared" si="57"/>
        <v>0.30941816999901434</v>
      </c>
    </row>
    <row r="92" spans="2:16" x14ac:dyDescent="0.25">
      <c r="B92" t="s">
        <v>53</v>
      </c>
      <c r="C92" t="s">
        <v>97</v>
      </c>
      <c r="D92" t="s">
        <v>121</v>
      </c>
      <c r="E92">
        <v>0.6</v>
      </c>
      <c r="J92">
        <v>1.5</v>
      </c>
      <c r="K92">
        <v>0.99</v>
      </c>
      <c r="M92">
        <f t="shared" ref="M92:M94" si="90">J92+K92</f>
        <v>2.4900000000000002</v>
      </c>
      <c r="N92">
        <f t="shared" ref="N92:N94" si="91">J92*K92</f>
        <v>1.4849999999999999</v>
      </c>
      <c r="P92">
        <f t="shared" si="57"/>
        <v>1.0461569174729808</v>
      </c>
    </row>
    <row r="93" spans="2:16" x14ac:dyDescent="0.25">
      <c r="B93" t="s">
        <v>53</v>
      </c>
      <c r="E93">
        <v>0.66</v>
      </c>
      <c r="J93">
        <v>2.6686999618757101E-2</v>
      </c>
      <c r="K93">
        <v>0.99961875714830295</v>
      </c>
      <c r="M93">
        <f t="shared" si="90"/>
        <v>1.0263057567670602</v>
      </c>
      <c r="N93">
        <f t="shared" si="91"/>
        <v>2.6676825390919208E-2</v>
      </c>
      <c r="P93">
        <f t="shared" si="57"/>
        <v>0.49775310196057687</v>
      </c>
    </row>
    <row r="94" spans="2:16" x14ac:dyDescent="0.25">
      <c r="B94" t="s">
        <v>53</v>
      </c>
      <c r="E94">
        <v>0.75</v>
      </c>
      <c r="J94">
        <v>2.4208921082729699E-2</v>
      </c>
      <c r="K94">
        <v>0.99980937857415098</v>
      </c>
      <c r="M94">
        <f t="shared" si="90"/>
        <v>1.0240182996568807</v>
      </c>
      <c r="N94">
        <f t="shared" si="91"/>
        <v>2.4204306343674643E-2</v>
      </c>
      <c r="P94">
        <f t="shared" si="57"/>
        <v>0.48444615932955137</v>
      </c>
    </row>
    <row r="95" spans="2:16" x14ac:dyDescent="0.25">
      <c r="B95" t="s">
        <v>53</v>
      </c>
      <c r="C95" t="s">
        <v>97</v>
      </c>
      <c r="D95" t="s">
        <v>122</v>
      </c>
      <c r="E95">
        <v>0.6</v>
      </c>
      <c r="J95">
        <v>2.5924513915364E-2</v>
      </c>
      <c r="K95">
        <v>0.99961875714830295</v>
      </c>
      <c r="M95">
        <f t="shared" ref="M95" si="92">J95+K95</f>
        <v>1.0255432710636669</v>
      </c>
      <c r="N95">
        <f t="shared" ref="N95" si="93">J95*K95</f>
        <v>2.5914630379750045E-2</v>
      </c>
      <c r="P95">
        <f t="shared" si="57"/>
        <v>0.49373832810363116</v>
      </c>
    </row>
    <row r="96" spans="2:16" x14ac:dyDescent="0.25">
      <c r="B96" t="s">
        <v>53</v>
      </c>
      <c r="C96" t="s">
        <v>64</v>
      </c>
      <c r="D96" t="s">
        <v>120</v>
      </c>
      <c r="E96">
        <v>0.4</v>
      </c>
      <c r="J96">
        <v>0.21535199572979</v>
      </c>
      <c r="K96">
        <v>0.52058448490599596</v>
      </c>
      <c r="M96">
        <f t="shared" ref="M96" si="94">J96+K96</f>
        <v>0.73593648063578598</v>
      </c>
      <c r="N96">
        <f t="shared" ref="N96" si="95">J96*K96</f>
        <v>0.11210890777047097</v>
      </c>
      <c r="P96">
        <f t="shared" si="57"/>
        <v>0.30792031098560202</v>
      </c>
    </row>
    <row r="97" spans="2:16" x14ac:dyDescent="0.25">
      <c r="B97" t="s">
        <v>53</v>
      </c>
      <c r="E97">
        <v>0.3</v>
      </c>
      <c r="J97">
        <v>0.31835596939683197</v>
      </c>
      <c r="K97">
        <v>0.46470998161437599</v>
      </c>
      <c r="M97">
        <f t="shared" ref="M97" si="96">J97+K97</f>
        <v>0.78306595101120791</v>
      </c>
      <c r="N97">
        <f t="shared" ref="N97" si="97">J97*K97</f>
        <v>0.14794319668522862</v>
      </c>
      <c r="P97">
        <f t="shared" si="57"/>
        <v>0.30618494226658516</v>
      </c>
    </row>
    <row r="98" spans="2:16" x14ac:dyDescent="0.25">
      <c r="B98" t="s">
        <v>53</v>
      </c>
      <c r="C98" t="s">
        <v>73</v>
      </c>
      <c r="D98" t="s">
        <v>123</v>
      </c>
      <c r="J98">
        <v>0.34899999999999998</v>
      </c>
      <c r="K98">
        <v>0.48899999999999999</v>
      </c>
      <c r="M98">
        <f t="shared" ref="M98" si="98">J98+K98</f>
        <v>0.83799999999999997</v>
      </c>
      <c r="N98">
        <f t="shared" ref="N98" si="99">J98*K98</f>
        <v>0.17066099999999998</v>
      </c>
      <c r="O98" s="2">
        <v>44008</v>
      </c>
      <c r="P98">
        <f t="shared" si="57"/>
        <v>0.34320335508601013</v>
      </c>
    </row>
    <row r="99" spans="2:16" x14ac:dyDescent="0.25">
      <c r="B99" t="s">
        <v>53</v>
      </c>
      <c r="C99" t="s">
        <v>64</v>
      </c>
      <c r="D99" t="s">
        <v>120</v>
      </c>
      <c r="E99">
        <v>0.2</v>
      </c>
      <c r="J99">
        <v>0.50417086768281805</v>
      </c>
      <c r="K99">
        <v>0.40067018563549001</v>
      </c>
      <c r="M99">
        <f t="shared" ref="M99" si="100">J99+K99</f>
        <v>0.904841053318308</v>
      </c>
      <c r="N99">
        <f t="shared" ref="N99" si="101">J99*K99</f>
        <v>0.20200623514648078</v>
      </c>
      <c r="P99">
        <f t="shared" si="57"/>
        <v>0.30581983937723639</v>
      </c>
    </row>
    <row r="100" spans="2:16" x14ac:dyDescent="0.25">
      <c r="B100" t="s">
        <v>53</v>
      </c>
      <c r="E100">
        <v>0.1</v>
      </c>
      <c r="J100">
        <v>1.0299018444932</v>
      </c>
      <c r="K100">
        <v>0.304236106992467</v>
      </c>
      <c r="M100">
        <f t="shared" ref="M100" si="102">J100+K100</f>
        <v>1.3341379514856671</v>
      </c>
      <c r="N100">
        <f t="shared" ref="N100" si="103">J100*K100</f>
        <v>0.31333332775297229</v>
      </c>
      <c r="P100">
        <f t="shared" si="57"/>
        <v>0.30831680189370769</v>
      </c>
    </row>
    <row r="101" spans="2:16" x14ac:dyDescent="0.25">
      <c r="B101" t="s">
        <v>53</v>
      </c>
      <c r="C101" t="s">
        <v>81</v>
      </c>
      <c r="D101" t="s">
        <v>100</v>
      </c>
      <c r="E101">
        <v>0.4</v>
      </c>
      <c r="J101">
        <v>0.214160323361066</v>
      </c>
      <c r="K101">
        <v>0.54126836608249196</v>
      </c>
      <c r="M101">
        <f t="shared" ref="M101" si="104">J101+K101</f>
        <v>0.75542868944355801</v>
      </c>
      <c r="N101">
        <f t="shared" ref="N101" si="105">J101*K101</f>
        <v>0.11591820830534233</v>
      </c>
      <c r="P101">
        <f t="shared" si="57"/>
        <v>0.3278356598559039</v>
      </c>
    </row>
    <row r="102" spans="2:16" x14ac:dyDescent="0.25">
      <c r="B102" t="s">
        <v>53</v>
      </c>
      <c r="E102">
        <v>0.3</v>
      </c>
      <c r="J102">
        <v>0.31835280580633701</v>
      </c>
      <c r="K102">
        <v>0.48628075765622197</v>
      </c>
      <c r="M102">
        <f t="shared" ref="M102" si="106">J102+K102</f>
        <v>0.80463356346255899</v>
      </c>
      <c r="N102">
        <f t="shared" ref="N102" si="107">J102*K102</f>
        <v>0.15480884360948965</v>
      </c>
      <c r="P102">
        <f t="shared" si="57"/>
        <v>0.32775434198914477</v>
      </c>
    </row>
    <row r="103" spans="2:16" x14ac:dyDescent="0.25">
      <c r="B103" t="s">
        <v>53</v>
      </c>
      <c r="E103">
        <v>0.2</v>
      </c>
      <c r="J103">
        <v>0.51062872484805499</v>
      </c>
      <c r="K103">
        <v>0.42123237151118098</v>
      </c>
      <c r="M103">
        <f t="shared" ref="M103" si="108">J103+K103</f>
        <v>0.93186109635923597</v>
      </c>
      <c r="N103">
        <f t="shared" ref="N103" si="109">J103*K103</f>
        <v>0.21509334872947652</v>
      </c>
      <c r="P103">
        <f t="shared" si="57"/>
        <v>0.32814478766979027</v>
      </c>
    </row>
    <row r="104" spans="2:16" x14ac:dyDescent="0.25">
      <c r="B104" t="s">
        <v>53</v>
      </c>
      <c r="E104">
        <v>0.1</v>
      </c>
      <c r="J104">
        <v>1.0173998347790101</v>
      </c>
      <c r="K104">
        <v>0.32825131291673998</v>
      </c>
      <c r="M104">
        <f t="shared" ref="M104" si="110">J104+K104</f>
        <v>1.34565114769575</v>
      </c>
      <c r="N104">
        <f t="shared" ref="N104" si="111">J104*K104</f>
        <v>0.33396283152748441</v>
      </c>
      <c r="P104">
        <f t="shared" si="57"/>
        <v>0.33064046437179156</v>
      </c>
    </row>
    <row r="105" spans="2:16" x14ac:dyDescent="0.25">
      <c r="B105" t="s">
        <v>53</v>
      </c>
      <c r="C105" t="s">
        <v>97</v>
      </c>
      <c r="E105">
        <v>0.5</v>
      </c>
      <c r="J105">
        <v>0.31052230270682402</v>
      </c>
      <c r="K105">
        <v>0.93080442241707895</v>
      </c>
      <c r="M105">
        <f t="shared" ref="M105:M106" si="112">J105+K105</f>
        <v>1.2413267251239031</v>
      </c>
      <c r="N105">
        <f t="shared" ref="N105:N106" si="113">J105*K105</f>
        <v>0.28903553261864667</v>
      </c>
      <c r="P105">
        <f t="shared" si="57"/>
        <v>0.76882873448934763</v>
      </c>
    </row>
    <row r="106" spans="2:16" x14ac:dyDescent="0.25">
      <c r="B106" t="s">
        <v>53</v>
      </c>
      <c r="E106">
        <v>0.3</v>
      </c>
      <c r="J106">
        <v>0.554517727792603</v>
      </c>
      <c r="K106">
        <v>0.90468928707586704</v>
      </c>
      <c r="M106">
        <f t="shared" si="112"/>
        <v>1.4592070148684702</v>
      </c>
      <c r="N106">
        <f t="shared" si="113"/>
        <v>0.5016662478276197</v>
      </c>
      <c r="P106">
        <f t="shared" si="57"/>
        <v>0.82302186155833779</v>
      </c>
    </row>
    <row r="107" spans="2:16" x14ac:dyDescent="0.25">
      <c r="B107" t="s">
        <v>53</v>
      </c>
      <c r="C107" t="s">
        <v>81</v>
      </c>
      <c r="D107" t="s">
        <v>126</v>
      </c>
      <c r="F107">
        <v>0.27054068618645499</v>
      </c>
      <c r="G107">
        <v>1.6273037542662101</v>
      </c>
      <c r="J107">
        <f>F107/$L$2</f>
        <v>0.11166813300157476</v>
      </c>
      <c r="K107">
        <f t="shared" ref="K107" si="114">G107/$L$2</f>
        <v>0.67168445022765322</v>
      </c>
      <c r="M107">
        <f t="shared" ref="M107" si="115">J107+K107</f>
        <v>0.78335258322922796</v>
      </c>
      <c r="N107">
        <f t="shared" ref="N107" si="116">J107*K107</f>
        <v>7.5005748523111204E-2</v>
      </c>
      <c r="P107">
        <f t="shared" si="57"/>
        <v>0.36806143944692282</v>
      </c>
    </row>
    <row r="108" spans="2:16" x14ac:dyDescent="0.25">
      <c r="B108" t="s">
        <v>53</v>
      </c>
      <c r="C108" t="s">
        <v>73</v>
      </c>
      <c r="D108" t="s">
        <v>127</v>
      </c>
      <c r="J108">
        <v>0.251</v>
      </c>
      <c r="K108">
        <v>0.55100000000000005</v>
      </c>
      <c r="M108">
        <f t="shared" ref="M108" si="117">J108+K108</f>
        <v>0.80200000000000005</v>
      </c>
      <c r="N108">
        <f t="shared" ref="N108" si="118">J108*K108</f>
        <v>0.13830100000000001</v>
      </c>
      <c r="P108">
        <f t="shared" si="57"/>
        <v>0.35955112593072613</v>
      </c>
    </row>
    <row r="109" spans="2:16" x14ac:dyDescent="0.25">
      <c r="B109" t="s">
        <v>53</v>
      </c>
      <c r="C109" t="s">
        <v>81</v>
      </c>
      <c r="D109" t="s">
        <v>128</v>
      </c>
      <c r="F109">
        <v>0.32289679503069801</v>
      </c>
      <c r="G109">
        <v>1.43136494113505</v>
      </c>
      <c r="J109">
        <f>F109/$L$2</f>
        <v>0.13327859392069313</v>
      </c>
      <c r="K109">
        <f t="shared" ref="K109" si="119">G109/$L$2</f>
        <v>0.59080891999475715</v>
      </c>
      <c r="M109">
        <f t="shared" ref="M109" si="120">J109+K109</f>
        <v>0.72408751391545034</v>
      </c>
      <c r="N109">
        <f t="shared" ref="N109" si="121">J109*K109</f>
        <v>7.8742182132704522E-2</v>
      </c>
      <c r="O109" s="2">
        <v>44011</v>
      </c>
      <c r="P109">
        <f t="shared" si="57"/>
        <v>0.31168797940965065</v>
      </c>
    </row>
    <row r="110" spans="2:16" x14ac:dyDescent="0.25">
      <c r="B110" t="s">
        <v>53</v>
      </c>
      <c r="C110" t="s">
        <v>81</v>
      </c>
      <c r="D110" t="s">
        <v>136</v>
      </c>
      <c r="F110">
        <v>0.35802894926872297</v>
      </c>
      <c r="G110">
        <v>1.34299386741105</v>
      </c>
      <c r="J110">
        <f>F110/$L$2</f>
        <v>0.14777971065616191</v>
      </c>
      <c r="K110">
        <f t="shared" ref="K110" si="122">G110/$L$2</f>
        <v>0.5543329542048927</v>
      </c>
      <c r="M110">
        <f t="shared" ref="M110" si="123">J110+K110</f>
        <v>0.70211266486105461</v>
      </c>
      <c r="N110">
        <f t="shared" ref="N110" si="124">J110*K110</f>
        <v>8.1919163579574489E-2</v>
      </c>
      <c r="P110">
        <f t="shared" si="57"/>
        <v>0.28951644525984221</v>
      </c>
    </row>
    <row r="111" spans="2:16" x14ac:dyDescent="0.25">
      <c r="B111" t="s">
        <v>53</v>
      </c>
      <c r="C111" t="s">
        <v>73</v>
      </c>
      <c r="D111" t="s">
        <v>129</v>
      </c>
      <c r="J111">
        <v>0.109</v>
      </c>
      <c r="K111">
        <v>0.65700000000000003</v>
      </c>
      <c r="M111">
        <f t="shared" ref="M111:M115" si="125">J111+K111</f>
        <v>0.76600000000000001</v>
      </c>
      <c r="N111">
        <f t="shared" ref="N111:N115" si="126">J111*K111</f>
        <v>7.1612999999999996E-2</v>
      </c>
      <c r="P111">
        <f t="shared" si="57"/>
        <v>0.35002757554971042</v>
      </c>
    </row>
    <row r="112" spans="2:16" x14ac:dyDescent="0.25">
      <c r="B112" t="s">
        <v>53</v>
      </c>
      <c r="D112" t="s">
        <v>130</v>
      </c>
      <c r="J112">
        <v>0.111</v>
      </c>
      <c r="K112">
        <v>0.65500000000000003</v>
      </c>
      <c r="M112">
        <f t="shared" si="125"/>
        <v>0.76600000000000001</v>
      </c>
      <c r="N112">
        <f t="shared" si="126"/>
        <v>7.2705000000000006E-2</v>
      </c>
      <c r="P112">
        <f t="shared" si="57"/>
        <v>0.35054582674273232</v>
      </c>
    </row>
    <row r="113" spans="2:18" x14ac:dyDescent="0.25">
      <c r="B113" t="s">
        <v>53</v>
      </c>
      <c r="D113" t="s">
        <v>131</v>
      </c>
      <c r="J113">
        <v>0.38200000000000001</v>
      </c>
      <c r="K113">
        <v>0.46899999999999997</v>
      </c>
      <c r="M113">
        <f t="shared" si="125"/>
        <v>0.85099999999999998</v>
      </c>
      <c r="N113">
        <f t="shared" si="126"/>
        <v>0.17915799999999998</v>
      </c>
      <c r="P113">
        <f t="shared" si="57"/>
        <v>0.33571664815298463</v>
      </c>
    </row>
    <row r="114" spans="2:18" x14ac:dyDescent="0.25">
      <c r="B114" t="s">
        <v>53</v>
      </c>
      <c r="D114" t="s">
        <v>132</v>
      </c>
      <c r="J114">
        <v>0.436</v>
      </c>
      <c r="M114">
        <f t="shared" si="125"/>
        <v>0.436</v>
      </c>
      <c r="N114">
        <f t="shared" si="126"/>
        <v>0</v>
      </c>
    </row>
    <row r="115" spans="2:18" x14ac:dyDescent="0.25">
      <c r="B115" t="s">
        <v>53</v>
      </c>
      <c r="D115" t="s">
        <v>133</v>
      </c>
      <c r="J115">
        <v>0.45400000000000001</v>
      </c>
      <c r="K115">
        <v>0.45200000000000001</v>
      </c>
      <c r="M115">
        <f t="shared" si="125"/>
        <v>0.90600000000000003</v>
      </c>
      <c r="N115">
        <f t="shared" si="126"/>
        <v>0.205208</v>
      </c>
      <c r="P115">
        <f t="shared" si="57"/>
        <v>0.34263235578970075</v>
      </c>
    </row>
    <row r="116" spans="2:18" x14ac:dyDescent="0.25">
      <c r="B116" t="s">
        <v>53</v>
      </c>
      <c r="C116" t="s">
        <v>81</v>
      </c>
      <c r="D116" t="s">
        <v>135</v>
      </c>
      <c r="F116">
        <v>0.42434138437716601</v>
      </c>
      <c r="G116">
        <v>1.2623217615295901</v>
      </c>
      <c r="J116">
        <f>F116/$L$2</f>
        <v>0.17515077239082627</v>
      </c>
      <c r="K116">
        <f t="shared" ref="K116" si="127">G116/$L$2</f>
        <v>0.52103480753397236</v>
      </c>
      <c r="M116">
        <f t="shared" ref="M116" si="128">J116+K116</f>
        <v>0.69618557992479868</v>
      </c>
      <c r="N116">
        <f t="shared" ref="N116" si="129">J116*K116</f>
        <v>9.1259648982080763E-2</v>
      </c>
      <c r="P116">
        <f t="shared" ref="P116:P117" si="130">0.1385*LN(J116)+K116</f>
        <v>0.27975283298787601</v>
      </c>
    </row>
    <row r="117" spans="2:18" x14ac:dyDescent="0.25">
      <c r="B117" t="s">
        <v>53</v>
      </c>
      <c r="D117" t="s">
        <v>137</v>
      </c>
      <c r="F117">
        <v>0.44792688315747498</v>
      </c>
      <c r="G117">
        <v>1.2459107092175601</v>
      </c>
      <c r="J117">
        <f>F117/$L$2</f>
        <v>0.18488590188958437</v>
      </c>
      <c r="K117">
        <f t="shared" ref="K117" si="131">G117/$L$2</f>
        <v>0.51426099617824694</v>
      </c>
      <c r="M117">
        <f t="shared" ref="M117" si="132">J117+K117</f>
        <v>0.69914689806783126</v>
      </c>
      <c r="N117">
        <f t="shared" ref="N117" si="133">J117*K117</f>
        <v>9.5079608085051281E-2</v>
      </c>
      <c r="O117" s="2">
        <v>44012</v>
      </c>
      <c r="P117">
        <f t="shared" si="130"/>
        <v>0.28047072606449874</v>
      </c>
    </row>
    <row r="118" spans="2:18" x14ac:dyDescent="0.25">
      <c r="B118" t="s">
        <v>53</v>
      </c>
      <c r="D118" t="s">
        <v>138</v>
      </c>
      <c r="F118">
        <v>0.35649849649181398</v>
      </c>
      <c r="G118">
        <v>1.31189262400799</v>
      </c>
      <c r="J118">
        <f>F118/$L$2</f>
        <v>0.14714800232920544</v>
      </c>
      <c r="K118">
        <f t="shared" ref="K118" si="134">G118/$L$2</f>
        <v>0.541495632640425</v>
      </c>
      <c r="M118">
        <f t="shared" ref="M118" si="135">J118+K118</f>
        <v>0.68864363496963044</v>
      </c>
      <c r="N118">
        <f t="shared" ref="N118" si="136">J118*K118</f>
        <v>7.9680000613027838E-2</v>
      </c>
      <c r="O118" s="2"/>
      <c r="P118">
        <f t="shared" ref="P118" si="137">0.1385*LN(J118)+K118</f>
        <v>0.27608581399113913</v>
      </c>
    </row>
    <row r="119" spans="2:18" x14ac:dyDescent="0.25">
      <c r="B119" t="s">
        <v>53</v>
      </c>
      <c r="D119" t="s">
        <v>139</v>
      </c>
      <c r="F119">
        <v>0.343618981925568</v>
      </c>
      <c r="G119">
        <v>1.3759309356239799</v>
      </c>
      <c r="J119">
        <f t="shared" ref="J119:J121" si="138">F119/$L$2</f>
        <v>0.1418318653523514</v>
      </c>
      <c r="K119">
        <f t="shared" ref="K119:K121" si="139">G119/$L$2</f>
        <v>0.56792802918503271</v>
      </c>
      <c r="M119">
        <f t="shared" ref="M119:M121" si="140">J119+K119</f>
        <v>0.70975989453738408</v>
      </c>
      <c r="N119">
        <f t="shared" ref="N119:N121" si="141">J119*K119</f>
        <v>8.0550291765197859E-2</v>
      </c>
      <c r="O119" s="2"/>
      <c r="P119">
        <f t="shared" ref="P119:P121" si="142">0.1385*LN(J119)+K119</f>
        <v>0.29742188287707372</v>
      </c>
    </row>
    <row r="120" spans="2:18" x14ac:dyDescent="0.25">
      <c r="B120" t="s">
        <v>53</v>
      </c>
      <c r="D120" t="s">
        <v>140</v>
      </c>
      <c r="F120">
        <v>0.34875641730345702</v>
      </c>
      <c r="G120">
        <v>1.3599007002001</v>
      </c>
      <c r="J120">
        <f t="shared" si="138"/>
        <v>0.14395238860950663</v>
      </c>
      <c r="K120">
        <f t="shared" si="139"/>
        <v>0.56131140346934771</v>
      </c>
      <c r="M120">
        <f t="shared" si="140"/>
        <v>0.70526379207885437</v>
      </c>
      <c r="N120">
        <f t="shared" si="141"/>
        <v>8.0802117283167108E-2</v>
      </c>
      <c r="O120" s="2"/>
      <c r="P120">
        <f t="shared" si="142"/>
        <v>0.29286063884968455</v>
      </c>
    </row>
    <row r="121" spans="2:18" x14ac:dyDescent="0.25">
      <c r="B121" t="s">
        <v>53</v>
      </c>
      <c r="D121" t="s">
        <v>141</v>
      </c>
      <c r="F121">
        <v>0.37141142953630102</v>
      </c>
      <c r="G121">
        <v>1.3188622915835799</v>
      </c>
      <c r="J121">
        <f t="shared" si="138"/>
        <v>0.15330345130854175</v>
      </c>
      <c r="K121">
        <f t="shared" si="139"/>
        <v>0.54437242642984918</v>
      </c>
      <c r="M121">
        <f t="shared" si="140"/>
        <v>0.6976758777383909</v>
      </c>
      <c r="N121">
        <f t="shared" si="141"/>
        <v>8.3454171768901117E-2</v>
      </c>
      <c r="O121" s="2"/>
      <c r="P121">
        <f t="shared" si="142"/>
        <v>0.28463839320959949</v>
      </c>
    </row>
    <row r="122" spans="2:18" x14ac:dyDescent="0.25">
      <c r="B122" t="s">
        <v>53</v>
      </c>
      <c r="D122" t="s">
        <v>142</v>
      </c>
      <c r="F122">
        <v>0.40138100011137001</v>
      </c>
      <c r="G122">
        <v>1.2634390639089701</v>
      </c>
      <c r="J122">
        <f t="shared" ref="J122" si="143">F122/$L$2</f>
        <v>0.16567366460307889</v>
      </c>
      <c r="K122">
        <f t="shared" ref="K122" si="144">G122/$L$2</f>
        <v>0.52149598427031585</v>
      </c>
      <c r="M122">
        <f t="shared" ref="M122" si="145">J122+K122</f>
        <v>0.68716964887339471</v>
      </c>
      <c r="N122">
        <f t="shared" ref="N122" si="146">J122*K122</f>
        <v>8.6398150789852815E-2</v>
      </c>
      <c r="O122" s="2">
        <v>44013</v>
      </c>
      <c r="P122">
        <f t="shared" ref="P122" si="147">0.1385*LN(J122)+K122</f>
        <v>0.27250964502906339</v>
      </c>
    </row>
    <row r="123" spans="2:18" x14ac:dyDescent="0.25">
      <c r="B123" t="s">
        <v>53</v>
      </c>
      <c r="D123" t="s">
        <v>143</v>
      </c>
      <c r="F123">
        <v>0.35083653973967899</v>
      </c>
      <c r="G123">
        <v>1.32676963093095</v>
      </c>
      <c r="J123">
        <f t="shared" ref="J123" si="148">F123/$L$2</f>
        <v>0.14481097809614488</v>
      </c>
      <c r="K123">
        <f t="shared" ref="K123" si="149">G123/$L$2</f>
        <v>0.54763625278579386</v>
      </c>
      <c r="M123">
        <f t="shared" ref="M123" si="150">J123+K123</f>
        <v>0.69244723088193871</v>
      </c>
      <c r="N123">
        <f t="shared" ref="N123" si="151">J123*K123</f>
        <v>7.9303741406818451E-2</v>
      </c>
      <c r="O123" s="2"/>
      <c r="P123">
        <f t="shared" ref="P123" si="152">0.1385*LN(J123)+K123</f>
        <v>0.28000910368002152</v>
      </c>
    </row>
    <row r="124" spans="2:18" x14ac:dyDescent="0.25">
      <c r="B124" t="s">
        <v>53</v>
      </c>
      <c r="D124" t="s">
        <v>144</v>
      </c>
      <c r="F124">
        <v>0.37816554038275602</v>
      </c>
      <c r="G124">
        <v>1.29894484981084</v>
      </c>
      <c r="J124">
        <f t="shared" ref="J124" si="153">F124/$L$2</f>
        <v>0.15609127209417217</v>
      </c>
      <c r="K124">
        <f t="shared" ref="K124" si="154">G124/$L$2</f>
        <v>0.53615132087903161</v>
      </c>
      <c r="M124">
        <f t="shared" ref="M124" si="155">J124+K124</f>
        <v>0.69224259297320379</v>
      </c>
      <c r="N124">
        <f t="shared" ref="N124" si="156">J124*K124</f>
        <v>8.3688541710978739E-2</v>
      </c>
      <c r="O124" s="2"/>
      <c r="P124">
        <f t="shared" ref="P124:P125" si="157">0.1385*LN(J124)+K124</f>
        <v>0.27891328128539983</v>
      </c>
    </row>
    <row r="125" spans="2:18" x14ac:dyDescent="0.25">
      <c r="B125" t="s">
        <v>53</v>
      </c>
      <c r="D125" t="s">
        <v>145</v>
      </c>
      <c r="F125">
        <v>0.36774337252873102</v>
      </c>
      <c r="G125">
        <v>1.3042044340019101</v>
      </c>
      <c r="J125">
        <f t="shared" ref="J125" si="158">F125/$L$2</f>
        <v>0.15178942736060075</v>
      </c>
      <c r="K125">
        <f t="shared" ref="K125" si="159">G125/$L$2</f>
        <v>0.53832226217167189</v>
      </c>
      <c r="M125">
        <f t="shared" ref="M125" si="160">J125+K125</f>
        <v>0.69011168953227264</v>
      </c>
      <c r="N125">
        <f t="shared" ref="N125" si="161">J125*K125</f>
        <v>8.1711627910501267E-2</v>
      </c>
      <c r="O125" s="2">
        <v>44014</v>
      </c>
      <c r="P125">
        <f t="shared" si="157"/>
        <v>0.27721360467927314</v>
      </c>
    </row>
    <row r="126" spans="2:18" x14ac:dyDescent="0.25">
      <c r="B126" t="s">
        <v>53</v>
      </c>
      <c r="D126" t="s">
        <v>146</v>
      </c>
      <c r="F126">
        <v>0.40941048827191701</v>
      </c>
      <c r="G126">
        <v>1.2619876485994199</v>
      </c>
      <c r="J126">
        <f t="shared" ref="J126:J134" si="162">F126/$L$2</f>
        <v>0.16898790899450686</v>
      </c>
      <c r="K126">
        <f t="shared" ref="K126:K134" si="163">G126/$L$2</f>
        <v>0.52089689937808759</v>
      </c>
      <c r="M126">
        <f t="shared" ref="M126:M134" si="164">J126+K126</f>
        <v>0.68988480837259447</v>
      </c>
      <c r="N126">
        <f t="shared" ref="N126:N134" si="165">J126*K126</f>
        <v>8.8025277827625065E-2</v>
      </c>
      <c r="O126" s="2"/>
      <c r="P126">
        <f t="shared" ref="P126:P134" si="166">0.1385*LN(J126)+K126</f>
        <v>0.27465385600047565</v>
      </c>
      <c r="Q126">
        <v>1000</v>
      </c>
      <c r="R126">
        <v>500</v>
      </c>
    </row>
    <row r="127" spans="2:18" x14ac:dyDescent="0.25">
      <c r="B127" t="s">
        <v>53</v>
      </c>
      <c r="D127" t="s">
        <v>150</v>
      </c>
      <c r="F127">
        <v>0.38788714886706899</v>
      </c>
      <c r="G127">
        <v>1.27121706921885</v>
      </c>
      <c r="J127">
        <f t="shared" si="162"/>
        <v>0.16010395456540427</v>
      </c>
      <c r="K127">
        <f t="shared" si="163"/>
        <v>0.5247064268239805</v>
      </c>
      <c r="M127">
        <f t="shared" si="164"/>
        <v>0.68481038138938477</v>
      </c>
      <c r="N127">
        <f t="shared" si="165"/>
        <v>8.4007573920402201E-2</v>
      </c>
      <c r="O127" s="2"/>
      <c r="P127">
        <f t="shared" si="166"/>
        <v>0.27098385054560681</v>
      </c>
      <c r="Q127">
        <v>1000</v>
      </c>
      <c r="R127">
        <v>600</v>
      </c>
    </row>
    <row r="128" spans="2:18" x14ac:dyDescent="0.25">
      <c r="B128" t="s">
        <v>53</v>
      </c>
      <c r="D128" t="s">
        <v>147</v>
      </c>
      <c r="F128">
        <v>0.41585204186111602</v>
      </c>
      <c r="G128">
        <v>1.2438485498420999</v>
      </c>
      <c r="J128">
        <f t="shared" si="162"/>
        <v>0.1716467189246321</v>
      </c>
      <c r="K128">
        <f t="shared" si="163"/>
        <v>0.51340982110859168</v>
      </c>
      <c r="M128">
        <f t="shared" si="164"/>
        <v>0.6850565400332238</v>
      </c>
      <c r="N128">
        <f t="shared" si="165"/>
        <v>8.8125111256972088E-2</v>
      </c>
      <c r="O128" s="2"/>
      <c r="P128">
        <f t="shared" si="166"/>
        <v>0.26932893403502994</v>
      </c>
      <c r="Q128">
        <v>1000</v>
      </c>
      <c r="R128">
        <v>700</v>
      </c>
    </row>
    <row r="129" spans="2:19" x14ac:dyDescent="0.25">
      <c r="B129" t="s">
        <v>53</v>
      </c>
      <c r="D129" t="s">
        <v>151</v>
      </c>
      <c r="F129">
        <v>0.39472748240518102</v>
      </c>
      <c r="G129">
        <v>1.27297744917351</v>
      </c>
      <c r="J129">
        <f t="shared" si="162"/>
        <v>0.16292736455255347</v>
      </c>
      <c r="K129">
        <f t="shared" si="163"/>
        <v>0.52543303968831978</v>
      </c>
      <c r="M129">
        <f t="shared" si="164"/>
        <v>0.6883604042408733</v>
      </c>
      <c r="N129">
        <f t="shared" si="165"/>
        <v>8.5607420405255166E-2</v>
      </c>
      <c r="O129" s="2"/>
      <c r="P129">
        <f t="shared" si="166"/>
        <v>0.27413160475618831</v>
      </c>
      <c r="Q129">
        <v>1200</v>
      </c>
      <c r="R129">
        <v>500</v>
      </c>
    </row>
    <row r="130" spans="2:19" x14ac:dyDescent="0.25">
      <c r="B130" t="s">
        <v>53</v>
      </c>
      <c r="D130" t="s">
        <v>149</v>
      </c>
      <c r="F130">
        <v>0.41758368091855902</v>
      </c>
      <c r="G130">
        <v>1.2470962712278399</v>
      </c>
      <c r="J130">
        <f t="shared" si="162"/>
        <v>0.17236146872179939</v>
      </c>
      <c r="K130">
        <f t="shared" si="163"/>
        <v>0.51475034769912797</v>
      </c>
      <c r="M130">
        <f t="shared" si="164"/>
        <v>0.68711181642092733</v>
      </c>
      <c r="N130">
        <f t="shared" si="165"/>
        <v>8.8723125954478607E-2</v>
      </c>
      <c r="O130" s="2"/>
      <c r="P130">
        <f t="shared" si="166"/>
        <v>0.27124498756306292</v>
      </c>
      <c r="Q130">
        <v>1200</v>
      </c>
      <c r="R130">
        <v>600</v>
      </c>
    </row>
    <row r="131" spans="2:19" x14ac:dyDescent="0.25">
      <c r="B131" s="5" t="s">
        <v>53</v>
      </c>
      <c r="C131" s="3"/>
      <c r="D131" s="5" t="s">
        <v>152</v>
      </c>
      <c r="E131" s="5"/>
      <c r="F131" s="5">
        <v>0.45221286945525202</v>
      </c>
      <c r="G131" s="5">
        <v>1.2122551185741599</v>
      </c>
      <c r="H131" s="5"/>
      <c r="I131" s="5"/>
      <c r="J131" s="5">
        <f t="shared" si="162"/>
        <v>0.18665498178174242</v>
      </c>
      <c r="K131" s="5">
        <f t="shared" si="163"/>
        <v>0.50036934451878601</v>
      </c>
      <c r="L131" s="5"/>
      <c r="M131" s="5">
        <f t="shared" si="164"/>
        <v>0.68702432630052845</v>
      </c>
      <c r="N131" s="5">
        <f t="shared" si="165"/>
        <v>9.3396430885296394E-2</v>
      </c>
      <c r="O131" s="6"/>
      <c r="P131" s="5">
        <f t="shared" si="166"/>
        <v>0.26789801090705923</v>
      </c>
      <c r="Q131">
        <v>1200</v>
      </c>
      <c r="R131">
        <v>700</v>
      </c>
    </row>
    <row r="132" spans="2:19" x14ac:dyDescent="0.25">
      <c r="B132" t="s">
        <v>53</v>
      </c>
      <c r="D132" t="s">
        <v>148</v>
      </c>
      <c r="F132">
        <v>0.413667733672475</v>
      </c>
      <c r="G132">
        <v>1.2527474501435201</v>
      </c>
      <c r="J132">
        <f t="shared" si="162"/>
        <v>0.17074512581949194</v>
      </c>
      <c r="K132">
        <f t="shared" si="163"/>
        <v>0.51708292328199967</v>
      </c>
      <c r="M132">
        <f t="shared" si="164"/>
        <v>0.68782804910149165</v>
      </c>
      <c r="N132">
        <f t="shared" si="165"/>
        <v>8.8289388794895729E-2</v>
      </c>
      <c r="O132" s="2"/>
      <c r="P132">
        <f t="shared" si="166"/>
        <v>0.27227263254073197</v>
      </c>
      <c r="Q132">
        <v>1400</v>
      </c>
      <c r="R132">
        <v>500</v>
      </c>
    </row>
    <row r="133" spans="2:19" x14ac:dyDescent="0.25">
      <c r="B133" t="s">
        <v>53</v>
      </c>
      <c r="D133" t="s">
        <v>154</v>
      </c>
      <c r="F133">
        <v>0.41716334529673099</v>
      </c>
      <c r="G133">
        <v>1.24984102691225</v>
      </c>
      <c r="J133">
        <f t="shared" si="162"/>
        <v>0.17218797136439548</v>
      </c>
      <c r="K133">
        <f t="shared" si="163"/>
        <v>0.5158832706141393</v>
      </c>
      <c r="M133">
        <f t="shared" si="164"/>
        <v>0.68807124197853475</v>
      </c>
      <c r="N133">
        <f t="shared" si="165"/>
        <v>8.8828893827878105E-2</v>
      </c>
      <c r="O133" s="2"/>
      <c r="P133">
        <f t="shared" si="166"/>
        <v>0.27223842752883243</v>
      </c>
      <c r="Q133">
        <v>1400</v>
      </c>
      <c r="R133">
        <v>600</v>
      </c>
    </row>
    <row r="134" spans="2:19" x14ac:dyDescent="0.25">
      <c r="B134" t="s">
        <v>53</v>
      </c>
      <c r="D134" t="s">
        <v>153</v>
      </c>
      <c r="F134">
        <v>0.406608250793069</v>
      </c>
      <c r="G134">
        <v>1.2563005435622101</v>
      </c>
      <c r="J134">
        <f t="shared" si="162"/>
        <v>0.16783125994514969</v>
      </c>
      <c r="K134">
        <f t="shared" si="163"/>
        <v>0.51854949496124736</v>
      </c>
      <c r="M134">
        <f t="shared" si="164"/>
        <v>0.68638075490639705</v>
      </c>
      <c r="N134">
        <f t="shared" si="165"/>
        <v>8.7028815083267194E-2</v>
      </c>
      <c r="O134" s="2"/>
      <c r="P134">
        <f t="shared" si="166"/>
        <v>0.27135521995656675</v>
      </c>
      <c r="Q134">
        <v>1400</v>
      </c>
      <c r="R134">
        <v>700</v>
      </c>
    </row>
    <row r="135" spans="2:19" x14ac:dyDescent="0.25">
      <c r="B135" s="3" t="s">
        <v>53</v>
      </c>
      <c r="C135" s="3"/>
      <c r="D135" s="3" t="s">
        <v>155</v>
      </c>
      <c r="E135" s="3"/>
      <c r="F135" s="3">
        <v>0.45741137923973102</v>
      </c>
      <c r="G135" s="3">
        <v>1.2074697591871999</v>
      </c>
      <c r="H135" s="3"/>
      <c r="I135" s="3"/>
      <c r="J135" s="3">
        <f t="shared" ref="J135:J141" si="167">F135/$L$2</f>
        <v>0.1888007140566399</v>
      </c>
      <c r="K135" s="3">
        <f t="shared" ref="K135:K141" si="168">G135/$L$2</f>
        <v>0.49839414383449743</v>
      </c>
      <c r="L135" s="3"/>
      <c r="M135" s="3">
        <f t="shared" ref="M135:M141" si="169">J135+K135</f>
        <v>0.68719485789113732</v>
      </c>
      <c r="N135" s="3">
        <f t="shared" ref="N135:N141" si="170">J135*K135</f>
        <v>9.4097170237600808E-2</v>
      </c>
      <c r="O135" s="4"/>
      <c r="P135" s="3">
        <f t="shared" ref="P135:P143" si="171">0.1385*LN(J135)+K135</f>
        <v>0.26750588465154279</v>
      </c>
      <c r="R135">
        <v>800</v>
      </c>
    </row>
    <row r="136" spans="2:19" x14ac:dyDescent="0.25">
      <c r="B136" t="s">
        <v>53</v>
      </c>
      <c r="D136" s="5" t="s">
        <v>157</v>
      </c>
      <c r="F136">
        <v>0.41724597537623598</v>
      </c>
      <c r="G136">
        <v>1.24156724112534</v>
      </c>
      <c r="J136">
        <f t="shared" si="167"/>
        <v>0.17222207768251774</v>
      </c>
      <c r="K136">
        <f t="shared" si="168"/>
        <v>0.51246819015174105</v>
      </c>
      <c r="M136">
        <f t="shared" si="169"/>
        <v>0.68469026783425879</v>
      </c>
      <c r="N136">
        <f t="shared" si="170"/>
        <v>8.8258336454132419E-2</v>
      </c>
      <c r="O136" s="2"/>
      <c r="P136">
        <f t="shared" si="171"/>
        <v>0.26885077788669309</v>
      </c>
      <c r="R136">
        <v>900</v>
      </c>
    </row>
    <row r="137" spans="2:19" x14ac:dyDescent="0.25">
      <c r="B137" t="s">
        <v>53</v>
      </c>
      <c r="D137" s="5" t="s">
        <v>158</v>
      </c>
      <c r="F137">
        <v>0.39409159005421202</v>
      </c>
      <c r="G137">
        <v>1.26410010454501</v>
      </c>
      <c r="J137">
        <f t="shared" si="167"/>
        <v>0.16266489419135333</v>
      </c>
      <c r="K137">
        <f t="shared" si="168"/>
        <v>0.52176883481529401</v>
      </c>
      <c r="M137">
        <f t="shared" si="169"/>
        <v>0.68443372900664734</v>
      </c>
      <c r="N137">
        <f t="shared" si="170"/>
        <v>8.4873472307575512E-2</v>
      </c>
      <c r="O137" s="2"/>
      <c r="P137">
        <f t="shared" si="171"/>
        <v>0.27024410125167209</v>
      </c>
      <c r="R137">
        <v>1000</v>
      </c>
    </row>
    <row r="138" spans="2:19" x14ac:dyDescent="0.25">
      <c r="B138" t="s">
        <v>53</v>
      </c>
      <c r="D138" s="5" t="s">
        <v>159</v>
      </c>
      <c r="F138">
        <v>0.42522157435449698</v>
      </c>
      <c r="G138">
        <v>1.23218693079551</v>
      </c>
      <c r="J138">
        <f t="shared" si="167"/>
        <v>0.17551407882299636</v>
      </c>
      <c r="K138">
        <f t="shared" si="168"/>
        <v>0.50859638160319021</v>
      </c>
      <c r="M138">
        <f t="shared" si="169"/>
        <v>0.68411046042618651</v>
      </c>
      <c r="N138">
        <f t="shared" si="170"/>
        <v>8.9265825409793054E-2</v>
      </c>
      <c r="O138" s="2"/>
      <c r="P138">
        <f t="shared" si="171"/>
        <v>0.2676013930990947</v>
      </c>
      <c r="R138">
        <v>1100</v>
      </c>
    </row>
    <row r="139" spans="2:19" x14ac:dyDescent="0.25">
      <c r="B139" t="s">
        <v>53</v>
      </c>
      <c r="D139" s="5" t="s">
        <v>156</v>
      </c>
      <c r="F139">
        <v>0.40030680907781202</v>
      </c>
      <c r="G139">
        <v>1.27844540486942</v>
      </c>
      <c r="J139">
        <f t="shared" si="167"/>
        <v>0.16523028246749213</v>
      </c>
      <c r="K139">
        <f t="shared" si="168"/>
        <v>0.52768998821796453</v>
      </c>
      <c r="M139">
        <f t="shared" si="169"/>
        <v>0.6929202706854567</v>
      </c>
      <c r="N139">
        <f t="shared" si="170"/>
        <v>8.719036580852188E-2</v>
      </c>
      <c r="O139" s="2"/>
      <c r="P139">
        <f t="shared" si="171"/>
        <v>0.27833249315900366</v>
      </c>
      <c r="R139">
        <v>400</v>
      </c>
    </row>
    <row r="140" spans="2:19" x14ac:dyDescent="0.25">
      <c r="B140" t="s">
        <v>53</v>
      </c>
      <c r="D140" s="5" t="s">
        <v>160</v>
      </c>
      <c r="F140">
        <v>0.40662262124167797</v>
      </c>
      <c r="G140">
        <v>1.27235951988331</v>
      </c>
      <c r="J140">
        <f t="shared" si="167"/>
        <v>0.16783719147873594</v>
      </c>
      <c r="K140">
        <f t="shared" si="168"/>
        <v>0.52517798374410574</v>
      </c>
      <c r="M140">
        <f t="shared" si="169"/>
        <v>0.69301517522284173</v>
      </c>
      <c r="N140">
        <f t="shared" si="170"/>
        <v>8.814439781807594E-2</v>
      </c>
      <c r="O140" s="2"/>
      <c r="P140">
        <f t="shared" si="171"/>
        <v>0.27798860355392618</v>
      </c>
      <c r="R140">
        <v>300</v>
      </c>
    </row>
    <row r="141" spans="2:19" x14ac:dyDescent="0.25">
      <c r="B141" t="s">
        <v>53</v>
      </c>
      <c r="D141" s="5" t="s">
        <v>161</v>
      </c>
      <c r="F141">
        <v>0.41220554052646102</v>
      </c>
      <c r="G141">
        <v>1.28296850356926</v>
      </c>
      <c r="J141">
        <f t="shared" si="167"/>
        <v>0.1701415922770711</v>
      </c>
      <c r="K141">
        <f t="shared" si="168"/>
        <v>0.52955693841430163</v>
      </c>
      <c r="M141">
        <f t="shared" si="169"/>
        <v>0.69969853069137278</v>
      </c>
      <c r="N141">
        <f t="shared" si="170"/>
        <v>9.0099660703180151E-2</v>
      </c>
      <c r="O141" s="2"/>
      <c r="P141">
        <f t="shared" si="171"/>
        <v>0.28425622385463423</v>
      </c>
      <c r="R141">
        <v>200</v>
      </c>
    </row>
    <row r="142" spans="2:19" x14ac:dyDescent="0.25">
      <c r="D142" s="7" t="s">
        <v>162</v>
      </c>
      <c r="O142" s="2"/>
    </row>
    <row r="143" spans="2:19" x14ac:dyDescent="0.25">
      <c r="B143" s="3" t="s">
        <v>53</v>
      </c>
      <c r="C143" s="3" t="s">
        <v>81</v>
      </c>
      <c r="D143" s="3" t="s">
        <v>163</v>
      </c>
      <c r="E143" s="3"/>
      <c r="F143" s="3">
        <v>0.41329050939647699</v>
      </c>
      <c r="G143" s="3">
        <v>1.24138042529342</v>
      </c>
      <c r="H143" s="3"/>
      <c r="I143" s="3"/>
      <c r="J143" s="3">
        <f t="shared" ref="J143" si="172">F143/$L$2</f>
        <v>0.17058942306284802</v>
      </c>
      <c r="K143" s="3">
        <f t="shared" ref="K143" si="173">G143/$L$2</f>
        <v>0.51239108021511848</v>
      </c>
      <c r="L143" s="3"/>
      <c r="M143" s="3">
        <f t="shared" ref="M143" si="174">J143+K143</f>
        <v>0.68298050327796656</v>
      </c>
      <c r="N143" s="3">
        <f t="shared" ref="N143" si="175">J143*K143</f>
        <v>8.7408498756446545E-2</v>
      </c>
      <c r="O143" s="4"/>
      <c r="P143" s="3">
        <f t="shared" si="171"/>
        <v>0.26745443347876308</v>
      </c>
    </row>
    <row r="144" spans="2:19" x14ac:dyDescent="0.25">
      <c r="B144" s="3" t="s">
        <v>53</v>
      </c>
      <c r="C144" s="3" t="s">
        <v>164</v>
      </c>
      <c r="D144" s="3" t="s">
        <v>201</v>
      </c>
      <c r="E144" s="3"/>
      <c r="F144" s="3">
        <v>0.37303529022917198</v>
      </c>
      <c r="G144" s="3">
        <v>1.00335190713816</v>
      </c>
      <c r="H144" s="3"/>
      <c r="I144" s="3"/>
      <c r="J144" s="3">
        <f t="shared" ref="J144:J145" si="176">F144/$L$2</f>
        <v>0.15397371460381026</v>
      </c>
      <c r="K144" s="3">
        <f t="shared" ref="K144:K145" si="177">G144/$L$2</f>
        <v>0.41414264077259261</v>
      </c>
      <c r="L144" s="3"/>
      <c r="M144" s="3">
        <f t="shared" ref="M144:M145" si="178">J144+K144</f>
        <v>0.56811635537640282</v>
      </c>
      <c r="N144" s="3">
        <f t="shared" ref="N144:N145" si="179">J144*K144</f>
        <v>6.3767080775587487E-2</v>
      </c>
      <c r="O144" s="4"/>
      <c r="P144" s="3">
        <f t="shared" ref="P144:P145" si="180">0.1385*LN(J144)+K144</f>
        <v>0.15501282826202156</v>
      </c>
      <c r="Q144">
        <v>1000</v>
      </c>
      <c r="R144">
        <v>750</v>
      </c>
      <c r="S144">
        <f>P144*100-15</f>
        <v>0.50128282620215714</v>
      </c>
    </row>
    <row r="145" spans="2:19" x14ac:dyDescent="0.25">
      <c r="B145" s="3"/>
      <c r="C145" s="3"/>
      <c r="D145" s="5" t="s">
        <v>202</v>
      </c>
      <c r="F145">
        <v>0.368720563034176</v>
      </c>
      <c r="G145">
        <v>1.0061685150656099</v>
      </c>
      <c r="J145" s="5">
        <f t="shared" si="176"/>
        <v>0.15219277164447936</v>
      </c>
      <c r="K145" s="5">
        <f t="shared" si="177"/>
        <v>0.41530522135553311</v>
      </c>
      <c r="L145" s="5"/>
      <c r="M145" s="5">
        <f t="shared" si="178"/>
        <v>0.56749799300001247</v>
      </c>
      <c r="N145" s="5">
        <f t="shared" si="179"/>
        <v>6.3206452716522601E-2</v>
      </c>
      <c r="O145" s="6"/>
      <c r="P145" s="5">
        <f t="shared" si="180"/>
        <v>0.15456410654348807</v>
      </c>
      <c r="Q145">
        <v>1200</v>
      </c>
      <c r="R145">
        <v>1000</v>
      </c>
      <c r="S145">
        <f t="shared" ref="S145:S161" si="181">P145*100-15</f>
        <v>0.45641065434880623</v>
      </c>
    </row>
    <row r="146" spans="2:19" x14ac:dyDescent="0.25">
      <c r="D146" s="5" t="s">
        <v>203</v>
      </c>
      <c r="F146">
        <v>0.34471832124419299</v>
      </c>
      <c r="G146">
        <v>1.0258272887633799</v>
      </c>
      <c r="J146" s="5">
        <f t="shared" ref="J146" si="182">F146/$L$2</f>
        <v>0.1422856276717146</v>
      </c>
      <c r="K146" s="5">
        <f t="shared" ref="K146" si="183">G146/$L$2</f>
        <v>0.42341955930179481</v>
      </c>
      <c r="L146" s="5"/>
      <c r="M146" s="5">
        <f t="shared" ref="M146" si="184">J146+K146</f>
        <v>0.56570518697350947</v>
      </c>
      <c r="N146" s="5">
        <f t="shared" ref="N146" si="185">J146*K146</f>
        <v>6.0246517763736657E-2</v>
      </c>
      <c r="O146" s="6"/>
      <c r="P146" s="5">
        <f t="shared" ref="P146" si="186">0.1385*LN(J146)+K146</f>
        <v>0.15335580838453838</v>
      </c>
      <c r="Q146">
        <v>1200</v>
      </c>
      <c r="R146">
        <v>800</v>
      </c>
      <c r="S146">
        <f t="shared" si="181"/>
        <v>0.33558083845383813</v>
      </c>
    </row>
    <row r="147" spans="2:19" x14ac:dyDescent="0.25">
      <c r="D147" s="5" t="s">
        <v>204</v>
      </c>
      <c r="F147">
        <v>0.377357202648473</v>
      </c>
      <c r="G147">
        <v>1.00338424064753</v>
      </c>
      <c r="J147" s="5">
        <f t="shared" ref="J147" si="187">F147/$L$2</f>
        <v>0.15575762332993454</v>
      </c>
      <c r="K147" s="5">
        <f t="shared" ref="K147" si="188">G147/$L$2</f>
        <v>0.41415598672316156</v>
      </c>
      <c r="L147" s="5"/>
      <c r="M147" s="5">
        <f t="shared" ref="M147" si="189">J147+K147</f>
        <v>0.56991361005309615</v>
      </c>
      <c r="N147" s="5">
        <f t="shared" ref="N147" si="190">J147*K147</f>
        <v>6.4507952179863562E-2</v>
      </c>
      <c r="O147" s="6"/>
      <c r="P147" s="5">
        <f t="shared" ref="P147" si="191">0.1385*LN(J147)+K147</f>
        <v>0.15662158326768977</v>
      </c>
      <c r="Q147">
        <v>1200</v>
      </c>
      <c r="R147">
        <v>600</v>
      </c>
      <c r="S147">
        <f t="shared" si="181"/>
        <v>0.66215832676897612</v>
      </c>
    </row>
    <row r="148" spans="2:19" x14ac:dyDescent="0.25">
      <c r="D148" s="5" t="s">
        <v>205</v>
      </c>
      <c r="F148">
        <v>0.35343759093799498</v>
      </c>
      <c r="G148">
        <v>1.0248069869121099</v>
      </c>
      <c r="J148" s="5">
        <f t="shared" ref="J148:J158" si="192">F148/$L$2</f>
        <v>0.14588458567529206</v>
      </c>
      <c r="K148" s="5">
        <f t="shared" ref="K148:K158" si="193">G148/$L$2</f>
        <v>0.42299842041715829</v>
      </c>
      <c r="L148" s="5"/>
      <c r="M148" s="5">
        <f t="shared" ref="M148:M158" si="194">J148+K148</f>
        <v>0.56888300609245035</v>
      </c>
      <c r="N148" s="5">
        <f t="shared" ref="N148:N158" si="195">J148*K148</f>
        <v>6.1708949303860137E-2</v>
      </c>
      <c r="O148" s="6"/>
      <c r="P148" s="5">
        <f t="shared" ref="P148:P158" si="196">0.1385*LN(J148)+K148</f>
        <v>0.15639430258061626</v>
      </c>
      <c r="Q148">
        <v>1200</v>
      </c>
      <c r="R148">
        <v>400</v>
      </c>
      <c r="S148">
        <f t="shared" si="181"/>
        <v>0.63943025806162623</v>
      </c>
    </row>
    <row r="149" spans="2:19" x14ac:dyDescent="0.25">
      <c r="D149" s="5" t="s">
        <v>206</v>
      </c>
      <c r="F149">
        <v>0.336839722794046</v>
      </c>
      <c r="G149">
        <v>1.05442088888409</v>
      </c>
      <c r="J149" s="5">
        <f t="shared" si="192"/>
        <v>0.13903366438294454</v>
      </c>
      <c r="K149" s="5">
        <f t="shared" si="193"/>
        <v>0.43522182825542904</v>
      </c>
      <c r="L149" s="5"/>
      <c r="M149" s="5">
        <f t="shared" si="194"/>
        <v>0.57425549263837361</v>
      </c>
      <c r="N149" s="5">
        <f t="shared" si="195"/>
        <v>6.0510485601796851E-2</v>
      </c>
      <c r="O149" s="6"/>
      <c r="P149" s="5">
        <f t="shared" si="196"/>
        <v>0.16195590108178021</v>
      </c>
      <c r="Q149">
        <v>1200</v>
      </c>
      <c r="R149">
        <v>200</v>
      </c>
      <c r="S149">
        <f t="shared" si="181"/>
        <v>1.1955901081780205</v>
      </c>
    </row>
    <row r="150" spans="2:19" x14ac:dyDescent="0.25">
      <c r="D150" s="5" t="s">
        <v>207</v>
      </c>
      <c r="J150" s="5"/>
      <c r="K150" s="5"/>
      <c r="L150" s="5"/>
      <c r="M150" s="5"/>
      <c r="N150" s="5"/>
      <c r="O150" s="6"/>
      <c r="P150" s="5"/>
    </row>
    <row r="151" spans="2:19" x14ac:dyDescent="0.25">
      <c r="D151" s="5" t="s">
        <v>208</v>
      </c>
      <c r="F151">
        <v>0.35623623580469099</v>
      </c>
      <c r="G151">
        <v>1.01700383331716</v>
      </c>
      <c r="J151" s="5">
        <f t="shared" si="192"/>
        <v>0.14703975184125276</v>
      </c>
      <c r="K151" s="5">
        <f t="shared" si="193"/>
        <v>0.41977759767971595</v>
      </c>
      <c r="L151" s="5"/>
      <c r="M151" s="5">
        <f t="shared" si="194"/>
        <v>0.56681734952096874</v>
      </c>
      <c r="N151" s="5">
        <f t="shared" si="195"/>
        <v>6.1723993791342677E-2</v>
      </c>
      <c r="O151" s="6"/>
      <c r="P151" s="5">
        <f t="shared" si="196"/>
        <v>0.1542658530117868</v>
      </c>
      <c r="Q151">
        <v>1000</v>
      </c>
      <c r="R151">
        <v>800</v>
      </c>
      <c r="S151">
        <f t="shared" si="181"/>
        <v>0.42658530117867954</v>
      </c>
    </row>
    <row r="152" spans="2:19" x14ac:dyDescent="0.25">
      <c r="D152" s="5" t="s">
        <v>209</v>
      </c>
      <c r="F152">
        <v>0.33640142411145701</v>
      </c>
      <c r="G152">
        <v>1.0457267674753601</v>
      </c>
      <c r="J152" s="5">
        <f t="shared" si="192"/>
        <v>0.13885275260855792</v>
      </c>
      <c r="K152" s="5">
        <f t="shared" si="193"/>
        <v>0.43163325043563017</v>
      </c>
      <c r="L152" s="5"/>
      <c r="M152" s="5">
        <f t="shared" si="194"/>
        <v>0.57048600304418806</v>
      </c>
      <c r="N152" s="5">
        <f t="shared" si="195"/>
        <v>5.9933464940366284E-2</v>
      </c>
      <c r="O152" s="6"/>
      <c r="P152" s="5">
        <f t="shared" si="196"/>
        <v>0.15818698854419455</v>
      </c>
      <c r="Q152">
        <v>1000</v>
      </c>
      <c r="R152">
        <v>600</v>
      </c>
      <c r="S152">
        <f t="shared" si="181"/>
        <v>0.81869885441945556</v>
      </c>
    </row>
    <row r="153" spans="2:19" x14ac:dyDescent="0.25">
      <c r="D153" s="5" t="s">
        <v>210</v>
      </c>
      <c r="F153">
        <v>0.360845557196181</v>
      </c>
      <c r="G153">
        <v>1.0178013932149901</v>
      </c>
      <c r="J153" s="5">
        <f t="shared" si="192"/>
        <v>0.14894229123910574</v>
      </c>
      <c r="K153" s="5">
        <f t="shared" si="193"/>
        <v>0.42010679779376547</v>
      </c>
      <c r="L153" s="5"/>
      <c r="M153" s="5">
        <f t="shared" si="194"/>
        <v>0.56904908903287121</v>
      </c>
      <c r="N153" s="5">
        <f t="shared" si="195"/>
        <v>6.2571669028527122E-2</v>
      </c>
      <c r="O153" s="6"/>
      <c r="P153" s="5">
        <f t="shared" si="196"/>
        <v>0.15637560260139804</v>
      </c>
      <c r="Q153">
        <v>1000</v>
      </c>
      <c r="R153">
        <v>400</v>
      </c>
      <c r="S153">
        <f t="shared" si="181"/>
        <v>0.6375602601398036</v>
      </c>
    </row>
    <row r="154" spans="2:19" x14ac:dyDescent="0.25">
      <c r="D154" s="5" t="s">
        <v>211</v>
      </c>
      <c r="F154">
        <v>0.35645538514598502</v>
      </c>
      <c r="G154">
        <v>1.0373631663846401</v>
      </c>
      <c r="J154" s="5">
        <f t="shared" si="192"/>
        <v>0.14713020772844587</v>
      </c>
      <c r="K154" s="5">
        <f t="shared" si="193"/>
        <v>0.42818109788831621</v>
      </c>
      <c r="L154" s="5"/>
      <c r="M154" s="5">
        <f t="shared" si="194"/>
        <v>0.57531130561676203</v>
      </c>
      <c r="N154" s="5">
        <f t="shared" si="195"/>
        <v>6.2998373877701977E-2</v>
      </c>
      <c r="O154" s="6"/>
      <c r="P154" s="5">
        <f t="shared" si="196"/>
        <v>0.16275452942797419</v>
      </c>
      <c r="Q154">
        <v>1000</v>
      </c>
      <c r="R154">
        <v>200</v>
      </c>
      <c r="S154">
        <f t="shared" si="181"/>
        <v>1.2754529427974184</v>
      </c>
    </row>
    <row r="155" spans="2:19" x14ac:dyDescent="0.25">
      <c r="D155" s="5" t="s">
        <v>212</v>
      </c>
      <c r="F155">
        <v>0.35941929017169</v>
      </c>
      <c r="G155">
        <v>1.01855224915483</v>
      </c>
      <c r="J155" s="5">
        <f t="shared" si="192"/>
        <v>0.1483535865306507</v>
      </c>
      <c r="K155" s="5">
        <f t="shared" si="193"/>
        <v>0.42041672042365513</v>
      </c>
      <c r="L155" s="5"/>
      <c r="M155" s="5">
        <f t="shared" si="194"/>
        <v>0.56877030695430586</v>
      </c>
      <c r="N155" s="5">
        <f t="shared" si="195"/>
        <v>6.2370328312303103E-2</v>
      </c>
      <c r="O155" s="6"/>
      <c r="P155" s="5">
        <f t="shared" si="196"/>
        <v>0.15613700966285821</v>
      </c>
      <c r="Q155">
        <v>800</v>
      </c>
      <c r="R155">
        <v>800</v>
      </c>
      <c r="S155">
        <f t="shared" si="181"/>
        <v>0.61370096628582083</v>
      </c>
    </row>
    <row r="156" spans="2:19" x14ac:dyDescent="0.25">
      <c r="D156" s="5" t="s">
        <v>213</v>
      </c>
      <c r="F156">
        <v>0.36179041419225499</v>
      </c>
      <c r="G156">
        <v>1.01720861220985</v>
      </c>
      <c r="J156" s="5">
        <f t="shared" si="192"/>
        <v>0.14933228957241501</v>
      </c>
      <c r="K156" s="5">
        <f t="shared" si="193"/>
        <v>0.4198621220333249</v>
      </c>
      <c r="L156" s="5"/>
      <c r="M156" s="5">
        <f t="shared" si="194"/>
        <v>0.56919441160573991</v>
      </c>
      <c r="N156" s="5">
        <f t="shared" si="195"/>
        <v>6.2698971987969129E-2</v>
      </c>
      <c r="O156" s="6"/>
      <c r="P156" s="5">
        <f t="shared" si="196"/>
        <v>0.15649310855820281</v>
      </c>
      <c r="Q156">
        <v>800</v>
      </c>
      <c r="R156">
        <v>600</v>
      </c>
      <c r="S156">
        <f t="shared" si="181"/>
        <v>0.64931085582028025</v>
      </c>
    </row>
    <row r="157" spans="2:19" x14ac:dyDescent="0.25">
      <c r="D157" s="5" t="s">
        <v>214</v>
      </c>
      <c r="F157">
        <v>0.33718820617282602</v>
      </c>
      <c r="G157">
        <v>1.0445986872595101</v>
      </c>
      <c r="J157" s="5">
        <f t="shared" si="192"/>
        <v>0.13917750407241597</v>
      </c>
      <c r="K157" s="5">
        <f t="shared" si="193"/>
        <v>0.43116762504909156</v>
      </c>
      <c r="L157" s="5"/>
      <c r="M157" s="5">
        <f t="shared" si="194"/>
        <v>0.57034512912150759</v>
      </c>
      <c r="N157" s="5">
        <f t="shared" si="195"/>
        <v>6.0008833891163862E-2</v>
      </c>
      <c r="O157" s="6"/>
      <c r="P157" s="5">
        <f t="shared" si="196"/>
        <v>0.15804491138392601</v>
      </c>
      <c r="Q157">
        <v>800</v>
      </c>
      <c r="R157">
        <v>400</v>
      </c>
      <c r="S157">
        <f t="shared" si="181"/>
        <v>0.804491138392601</v>
      </c>
    </row>
    <row r="158" spans="2:19" x14ac:dyDescent="0.25">
      <c r="D158" s="5" t="s">
        <v>215</v>
      </c>
      <c r="F158">
        <v>0.33829832332790799</v>
      </c>
      <c r="G158">
        <v>1.05738120129765</v>
      </c>
      <c r="J158" s="5">
        <f t="shared" si="192"/>
        <v>0.13963571504196895</v>
      </c>
      <c r="K158" s="5">
        <f t="shared" si="193"/>
        <v>0.43644372417424032</v>
      </c>
      <c r="L158" s="5"/>
      <c r="M158" s="5">
        <f t="shared" si="194"/>
        <v>0.5760794392162093</v>
      </c>
      <c r="N158" s="5">
        <f t="shared" si="195"/>
        <v>6.0943131500649915E-2</v>
      </c>
      <c r="O158" s="6"/>
      <c r="P158" s="5">
        <f t="shared" si="196"/>
        <v>0.16377624198353097</v>
      </c>
      <c r="Q158">
        <v>800</v>
      </c>
      <c r="R158">
        <v>200</v>
      </c>
      <c r="S158">
        <f t="shared" si="181"/>
        <v>1.3776241983530966</v>
      </c>
    </row>
    <row r="159" spans="2:19" x14ac:dyDescent="0.25">
      <c r="D159" s="5" t="s">
        <v>216</v>
      </c>
      <c r="F159">
        <v>0.38501305914517298</v>
      </c>
      <c r="G159">
        <v>0.99895814247581205</v>
      </c>
      <c r="J159" s="5">
        <f t="shared" ref="J159:J162" si="197">F159/$L$2</f>
        <v>0.15891764784811463</v>
      </c>
      <c r="K159" s="5">
        <f t="shared" ref="K159:K162" si="198">G159/$L$2</f>
        <v>0.41232907437853628</v>
      </c>
      <c r="L159" s="5"/>
      <c r="M159" s="5">
        <f t="shared" ref="M159:M161" si="199">J159+K159</f>
        <v>0.57124672222665085</v>
      </c>
      <c r="N159" s="5">
        <f t="shared" ref="N159:N161" si="200">J159*K159</f>
        <v>6.5526366639627298E-2</v>
      </c>
      <c r="O159" s="6"/>
      <c r="P159" s="5">
        <f t="shared" ref="P159:P164" si="201">0.1385*LN(J159)+K159</f>
        <v>0.15757644724199082</v>
      </c>
      <c r="Q159">
        <v>600</v>
      </c>
      <c r="R159">
        <v>600</v>
      </c>
      <c r="S159">
        <f t="shared" si="181"/>
        <v>0.75764472419908202</v>
      </c>
    </row>
    <row r="160" spans="2:19" x14ac:dyDescent="0.25">
      <c r="D160" s="5" t="s">
        <v>217</v>
      </c>
      <c r="F160">
        <v>0.34490154446396398</v>
      </c>
      <c r="G160">
        <v>1.0423604898885901</v>
      </c>
      <c r="J160" s="5">
        <f t="shared" si="197"/>
        <v>0.14236125472494188</v>
      </c>
      <c r="K160" s="5">
        <f t="shared" si="198"/>
        <v>0.43024378869300495</v>
      </c>
      <c r="L160" s="5"/>
      <c r="M160" s="5">
        <f t="shared" si="199"/>
        <v>0.57260504341794682</v>
      </c>
      <c r="N160" s="5">
        <f t="shared" si="200"/>
        <v>6.1250045595948946E-2</v>
      </c>
      <c r="O160" s="6"/>
      <c r="P160" s="5">
        <f t="shared" si="201"/>
        <v>0.16025363315139601</v>
      </c>
      <c r="Q160">
        <v>600</v>
      </c>
      <c r="R160">
        <v>400</v>
      </c>
      <c r="S160">
        <f t="shared" si="181"/>
        <v>1.0253633151396002</v>
      </c>
    </row>
    <row r="161" spans="1:19" x14ac:dyDescent="0.25">
      <c r="D161" s="5" t="s">
        <v>218</v>
      </c>
      <c r="F161">
        <v>0.33000657448023801</v>
      </c>
      <c r="G161">
        <v>1.0700020477889201</v>
      </c>
      <c r="J161" s="5">
        <f t="shared" si="197"/>
        <v>0.1362132201625883</v>
      </c>
      <c r="K161" s="5">
        <f t="shared" si="198"/>
        <v>0.44165309354653609</v>
      </c>
      <c r="L161" s="5"/>
      <c r="M161" s="5">
        <f t="shared" si="199"/>
        <v>0.57786631370912445</v>
      </c>
      <c r="N161" s="5">
        <f t="shared" si="200"/>
        <v>6.0158990066742524E-2</v>
      </c>
      <c r="O161" s="6"/>
      <c r="P161" s="5">
        <f t="shared" si="201"/>
        <v>0.16554865869526053</v>
      </c>
      <c r="Q161">
        <v>600</v>
      </c>
      <c r="R161">
        <v>200</v>
      </c>
      <c r="S161">
        <f t="shared" si="181"/>
        <v>1.5548658695260542</v>
      </c>
    </row>
    <row r="162" spans="1:19" x14ac:dyDescent="0.25">
      <c r="A162">
        <v>17341983</v>
      </c>
      <c r="B162" s="3" t="s">
        <v>53</v>
      </c>
      <c r="C162" s="3" t="s">
        <v>81</v>
      </c>
      <c r="D162" s="3" t="s">
        <v>163</v>
      </c>
      <c r="E162" s="3"/>
      <c r="F162" s="3">
        <v>0.38476157629450702</v>
      </c>
      <c r="G162" s="3">
        <v>1.26908305760035</v>
      </c>
      <c r="H162" s="3"/>
      <c r="I162" s="3"/>
      <c r="J162" s="3">
        <f t="shared" si="197"/>
        <v>0.15881384601035176</v>
      </c>
      <c r="K162" s="3">
        <f t="shared" si="198"/>
        <v>0.52382559408639617</v>
      </c>
      <c r="L162" s="3"/>
      <c r="M162" s="5">
        <f t="shared" ref="M162" si="202">J162+K162</f>
        <v>0.68263944009674793</v>
      </c>
      <c r="N162" s="5">
        <f t="shared" ref="N162" si="203">J162*K162</f>
        <v>8.3190757235517943E-2</v>
      </c>
      <c r="O162" s="6"/>
      <c r="P162" s="5">
        <f t="shared" ref="P162" si="204">0.1385*LN(J162)+K162</f>
        <v>0.26898247195442521</v>
      </c>
    </row>
    <row r="163" spans="1:19" x14ac:dyDescent="0.25">
      <c r="B163" t="s">
        <v>53</v>
      </c>
      <c r="C163" s="5" t="s">
        <v>164</v>
      </c>
      <c r="E163">
        <v>0.4</v>
      </c>
      <c r="J163">
        <v>0.21236994288328001</v>
      </c>
      <c r="K163">
        <v>0.36770930173845101</v>
      </c>
      <c r="M163" s="5">
        <f t="shared" ref="M163" si="205">J163+K163</f>
        <v>0.58007924462173099</v>
      </c>
      <c r="N163" s="5">
        <f t="shared" ref="N163" si="206">J163*K163</f>
        <v>7.8090403407845621E-2</v>
      </c>
      <c r="O163" s="2">
        <v>44029</v>
      </c>
      <c r="P163" s="5">
        <f t="shared" si="201"/>
        <v>0.15311386839887764</v>
      </c>
    </row>
    <row r="164" spans="1:19" x14ac:dyDescent="0.25">
      <c r="E164">
        <v>0.3</v>
      </c>
      <c r="J164">
        <v>0.30199240225853102</v>
      </c>
      <c r="K164">
        <v>0.31815616655627399</v>
      </c>
      <c r="M164" s="5">
        <f t="shared" ref="M164" si="207">J164+K164</f>
        <v>0.62014856881480496</v>
      </c>
      <c r="N164" s="5">
        <f t="shared" ref="N164" si="208">J164*K164</f>
        <v>9.6080745031694489E-2</v>
      </c>
      <c r="O164" s="2"/>
      <c r="P164" s="5">
        <f t="shared" si="201"/>
        <v>0.15232271788515603</v>
      </c>
    </row>
    <row r="165" spans="1:19" x14ac:dyDescent="0.25">
      <c r="E165">
        <v>0.2</v>
      </c>
      <c r="J165">
        <v>0.45852726187258402</v>
      </c>
      <c r="K165">
        <v>0.26295670356630502</v>
      </c>
      <c r="M165" s="5">
        <f t="shared" ref="M165" si="209">J165+K165</f>
        <v>0.72148396543888904</v>
      </c>
      <c r="N165" s="5">
        <f t="shared" ref="N165" si="210">J165*K165</f>
        <v>0.12057281727729859</v>
      </c>
      <c r="O165" s="2"/>
      <c r="P165" s="5">
        <f t="shared" ref="P165" si="211">0.1385*LN(J165)+K165</f>
        <v>0.15496333263009526</v>
      </c>
    </row>
    <row r="166" spans="1:19" x14ac:dyDescent="0.25">
      <c r="E166">
        <v>0.1</v>
      </c>
      <c r="J166">
        <v>0.83225416494643201</v>
      </c>
      <c r="K166">
        <v>0.19258700423845801</v>
      </c>
      <c r="M166" s="5">
        <f t="shared" ref="M166" si="212">J166+K166</f>
        <v>1.02484116918489</v>
      </c>
      <c r="N166" s="5">
        <f t="shared" ref="N166" si="213">J166*K166</f>
        <v>0.16028133639201284</v>
      </c>
      <c r="O166" s="2"/>
      <c r="P166" s="5">
        <f t="shared" ref="P166" si="214">0.1385*LN(J166)+K166</f>
        <v>0.16715599460188049</v>
      </c>
    </row>
    <row r="167" spans="1:19" x14ac:dyDescent="0.25">
      <c r="B167" t="s">
        <v>53</v>
      </c>
      <c r="C167" t="s">
        <v>64</v>
      </c>
      <c r="D167" t="s">
        <v>165</v>
      </c>
      <c r="F167">
        <v>0.34916597508882702</v>
      </c>
      <c r="G167">
        <v>1.40799499908388</v>
      </c>
      <c r="J167" s="5">
        <f t="shared" ref="J167" si="215">F167/$L$2</f>
        <v>0.14412143731672031</v>
      </c>
      <c r="K167" s="5">
        <f t="shared" ref="K167" si="216">G167/$L$2</f>
        <v>0.58116276349979445</v>
      </c>
      <c r="M167" s="5">
        <f t="shared" ref="M167:M181" si="217">J167+K167</f>
        <v>0.72528420081651479</v>
      </c>
      <c r="N167" s="5">
        <f t="shared" ref="N167:N181" si="218">J167*K167</f>
        <v>8.3758012790547579E-2</v>
      </c>
      <c r="O167" s="2"/>
      <c r="P167" s="5">
        <f t="shared" ref="P167:P181" si="219">0.1385*LN(J167)+K167</f>
        <v>0.31287454921639574</v>
      </c>
      <c r="Q167" t="s">
        <v>184</v>
      </c>
    </row>
    <row r="168" spans="1:19" x14ac:dyDescent="0.25">
      <c r="D168" t="s">
        <v>120</v>
      </c>
      <c r="F168">
        <v>0.36253408490779498</v>
      </c>
      <c r="G168">
        <v>1.38323471612975</v>
      </c>
      <c r="J168" s="5">
        <f t="shared" ref="J168:J181" si="220">F168/$L$2</f>
        <v>0.14963924643551343</v>
      </c>
      <c r="K168" s="5">
        <f t="shared" ref="K168:K181" si="221">G168/$L$2</f>
        <v>0.57094273113034577</v>
      </c>
      <c r="M168" s="5">
        <f t="shared" si="217"/>
        <v>0.72058197756585918</v>
      </c>
      <c r="N168" s="5">
        <f t="shared" si="218"/>
        <v>8.5435440044178898E-2</v>
      </c>
      <c r="O168" s="2"/>
      <c r="P168" s="5">
        <f t="shared" si="219"/>
        <v>0.3078581162374105</v>
      </c>
      <c r="Q168" t="s">
        <v>185</v>
      </c>
    </row>
    <row r="169" spans="1:19" x14ac:dyDescent="0.25">
      <c r="D169" t="s">
        <v>166</v>
      </c>
      <c r="F169">
        <v>0.36789066962697903</v>
      </c>
      <c r="G169">
        <v>1.38224315517569</v>
      </c>
      <c r="J169" s="5">
        <f t="shared" si="220"/>
        <v>0.15185022557986219</v>
      </c>
      <c r="K169" s="5">
        <f t="shared" si="221"/>
        <v>0.57053345531287847</v>
      </c>
      <c r="M169" s="5">
        <f t="shared" si="217"/>
        <v>0.72238368089274063</v>
      </c>
      <c r="N169" s="5">
        <f t="shared" si="218"/>
        <v>8.6635633890118816E-2</v>
      </c>
      <c r="O169" s="2"/>
      <c r="P169" s="5">
        <f t="shared" si="219"/>
        <v>0.30948026194315736</v>
      </c>
    </row>
    <row r="170" spans="1:19" x14ac:dyDescent="0.25">
      <c r="D170" t="s">
        <v>167</v>
      </c>
      <c r="F170">
        <v>0.37556448918444102</v>
      </c>
      <c r="G170">
        <v>1.3718569134431899</v>
      </c>
      <c r="J170" s="5">
        <f t="shared" si="220"/>
        <v>0.15501766451502538</v>
      </c>
      <c r="K170" s="5">
        <f t="shared" si="221"/>
        <v>0.56624643941327368</v>
      </c>
      <c r="M170" s="5">
        <f t="shared" si="217"/>
        <v>0.72126410392829909</v>
      </c>
      <c r="N170" s="5">
        <f t="shared" si="218"/>
        <v>8.7778200577794507E-2</v>
      </c>
      <c r="O170" s="2"/>
      <c r="P170" s="5">
        <f t="shared" si="219"/>
        <v>0.30805249516712707</v>
      </c>
      <c r="Q170" t="s">
        <v>186</v>
      </c>
    </row>
    <row r="171" spans="1:19" x14ac:dyDescent="0.25">
      <c r="D171" t="s">
        <v>168</v>
      </c>
      <c r="F171">
        <v>0.390836683444165</v>
      </c>
      <c r="G171">
        <v>1.3584313218297801</v>
      </c>
      <c r="J171" s="5">
        <f t="shared" si="220"/>
        <v>0.16132140183402288</v>
      </c>
      <c r="K171" s="5">
        <f t="shared" si="221"/>
        <v>0.56070490416013308</v>
      </c>
      <c r="M171" s="5">
        <f t="shared" si="217"/>
        <v>0.72202630599415596</v>
      </c>
      <c r="N171" s="5">
        <f t="shared" si="218"/>
        <v>9.045370115432412E-2</v>
      </c>
      <c r="O171" s="2"/>
      <c r="P171" s="5">
        <f t="shared" si="219"/>
        <v>0.30803151239501886</v>
      </c>
    </row>
    <row r="172" spans="1:19" x14ac:dyDescent="0.25">
      <c r="D172" t="s">
        <v>169</v>
      </c>
      <c r="F172">
        <v>0.407477662933942</v>
      </c>
      <c r="G172">
        <v>1.35265799410093</v>
      </c>
      <c r="J172" s="5">
        <f t="shared" si="220"/>
        <v>0.16819011772712958</v>
      </c>
      <c r="K172" s="5">
        <f t="shared" si="221"/>
        <v>0.55832191054178104</v>
      </c>
      <c r="M172" s="5">
        <f t="shared" si="217"/>
        <v>0.72651202826891059</v>
      </c>
      <c r="N172" s="5">
        <f t="shared" si="218"/>
        <v>9.3904227863658069E-2</v>
      </c>
      <c r="O172" s="2"/>
      <c r="P172" s="5">
        <f t="shared" si="219"/>
        <v>0.31142346089228579</v>
      </c>
    </row>
    <row r="173" spans="1:19" x14ac:dyDescent="0.25">
      <c r="D173" t="s">
        <v>170</v>
      </c>
      <c r="F173">
        <v>0.39575137686860701</v>
      </c>
      <c r="G173">
        <v>1.35288432866653</v>
      </c>
      <c r="J173" s="5">
        <f t="shared" si="220"/>
        <v>0.16334998632058811</v>
      </c>
      <c r="K173" s="5">
        <f t="shared" si="221"/>
        <v>0.55841533219576789</v>
      </c>
      <c r="M173" s="5">
        <f t="shared" si="217"/>
        <v>0.72176531851635595</v>
      </c>
      <c r="N173" s="5">
        <f t="shared" si="218"/>
        <v>9.1217136875385352E-2</v>
      </c>
      <c r="O173" s="2"/>
      <c r="P173" s="5">
        <f t="shared" si="219"/>
        <v>0.30747269107786246</v>
      </c>
      <c r="Q173" t="s">
        <v>187</v>
      </c>
    </row>
    <row r="174" spans="1:19" x14ac:dyDescent="0.25">
      <c r="D174" t="s">
        <v>171</v>
      </c>
      <c r="F174">
        <v>0.39135401959410598</v>
      </c>
      <c r="G174">
        <v>1.3665901440278201</v>
      </c>
      <c r="J174" s="5">
        <f t="shared" si="220"/>
        <v>0.1615349370431349</v>
      </c>
      <c r="K174" s="5">
        <f t="shared" si="221"/>
        <v>0.56407253235384225</v>
      </c>
      <c r="M174" s="5">
        <f t="shared" si="217"/>
        <v>0.72560746939697718</v>
      </c>
      <c r="N174" s="5">
        <f t="shared" si="218"/>
        <v>9.1117421001539578E-2</v>
      </c>
      <c r="O174" s="2"/>
      <c r="P174" s="5">
        <f t="shared" si="219"/>
        <v>0.31158234672231222</v>
      </c>
    </row>
    <row r="175" spans="1:19" x14ac:dyDescent="0.25">
      <c r="D175" t="s">
        <v>172</v>
      </c>
      <c r="F175">
        <v>0.388469152035753</v>
      </c>
      <c r="G175">
        <v>1.3622897872814299</v>
      </c>
      <c r="J175" s="5">
        <f t="shared" si="220"/>
        <v>0.16034418167565548</v>
      </c>
      <c r="K175" s="5">
        <f t="shared" si="221"/>
        <v>0.56229752092809626</v>
      </c>
      <c r="M175" s="5">
        <f t="shared" si="217"/>
        <v>0.72264170260375171</v>
      </c>
      <c r="N175" s="5">
        <f t="shared" si="218"/>
        <v>9.016113585146536E-2</v>
      </c>
      <c r="O175" s="2"/>
      <c r="P175" s="5">
        <f t="shared" si="219"/>
        <v>0.30878260047442369</v>
      </c>
    </row>
    <row r="176" spans="1:19" x14ac:dyDescent="0.25">
      <c r="D176" t="s">
        <v>173</v>
      </c>
      <c r="F176">
        <v>0.44343971057916498</v>
      </c>
      <c r="G176">
        <v>1.32890364254946</v>
      </c>
      <c r="J176" s="5">
        <f t="shared" si="220"/>
        <v>0.18303378052721597</v>
      </c>
      <c r="K176" s="5">
        <f t="shared" si="221"/>
        <v>0.5485170855233823</v>
      </c>
      <c r="M176" s="5">
        <f t="shared" si="217"/>
        <v>0.73155086605059827</v>
      </c>
      <c r="N176" s="5">
        <f t="shared" si="218"/>
        <v>0.10039715584711491</v>
      </c>
      <c r="O176" s="2"/>
      <c r="P176" s="5">
        <f t="shared" si="219"/>
        <v>0.31333237533023606</v>
      </c>
    </row>
    <row r="177" spans="2:20" x14ac:dyDescent="0.25">
      <c r="D177" t="s">
        <v>174</v>
      </c>
      <c r="F177">
        <v>0.39323654836194799</v>
      </c>
      <c r="G177">
        <v>1.34878875081282</v>
      </c>
      <c r="J177" s="5">
        <f t="shared" si="220"/>
        <v>0.16231196794295966</v>
      </c>
      <c r="K177" s="5">
        <f t="shared" si="221"/>
        <v>0.55672484512362674</v>
      </c>
      <c r="M177" s="5">
        <f t="shared" si="217"/>
        <v>0.7190368130665864</v>
      </c>
      <c r="N177" s="5">
        <f t="shared" si="218"/>
        <v>9.0363105214755282E-2</v>
      </c>
      <c r="O177" s="2"/>
      <c r="P177" s="5">
        <f t="shared" si="219"/>
        <v>0.30489928826878304</v>
      </c>
      <c r="Q177" t="s">
        <v>188</v>
      </c>
    </row>
    <row r="178" spans="2:20" x14ac:dyDescent="0.25">
      <c r="D178" t="s">
        <v>175</v>
      </c>
      <c r="F178">
        <v>0.41923268989649598</v>
      </c>
      <c r="G178">
        <v>1.3348817491710001</v>
      </c>
      <c r="J178" s="5">
        <f t="shared" si="220"/>
        <v>0.17304211220084395</v>
      </c>
      <c r="K178" s="5">
        <f t="shared" si="221"/>
        <v>0.55098460349534328</v>
      </c>
      <c r="M178" s="5">
        <f t="shared" si="217"/>
        <v>0.72402671569618726</v>
      </c>
      <c r="N178" s="5">
        <f t="shared" si="218"/>
        <v>9.5343539578978703E-2</v>
      </c>
      <c r="O178" s="2"/>
      <c r="P178" s="5">
        <f t="shared" si="219"/>
        <v>0.3080250931945171</v>
      </c>
    </row>
    <row r="179" spans="2:20" x14ac:dyDescent="0.25">
      <c r="D179" t="s">
        <v>176</v>
      </c>
      <c r="F179">
        <v>0.410305048697857</v>
      </c>
      <c r="G179">
        <v>1.35256458618496</v>
      </c>
      <c r="J179" s="5">
        <f t="shared" si="220"/>
        <v>0.16935714696026319</v>
      </c>
      <c r="K179" s="5">
        <f t="shared" si="221"/>
        <v>0.55828335557346564</v>
      </c>
      <c r="M179" s="5">
        <f t="shared" si="217"/>
        <v>0.72764050253372881</v>
      </c>
      <c r="N179" s="5">
        <f t="shared" si="218"/>
        <v>9.4549276295324294E-2</v>
      </c>
      <c r="O179" s="2"/>
      <c r="P179" s="5">
        <f t="shared" si="219"/>
        <v>0.31234260405831016</v>
      </c>
    </row>
    <row r="180" spans="2:20" x14ac:dyDescent="0.25">
      <c r="D180" t="s">
        <v>177</v>
      </c>
      <c r="F180">
        <v>0.426967583860549</v>
      </c>
      <c r="G180">
        <v>1.33687564891557</v>
      </c>
      <c r="J180" s="5">
        <f t="shared" si="220"/>
        <v>0.17623476015374989</v>
      </c>
      <c r="K180" s="5">
        <f t="shared" si="221"/>
        <v>0.55180760378046478</v>
      </c>
      <c r="M180" s="5">
        <f t="shared" si="217"/>
        <v>0.72804236393421462</v>
      </c>
      <c r="N180" s="5">
        <f t="shared" si="218"/>
        <v>9.7247680703265657E-2</v>
      </c>
      <c r="O180" s="2"/>
      <c r="P180" s="5">
        <f t="shared" si="219"/>
        <v>0.31138014808908204</v>
      </c>
    </row>
    <row r="181" spans="2:20" x14ac:dyDescent="0.25">
      <c r="D181" t="s">
        <v>178</v>
      </c>
      <c r="F181">
        <v>0.43603174432097802</v>
      </c>
      <c r="G181">
        <v>1.3354924932368999</v>
      </c>
      <c r="J181" s="5">
        <f t="shared" si="220"/>
        <v>0.1799760749634019</v>
      </c>
      <c r="K181" s="5">
        <f t="shared" si="221"/>
        <v>0.55123669367276606</v>
      </c>
      <c r="M181" s="5">
        <f t="shared" si="217"/>
        <v>0.73121276863616802</v>
      </c>
      <c r="N181" s="5">
        <f t="shared" si="218"/>
        <v>9.9209416503027559E-2</v>
      </c>
      <c r="O181" s="2"/>
      <c r="P181" s="5">
        <f t="shared" si="219"/>
        <v>0.31371870117199979</v>
      </c>
    </row>
    <row r="182" spans="2:20" x14ac:dyDescent="0.25">
      <c r="D182" t="s">
        <v>179</v>
      </c>
      <c r="J182" s="5"/>
      <c r="K182" s="5"/>
      <c r="M182" s="5"/>
      <c r="N182" s="5"/>
      <c r="O182" s="2"/>
      <c r="P182" s="5"/>
      <c r="Q182" t="s">
        <v>189</v>
      </c>
    </row>
    <row r="183" spans="2:20" x14ac:dyDescent="0.25">
      <c r="D183" t="s">
        <v>180</v>
      </c>
      <c r="F183">
        <v>0.38684888395503397</v>
      </c>
      <c r="G183">
        <v>1.3599330337094799</v>
      </c>
      <c r="J183" s="5">
        <f t="shared" ref="J183:J185" si="222">F183/$L$2</f>
        <v>0.15967540126378335</v>
      </c>
      <c r="K183" s="5">
        <f t="shared" ref="K183:K185" si="223">G183/$L$2</f>
        <v>0.56132474941992072</v>
      </c>
      <c r="M183" s="5">
        <f t="shared" ref="M183:M185" si="224">J183+K183</f>
        <v>0.72100015068370404</v>
      </c>
      <c r="N183" s="5">
        <f t="shared" ref="N183:N185" si="225">J183*K183</f>
        <v>8.9629754602918485E-2</v>
      </c>
      <c r="O183" s="2"/>
      <c r="P183" s="5">
        <f t="shared" ref="P183:P185" si="226">0.1385*LN(J183)+K183</f>
        <v>0.30723095050489824</v>
      </c>
      <c r="Q183" t="s">
        <v>190</v>
      </c>
    </row>
    <row r="184" spans="2:20" x14ac:dyDescent="0.25">
      <c r="D184" t="s">
        <v>181</v>
      </c>
      <c r="F184">
        <v>0.40258093257026201</v>
      </c>
      <c r="G184">
        <v>1.3447722104264701</v>
      </c>
      <c r="J184" s="5">
        <f t="shared" si="222"/>
        <v>0.16616894765754747</v>
      </c>
      <c r="K184" s="5">
        <f t="shared" si="223"/>
        <v>0.55506698148621436</v>
      </c>
      <c r="M184" s="5">
        <f t="shared" si="224"/>
        <v>0.72123592914376178</v>
      </c>
      <c r="N184" s="5">
        <f t="shared" si="225"/>
        <v>9.2234896193015628E-2</v>
      </c>
      <c r="O184" s="2"/>
      <c r="P184" s="5">
        <f t="shared" si="226"/>
        <v>0.30649407169281151</v>
      </c>
      <c r="Q184" t="s">
        <v>191</v>
      </c>
    </row>
    <row r="185" spans="2:20" x14ac:dyDescent="0.25">
      <c r="D185" t="s">
        <v>182</v>
      </c>
      <c r="F185">
        <v>0.39319702962827202</v>
      </c>
      <c r="G185">
        <v>1.3559955307904801</v>
      </c>
      <c r="J185" s="5">
        <f t="shared" si="222"/>
        <v>0.16229565622559697</v>
      </c>
      <c r="K185" s="5">
        <f t="shared" si="223"/>
        <v>0.55969950921723299</v>
      </c>
      <c r="M185" s="5">
        <f t="shared" si="224"/>
        <v>0.72199516544282993</v>
      </c>
      <c r="N185" s="5">
        <f t="shared" si="225"/>
        <v>9.0836799137555393E-2</v>
      </c>
      <c r="O185" s="2"/>
      <c r="P185" s="5">
        <f t="shared" si="226"/>
        <v>0.30786003295515157</v>
      </c>
      <c r="Q185" t="s">
        <v>192</v>
      </c>
    </row>
    <row r="186" spans="2:20" x14ac:dyDescent="0.25">
      <c r="D186" t="s">
        <v>183</v>
      </c>
      <c r="F186">
        <v>0.36380946222188598</v>
      </c>
      <c r="G186">
        <v>1.3856453588839901</v>
      </c>
      <c r="J186" s="5">
        <f t="shared" ref="J186" si="227">F186/$L$2</f>
        <v>0.15016567004131059</v>
      </c>
      <c r="K186" s="5">
        <f t="shared" ref="K186" si="228">G186/$L$2</f>
        <v>0.57193774588947244</v>
      </c>
      <c r="M186" s="5">
        <f t="shared" ref="M186" si="229">J186+K186</f>
        <v>0.72210341593078309</v>
      </c>
      <c r="N186" s="5">
        <f t="shared" ref="N186" si="230">J186*K186</f>
        <v>8.588541483340946E-2</v>
      </c>
      <c r="O186" s="2"/>
      <c r="P186" s="5">
        <f t="shared" ref="P186" si="231">0.1385*LN(J186)+K186</f>
        <v>0.30933951224198225</v>
      </c>
      <c r="Q186" t="s">
        <v>185</v>
      </c>
    </row>
    <row r="187" spans="2:20" x14ac:dyDescent="0.25">
      <c r="D187" t="s">
        <v>193</v>
      </c>
      <c r="F187">
        <v>0.38791588976428798</v>
      </c>
      <c r="G187">
        <v>1.3599438115459299</v>
      </c>
      <c r="J187" s="5">
        <f t="shared" ref="J187" si="232">F187/$L$2</f>
        <v>0.16011581763257721</v>
      </c>
      <c r="K187" s="5">
        <f t="shared" ref="K187" si="233">G187/$L$2</f>
        <v>0.56132919807010762</v>
      </c>
      <c r="M187" s="5">
        <f t="shared" ref="M187" si="234">J187+K187</f>
        <v>0.72144501570268482</v>
      </c>
      <c r="N187" s="5">
        <f t="shared" ref="N187" si="235">J187*K187</f>
        <v>8.9877683510034154E-2</v>
      </c>
      <c r="O187" s="2"/>
      <c r="P187" s="5">
        <f t="shared" ref="P187" si="236">0.1385*LN(J187)+K187</f>
        <v>0.30761688371149565</v>
      </c>
      <c r="Q187" t="s">
        <v>186</v>
      </c>
    </row>
    <row r="188" spans="2:20" x14ac:dyDescent="0.25">
      <c r="D188" t="s">
        <v>194</v>
      </c>
      <c r="F188">
        <v>0.37869724698130702</v>
      </c>
      <c r="G188">
        <v>1.36672307067745</v>
      </c>
      <c r="J188" s="5">
        <f t="shared" ref="J188" si="237">F188/$L$2</f>
        <v>0.15631073883687086</v>
      </c>
      <c r="K188" s="5">
        <f t="shared" ref="K188" si="238">G188/$L$2</f>
        <v>0.5641273990395137</v>
      </c>
      <c r="M188" s="5">
        <f t="shared" ref="M188" si="239">J188+K188</f>
        <v>0.72043813787638455</v>
      </c>
      <c r="N188" s="5">
        <f t="shared" ref="N188" si="240">J188*K188</f>
        <v>8.817917054198865E-2</v>
      </c>
      <c r="O188" s="2"/>
      <c r="P188" s="5">
        <f t="shared" ref="P188" si="241">0.1385*LN(J188)+K188</f>
        <v>0.30708395581722797</v>
      </c>
      <c r="Q188" t="s">
        <v>187</v>
      </c>
    </row>
    <row r="189" spans="2:20" x14ac:dyDescent="0.25">
      <c r="D189" t="s">
        <v>195</v>
      </c>
      <c r="F189">
        <v>0.39559330193390302</v>
      </c>
      <c r="G189">
        <v>1.3468343698019301</v>
      </c>
      <c r="J189" s="5">
        <f t="shared" ref="J189" si="242">F189/$L$2</f>
        <v>0.16328473945113731</v>
      </c>
      <c r="K189" s="5">
        <f t="shared" ref="K189" si="243">G189/$L$2</f>
        <v>0.55591815655586951</v>
      </c>
      <c r="M189" s="5">
        <f t="shared" ref="M189" si="244">J189+K189</f>
        <v>0.71920289600700682</v>
      </c>
      <c r="N189" s="5">
        <f t="shared" ref="N189" si="245">J189*K189</f>
        <v>9.0772951349381709E-2</v>
      </c>
      <c r="O189" s="2"/>
      <c r="P189" s="5">
        <f t="shared" ref="P189" si="246">0.1385*LN(J189)+K189</f>
        <v>0.3049201833447962</v>
      </c>
      <c r="Q189" t="s">
        <v>188</v>
      </c>
      <c r="S189" t="s">
        <v>196</v>
      </c>
      <c r="T189" t="s">
        <v>197</v>
      </c>
    </row>
    <row r="190" spans="2:20" x14ac:dyDescent="0.25">
      <c r="B190" s="5" t="s">
        <v>53</v>
      </c>
      <c r="C190" s="5" t="s">
        <v>164</v>
      </c>
      <c r="D190" s="5" t="s">
        <v>203</v>
      </c>
      <c r="E190" s="3" t="s">
        <v>248</v>
      </c>
      <c r="F190">
        <v>0.35953425376056602</v>
      </c>
      <c r="G190">
        <v>1.0178768380701899</v>
      </c>
      <c r="H190">
        <v>1.4094859331271099</v>
      </c>
      <c r="I190">
        <v>535.21310297504203</v>
      </c>
      <c r="J190" s="5">
        <f t="shared" ref="J190" si="247">F190/$L$2</f>
        <v>0.14840103879934238</v>
      </c>
      <c r="K190" s="5">
        <f t="shared" ref="K190" si="248">G190/$L$2</f>
        <v>0.42013793834509433</v>
      </c>
      <c r="M190" s="5">
        <f t="shared" ref="M190" si="249">J190+K190</f>
        <v>0.56853897714443669</v>
      </c>
      <c r="N190" s="5">
        <f t="shared" ref="N190" si="250">J190*K190</f>
        <v>6.2348906489426065E-2</v>
      </c>
      <c r="O190" s="2">
        <v>44032</v>
      </c>
      <c r="P190" s="5">
        <f t="shared" ref="P190" si="251">0.1385*LN(J190)+K190</f>
        <v>0.15590252100862062</v>
      </c>
      <c r="S190">
        <f>H190/(H190+F190)</f>
        <v>0.79676079649881659</v>
      </c>
      <c r="T190">
        <f>H190/(H190+G190)</f>
        <v>0.58066554775077117</v>
      </c>
    </row>
    <row r="191" spans="2:20" x14ac:dyDescent="0.25">
      <c r="B191" s="5"/>
      <c r="C191" s="5" t="s">
        <v>64</v>
      </c>
      <c r="D191" t="s">
        <v>174</v>
      </c>
      <c r="F191">
        <v>0.39144024228576302</v>
      </c>
      <c r="G191">
        <v>1.3523957334137999</v>
      </c>
      <c r="J191" s="5">
        <f t="shared" ref="J191" si="252">F191/$L$2</f>
        <v>0.16157052624465365</v>
      </c>
      <c r="K191" s="5">
        <f t="shared" ref="K191" si="253">G191/$L$2</f>
        <v>0.55821366005382544</v>
      </c>
      <c r="M191" s="5">
        <f t="shared" ref="M191" si="254">J191+K191</f>
        <v>0.71978418629847907</v>
      </c>
      <c r="N191" s="5">
        <f t="shared" ref="N191" si="255">J191*K191</f>
        <v>9.0190874811850771E-2</v>
      </c>
      <c r="O191" s="2"/>
      <c r="P191" s="5">
        <f t="shared" ref="P191" si="256">0.1385*LN(J191)+K191</f>
        <v>0.3057539852306248</v>
      </c>
    </row>
    <row r="192" spans="2:20" x14ac:dyDescent="0.25">
      <c r="B192" s="5"/>
      <c r="C192" s="5" t="s">
        <v>81</v>
      </c>
      <c r="D192" s="5" t="s">
        <v>200</v>
      </c>
      <c r="F192">
        <v>0.41576222655730699</v>
      </c>
      <c r="G192">
        <v>1.28019141437547</v>
      </c>
      <c r="J192" s="5">
        <f t="shared" ref="J192" si="257">F192/$L$2</f>
        <v>0.17160964683971688</v>
      </c>
      <c r="K192" s="5">
        <f t="shared" ref="K192" si="258">G192/$L$2</f>
        <v>0.52841066954871729</v>
      </c>
      <c r="M192" s="5">
        <f t="shared" ref="M192" si="259">J192+K192</f>
        <v>0.70002031638843421</v>
      </c>
      <c r="N192" s="5">
        <f t="shared" ref="N192" si="260">J192*K192</f>
        <v>9.0680368387593718E-2</v>
      </c>
      <c r="O192" s="2"/>
      <c r="P192" s="5">
        <f t="shared" ref="P192" si="261">0.1385*LN(J192)+K192</f>
        <v>0.28429986615433633</v>
      </c>
    </row>
    <row r="193" spans="1:20" x14ac:dyDescent="0.25">
      <c r="A193">
        <v>17431361</v>
      </c>
      <c r="C193" t="s">
        <v>10</v>
      </c>
      <c r="D193" t="s">
        <v>219</v>
      </c>
      <c r="F193">
        <v>0.72952660149668203</v>
      </c>
      <c r="G193">
        <v>1.4578927892681399</v>
      </c>
      <c r="H193">
        <f>264235/278349</f>
        <v>0.94929387208145166</v>
      </c>
      <c r="I193">
        <f>148878661/278349</f>
        <v>534.86328673715377</v>
      </c>
      <c r="J193" s="5">
        <f>F193/2.407186661</f>
        <v>0.30306191593535176</v>
      </c>
      <c r="K193" s="5">
        <f>G193/2.407186661</f>
        <v>0.60564176965923289</v>
      </c>
      <c r="M193" s="5">
        <f t="shared" ref="M193" si="262">J193+K193</f>
        <v>0.9087036855945847</v>
      </c>
      <c r="N193" s="5">
        <f t="shared" ref="N193" si="263">J193*K193</f>
        <v>0.1835469550834041</v>
      </c>
      <c r="O193" s="2"/>
      <c r="P193" s="5">
        <f t="shared" ref="P193" si="264">0.1385*LN(J193)+K193</f>
        <v>0.44029795570044389</v>
      </c>
      <c r="Q193">
        <v>50</v>
      </c>
    </row>
    <row r="194" spans="1:20" x14ac:dyDescent="0.25">
      <c r="A194">
        <v>17363521</v>
      </c>
      <c r="C194" s="5" t="s">
        <v>164</v>
      </c>
      <c r="D194" s="5" t="s">
        <v>203</v>
      </c>
      <c r="E194" s="3" t="s">
        <v>249</v>
      </c>
      <c r="F194">
        <v>0.35337651653140401</v>
      </c>
      <c r="G194">
        <v>0.97352963366133805</v>
      </c>
      <c r="H194">
        <v>1.4502800441172701</v>
      </c>
      <c r="I194">
        <v>535.22281380568995</v>
      </c>
      <c r="J194" s="5">
        <f t="shared" ref="J194" si="265">F194/$L$2</f>
        <v>0.14585937665754939</v>
      </c>
      <c r="K194" s="5">
        <f t="shared" ref="K194" si="266">G194/$L$2</f>
        <v>0.4018332256973165</v>
      </c>
      <c r="M194" s="5">
        <f t="shared" ref="M194" si="267">J194+K194</f>
        <v>0.54769260235486583</v>
      </c>
      <c r="N194" s="5">
        <f t="shared" ref="N194" si="268">J194*K194</f>
        <v>5.8611143820502941E-2</v>
      </c>
      <c r="O194" s="2"/>
      <c r="P194" s="5">
        <f t="shared" ref="P194" si="269">0.1385*LN(J194)+K194</f>
        <v>0.1352051728395447</v>
      </c>
      <c r="S194">
        <f>H194/(H194+F194)</f>
        <v>0.80407771399433481</v>
      </c>
      <c r="T194">
        <f>H194/(H194+G194)</f>
        <v>0.5983473279331214</v>
      </c>
    </row>
    <row r="195" spans="1:20" x14ac:dyDescent="0.25">
      <c r="A195">
        <v>17373309</v>
      </c>
      <c r="C195" s="5" t="s">
        <v>164</v>
      </c>
      <c r="D195" s="5" t="s">
        <v>203</v>
      </c>
      <c r="E195" s="3" t="s">
        <v>250</v>
      </c>
      <c r="F195">
        <v>0.39477418636316203</v>
      </c>
      <c r="G195">
        <v>0.95400019400105596</v>
      </c>
      <c r="H195">
        <v>1.47293146373796</v>
      </c>
      <c r="I195">
        <v>535.17829415589699</v>
      </c>
      <c r="J195" s="5">
        <f t="shared" ref="J195" si="270">F195/$L$2</f>
        <v>0.1629466420367095</v>
      </c>
      <c r="K195" s="5">
        <f t="shared" ref="K195" si="271">G195/$L$2</f>
        <v>0.39377227155333389</v>
      </c>
      <c r="M195" s="5">
        <f t="shared" ref="M195" si="272">J195+K195</f>
        <v>0.55671891359004344</v>
      </c>
      <c r="N195" s="5">
        <f t="shared" ref="N195" si="273">J195*K195</f>
        <v>6.4163869376783061E-2</v>
      </c>
      <c r="O195" s="2">
        <v>44034</v>
      </c>
      <c r="P195" s="5">
        <f t="shared" ref="P195" si="274">0.1385*LN(J195)+K195</f>
        <v>0.14248722290243215</v>
      </c>
    </row>
    <row r="196" spans="1:20" x14ac:dyDescent="0.25">
      <c r="A196">
        <v>17373315</v>
      </c>
      <c r="C196" s="5" t="s">
        <v>64</v>
      </c>
      <c r="D196" t="s">
        <v>222</v>
      </c>
      <c r="F196">
        <v>0.35503271073364701</v>
      </c>
      <c r="G196">
        <v>1.4122630223208901</v>
      </c>
      <c r="J196" s="5">
        <f t="shared" ref="J196" si="275">F196/$L$2</f>
        <v>0.14654298590338771</v>
      </c>
      <c r="K196" s="5">
        <f t="shared" ref="K196" si="276">G196/$L$2</f>
        <v>0.58292442897496732</v>
      </c>
      <c r="M196" s="5">
        <f t="shared" ref="M196" si="277">J196+K196</f>
        <v>0.72946741487835509</v>
      </c>
      <c r="N196" s="5">
        <f t="shared" ref="N196" si="278">J196*K196</f>
        <v>8.542348637801897E-2</v>
      </c>
      <c r="O196" s="2"/>
      <c r="P196" s="5">
        <f t="shared" ref="P196" si="279">0.1385*LN(J196)+K196</f>
        <v>0.31694397726665624</v>
      </c>
    </row>
    <row r="197" spans="1:20" x14ac:dyDescent="0.25">
      <c r="A197">
        <v>17373413</v>
      </c>
      <c r="C197" s="5" t="s">
        <v>64</v>
      </c>
      <c r="D197" t="s">
        <v>221</v>
      </c>
      <c r="F197">
        <v>0.336864871079112</v>
      </c>
      <c r="G197">
        <v>1.42328515640437</v>
      </c>
      <c r="J197" s="5">
        <f t="shared" ref="J197" si="280">F197/$L$2</f>
        <v>0.13904404456672056</v>
      </c>
      <c r="K197" s="5">
        <f t="shared" ref="K197" si="281">G197/$L$2</f>
        <v>0.58747391523577674</v>
      </c>
      <c r="M197" s="5">
        <f t="shared" ref="M197" si="282">J197+K197</f>
        <v>0.72651795980249734</v>
      </c>
      <c r="N197" s="5">
        <f t="shared" ref="N197" si="283">J197*K197</f>
        <v>8.1684749251829156E-2</v>
      </c>
      <c r="O197" s="2"/>
      <c r="P197" s="5">
        <f t="shared" ref="P197" si="284">0.1385*LN(J197)+K197</f>
        <v>0.31421832801680516</v>
      </c>
      <c r="Q197">
        <v>2500</v>
      </c>
    </row>
    <row r="198" spans="1:20" x14ac:dyDescent="0.25">
      <c r="A198">
        <v>17373414</v>
      </c>
      <c r="C198" s="5" t="s">
        <v>64</v>
      </c>
      <c r="D198" t="s">
        <v>223</v>
      </c>
      <c r="F198">
        <v>0.34079878138595698</v>
      </c>
      <c r="G198">
        <v>1.4225055595673</v>
      </c>
      <c r="J198" s="5">
        <f t="shared" ref="J198" si="285">F198/$L$2</f>
        <v>0.14066780188601072</v>
      </c>
      <c r="K198" s="5">
        <f t="shared" ref="K198" si="286">G198/$L$2</f>
        <v>0.58715212953870954</v>
      </c>
      <c r="M198" s="5">
        <f t="shared" ref="M198" si="287">J198+K198</f>
        <v>0.72781993142472023</v>
      </c>
      <c r="N198" s="5">
        <f t="shared" ref="N198" si="288">J198*K198</f>
        <v>8.2593399434900502E-2</v>
      </c>
      <c r="O198" s="2"/>
      <c r="P198" s="5">
        <f t="shared" ref="P198" si="289">0.1385*LN(J198)+K198</f>
        <v>0.31550457514236585</v>
      </c>
      <c r="Q198">
        <v>2750</v>
      </c>
    </row>
    <row r="199" spans="1:20" x14ac:dyDescent="0.25">
      <c r="A199">
        <v>17373415</v>
      </c>
      <c r="C199" s="5" t="s">
        <v>64</v>
      </c>
      <c r="D199" t="s">
        <v>224</v>
      </c>
      <c r="F199">
        <v>0.35786009649756201</v>
      </c>
      <c r="G199">
        <v>1.40659747295661</v>
      </c>
      <c r="J199" s="5">
        <f t="shared" ref="J199:J204" si="290">F199/$L$2</f>
        <v>0.14771001513652132</v>
      </c>
      <c r="K199" s="5">
        <f t="shared" ref="K199:K204" si="291">G199/$L$2</f>
        <v>0.5805859218585131</v>
      </c>
      <c r="M199" s="5">
        <f t="shared" ref="M199:M204" si="292">J199+K199</f>
        <v>0.72829593699503437</v>
      </c>
      <c r="N199" s="5">
        <f t="shared" ref="N199:N204" si="293">J199*K199</f>
        <v>8.5758355305772152E-2</v>
      </c>
      <c r="O199" s="2"/>
      <c r="P199" s="5">
        <f t="shared" ref="P199:P204" si="294">0.1385*LN(J199)+K199</f>
        <v>0.31570407846148912</v>
      </c>
    </row>
    <row r="200" spans="1:20" x14ac:dyDescent="0.25">
      <c r="A200">
        <v>17373416</v>
      </c>
      <c r="C200" s="5" t="s">
        <v>64</v>
      </c>
      <c r="D200" t="s">
        <v>225</v>
      </c>
      <c r="F200">
        <v>0.33523023254978401</v>
      </c>
      <c r="G200">
        <v>1.4226456714412401</v>
      </c>
      <c r="J200" s="5">
        <f t="shared" si="290"/>
        <v>0.13836933262126225</v>
      </c>
      <c r="K200" s="5">
        <f t="shared" si="291"/>
        <v>0.58720996199117648</v>
      </c>
      <c r="M200" s="5">
        <f t="shared" si="292"/>
        <v>0.72557929461243875</v>
      </c>
      <c r="N200" s="5">
        <f t="shared" si="293"/>
        <v>8.1251850549275861E-2</v>
      </c>
      <c r="O200" s="2"/>
      <c r="P200" s="5">
        <f t="shared" si="294"/>
        <v>0.31328066689515183</v>
      </c>
      <c r="Q200">
        <v>3000</v>
      </c>
    </row>
    <row r="201" spans="1:20" x14ac:dyDescent="0.25">
      <c r="A201">
        <v>17373418</v>
      </c>
      <c r="C201" s="5" t="s">
        <v>64</v>
      </c>
      <c r="D201" t="s">
        <v>226</v>
      </c>
      <c r="F201">
        <v>0.32642474016432599</v>
      </c>
      <c r="G201">
        <v>1.43686523034032</v>
      </c>
      <c r="J201" s="5">
        <f t="shared" si="290"/>
        <v>0.13473478541616643</v>
      </c>
      <c r="K201" s="5">
        <f t="shared" si="291"/>
        <v>0.5930792144749667</v>
      </c>
      <c r="M201" s="5">
        <f t="shared" si="292"/>
        <v>0.72781399989113316</v>
      </c>
      <c r="N201" s="5">
        <f t="shared" si="293"/>
        <v>7.9908400697073181E-2</v>
      </c>
      <c r="O201" s="2"/>
      <c r="P201" s="5">
        <f t="shared" si="294"/>
        <v>0.31546330701356717</v>
      </c>
    </row>
    <row r="202" spans="1:20" x14ac:dyDescent="0.25">
      <c r="A202">
        <v>17373419</v>
      </c>
      <c r="C202" s="5" t="s">
        <v>64</v>
      </c>
      <c r="D202" t="s">
        <v>227</v>
      </c>
      <c r="F202">
        <v>0.33613916342433398</v>
      </c>
      <c r="G202">
        <v>1.4284189991701</v>
      </c>
      <c r="J202" s="5">
        <f t="shared" si="290"/>
        <v>0.13874450212060524</v>
      </c>
      <c r="K202" s="5">
        <f t="shared" si="291"/>
        <v>0.58959295560953251</v>
      </c>
      <c r="M202" s="5">
        <f t="shared" si="292"/>
        <v>0.72833745773013781</v>
      </c>
      <c r="N202" s="5">
        <f t="shared" si="293"/>
        <v>8.1802781079860692E-2</v>
      </c>
      <c r="O202" s="2"/>
      <c r="P202" s="5">
        <f t="shared" si="294"/>
        <v>0.31603867612724551</v>
      </c>
      <c r="Q202">
        <v>3250</v>
      </c>
    </row>
    <row r="203" spans="1:20" x14ac:dyDescent="0.25">
      <c r="A203">
        <v>17373420</v>
      </c>
      <c r="C203" s="5" t="s">
        <v>64</v>
      </c>
      <c r="D203" t="s">
        <v>228</v>
      </c>
      <c r="F203">
        <v>0.335312862629289</v>
      </c>
      <c r="G203">
        <v>1.4300644155358899</v>
      </c>
      <c r="J203" s="5">
        <f t="shared" si="290"/>
        <v>0.1384034389393845</v>
      </c>
      <c r="K203" s="5">
        <f t="shared" si="291"/>
        <v>0.59027211620518272</v>
      </c>
      <c r="M203" s="5">
        <f t="shared" si="292"/>
        <v>0.72867555514456717</v>
      </c>
      <c r="N203" s="5">
        <f t="shared" si="293"/>
        <v>8.1695690792825279E-2</v>
      </c>
      <c r="O203" s="2"/>
      <c r="P203" s="5">
        <f t="shared" si="294"/>
        <v>0.31637695542849309</v>
      </c>
    </row>
    <row r="204" spans="1:20" x14ac:dyDescent="0.25">
      <c r="A204">
        <v>17373421</v>
      </c>
      <c r="C204" s="5" t="s">
        <v>64</v>
      </c>
      <c r="D204" t="s">
        <v>229</v>
      </c>
      <c r="F204">
        <v>0.34163586001745999</v>
      </c>
      <c r="G204">
        <v>1.4245713115549099</v>
      </c>
      <c r="J204" s="5">
        <f t="shared" si="290"/>
        <v>0.14101331371742165</v>
      </c>
      <c r="K204" s="5">
        <f t="shared" si="291"/>
        <v>0.58800478749176033</v>
      </c>
      <c r="M204" s="5">
        <f t="shared" si="292"/>
        <v>0.72901810120918198</v>
      </c>
      <c r="N204" s="5">
        <f t="shared" si="293"/>
        <v>8.2916503565921451E-2</v>
      </c>
      <c r="O204" s="2"/>
      <c r="P204" s="5">
        <f t="shared" si="294"/>
        <v>0.31669700321133232</v>
      </c>
      <c r="Q204">
        <v>3500</v>
      </c>
    </row>
    <row r="205" spans="1:20" x14ac:dyDescent="0.25">
      <c r="A205">
        <v>17373422</v>
      </c>
      <c r="C205" s="5" t="s">
        <v>64</v>
      </c>
      <c r="D205" t="s">
        <v>230</v>
      </c>
      <c r="F205">
        <v>0.34020959299296899</v>
      </c>
      <c r="G205">
        <v>1.4218517041555701</v>
      </c>
      <c r="J205" s="5">
        <f t="shared" ref="J205" si="295">F205/$L$2</f>
        <v>0.14042460900896661</v>
      </c>
      <c r="K205" s="5">
        <f t="shared" ref="K205" si="296">G205/$L$2</f>
        <v>0.58688224476052675</v>
      </c>
      <c r="M205" s="5">
        <f t="shared" ref="M205" si="297">J205+K205</f>
        <v>0.72730685376949333</v>
      </c>
      <c r="N205" s="5">
        <f t="shared" ref="N205" si="298">J205*K205</f>
        <v>8.2412709754801611E-2</v>
      </c>
      <c r="O205" s="2"/>
      <c r="P205" s="5">
        <f t="shared" ref="P205" si="299">0.1385*LN(J205)+K205</f>
        <v>0.31499503806074797</v>
      </c>
    </row>
    <row r="206" spans="1:20" x14ac:dyDescent="0.25">
      <c r="A206">
        <v>17373423</v>
      </c>
      <c r="C206" s="5" t="s">
        <v>64</v>
      </c>
      <c r="D206" t="s">
        <v>231</v>
      </c>
      <c r="F206">
        <v>0.34151011859212699</v>
      </c>
      <c r="G206">
        <v>1.41779564503554</v>
      </c>
      <c r="J206" s="5">
        <f t="shared" ref="J206" si="300">F206/$L$2</f>
        <v>0.14096141279854021</v>
      </c>
      <c r="K206" s="5">
        <f t="shared" ref="K206" si="301">G206/$L$2</f>
        <v>0.58520806940574988</v>
      </c>
      <c r="M206" s="5">
        <f t="shared" ref="M206" si="302">J206+K206</f>
        <v>0.72616948220429012</v>
      </c>
      <c r="N206" s="5">
        <f t="shared" ref="N206" si="303">J206*K206</f>
        <v>8.2491756244540679E-2</v>
      </c>
      <c r="O206" s="2"/>
      <c r="P206" s="5">
        <f t="shared" ref="P206" si="304">0.1385*LN(J206)+K206</f>
        <v>0.31384929986550741</v>
      </c>
      <c r="Q206">
        <v>3750</v>
      </c>
    </row>
    <row r="207" spans="1:20" x14ac:dyDescent="0.25">
      <c r="A207">
        <v>17383966</v>
      </c>
      <c r="C207" s="5" t="s">
        <v>64</v>
      </c>
      <c r="D207" t="s">
        <v>232</v>
      </c>
      <c r="F207">
        <v>0.30510977226431502</v>
      </c>
      <c r="G207">
        <v>1.46966577929146</v>
      </c>
      <c r="J207" s="5">
        <f t="shared" ref="J207" si="305">F207/$L$2</f>
        <v>0.1259368382240672</v>
      </c>
      <c r="K207" s="5">
        <f t="shared" ref="K207" si="306">G207/$L$2</f>
        <v>0.60661793988603563</v>
      </c>
      <c r="M207" s="5">
        <f t="shared" ref="M207" si="307">J207+K207</f>
        <v>0.73255477811010283</v>
      </c>
      <c r="N207" s="5">
        <f t="shared" ref="N207" si="308">J207*K207</f>
        <v>7.6395545359244588E-2</v>
      </c>
      <c r="O207" s="2">
        <v>44035</v>
      </c>
      <c r="P207" s="5">
        <f t="shared" ref="P207" si="309">0.1385*LN(J207)+K207</f>
        <v>0.31964943262731249</v>
      </c>
      <c r="Q207">
        <v>500</v>
      </c>
    </row>
    <row r="208" spans="1:20" x14ac:dyDescent="0.25">
      <c r="A208">
        <v>17383967</v>
      </c>
      <c r="C208" s="5" t="s">
        <v>64</v>
      </c>
      <c r="D208" t="s">
        <v>233</v>
      </c>
      <c r="F208">
        <v>0.31778810055002799</v>
      </c>
      <c r="G208">
        <v>1.4535277655030101</v>
      </c>
      <c r="J208" s="5">
        <f t="shared" ref="J208" si="310">F208/$L$2</f>
        <v>0.13116993373071084</v>
      </c>
      <c r="K208" s="5">
        <f t="shared" ref="K208" si="311">G208/$L$2</f>
        <v>0.5999568276684526</v>
      </c>
      <c r="M208" s="5">
        <f t="shared" ref="M208" si="312">J208+K208</f>
        <v>0.73112676139916344</v>
      </c>
      <c r="N208" s="5">
        <f t="shared" ref="N208" si="313">J208*K208</f>
        <v>7.8696297326558431E-2</v>
      </c>
      <c r="O208" s="2"/>
      <c r="P208" s="5">
        <f t="shared" ref="P208" si="314">0.1385*LN(J208)+K208</f>
        <v>0.31862709712492754</v>
      </c>
      <c r="Q208">
        <v>1000</v>
      </c>
    </row>
    <row r="209" spans="1:20" x14ac:dyDescent="0.25">
      <c r="A209">
        <v>17383968</v>
      </c>
      <c r="C209" s="5" t="s">
        <v>64</v>
      </c>
      <c r="D209" t="s">
        <v>234</v>
      </c>
      <c r="F209">
        <v>0.31095495223622099</v>
      </c>
      <c r="G209">
        <v>1.4489112588872199</v>
      </c>
      <c r="J209" s="5">
        <f t="shared" ref="J209:J210" si="315">F209/$L$2</f>
        <v>0.12834948951035502</v>
      </c>
      <c r="K209" s="5">
        <f t="shared" ref="K209:K210" si="316">G209/$L$2</f>
        <v>0.59805132250380832</v>
      </c>
      <c r="M209" s="5">
        <f t="shared" ref="M209:M210" si="317">J209+K209</f>
        <v>0.7264008120141634</v>
      </c>
      <c r="N209" s="5">
        <f t="shared" ref="N209:N210" si="318">J209*K209</f>
        <v>7.6759581944356489E-2</v>
      </c>
      <c r="O209" s="2"/>
      <c r="P209" s="5">
        <f t="shared" ref="P209:P210" si="319">0.1385*LN(J209)+K209</f>
        <v>0.31371105116761983</v>
      </c>
      <c r="Q209">
        <v>1500</v>
      </c>
    </row>
    <row r="210" spans="1:20" x14ac:dyDescent="0.25">
      <c r="A210">
        <v>17383969</v>
      </c>
      <c r="C210" s="5" t="s">
        <v>64</v>
      </c>
      <c r="D210" t="s">
        <v>235</v>
      </c>
      <c r="F210">
        <v>0.32956109057334498</v>
      </c>
      <c r="G210">
        <v>1.42648258121997</v>
      </c>
      <c r="J210" s="5">
        <f t="shared" si="315"/>
        <v>0.13602934262140876</v>
      </c>
      <c r="K210" s="5">
        <f t="shared" si="316"/>
        <v>0.58879368145875755</v>
      </c>
      <c r="M210" s="5">
        <f t="shared" si="317"/>
        <v>0.7248230240801663</v>
      </c>
      <c r="N210" s="5">
        <f t="shared" si="318"/>
        <v>8.0093217428473931E-2</v>
      </c>
      <c r="O210" s="2"/>
      <c r="P210" s="5">
        <f t="shared" si="319"/>
        <v>0.31250215577888019</v>
      </c>
      <c r="Q210">
        <v>2000</v>
      </c>
    </row>
    <row r="211" spans="1:20" x14ac:dyDescent="0.25">
      <c r="A211">
        <v>17383970</v>
      </c>
      <c r="C211" s="5" t="s">
        <v>64</v>
      </c>
      <c r="D211" t="s">
        <v>236</v>
      </c>
      <c r="F211">
        <v>0.34266334709303697</v>
      </c>
      <c r="G211">
        <v>1.42322408199777</v>
      </c>
      <c r="J211" s="5">
        <f t="shared" ref="J211" si="320">F211/$L$2</f>
        <v>0.14143741836885235</v>
      </c>
      <c r="K211" s="5">
        <f t="shared" ref="K211" si="321">G211/$L$2</f>
        <v>0.58744870621803025</v>
      </c>
      <c r="M211" s="5">
        <f t="shared" ref="M211" si="322">J211+K211</f>
        <v>0.72888612458688262</v>
      </c>
      <c r="N211" s="5">
        <f t="shared" ref="N211" si="323">J211*K211</f>
        <v>8.3087228431600574E-2</v>
      </c>
      <c r="O211" s="2"/>
      <c r="P211" s="5">
        <f t="shared" ref="P211" si="324">0.1385*LN(J211)+K211</f>
        <v>0.31655684253325717</v>
      </c>
      <c r="Q211">
        <v>4000</v>
      </c>
    </row>
    <row r="212" spans="1:20" x14ac:dyDescent="0.25">
      <c r="A212">
        <v>17383971</v>
      </c>
      <c r="C212" s="5" t="s">
        <v>64</v>
      </c>
      <c r="D212" t="s">
        <v>237</v>
      </c>
      <c r="F212">
        <v>0.33976410908607502</v>
      </c>
      <c r="G212">
        <v>1.4206050677387001</v>
      </c>
      <c r="J212" s="5">
        <f t="shared" ref="J212" si="325">F212/$L$2</f>
        <v>0.14024073146778668</v>
      </c>
      <c r="K212" s="5">
        <f t="shared" ref="K212" si="326">G212/$L$2</f>
        <v>0.58636768422190333</v>
      </c>
      <c r="M212" s="5">
        <f t="shared" ref="M212" si="327">J212+K212</f>
        <v>0.72660841568969003</v>
      </c>
      <c r="N212" s="5">
        <f t="shared" ref="N212" si="328">J212*K212</f>
        <v>8.2232632944351874E-2</v>
      </c>
      <c r="O212" s="2"/>
      <c r="P212" s="5">
        <f t="shared" ref="P212" si="329">0.1385*LN(J212)+K212</f>
        <v>0.31429900129813609</v>
      </c>
      <c r="Q212">
        <v>4500</v>
      </c>
    </row>
    <row r="213" spans="1:20" x14ac:dyDescent="0.25">
      <c r="A213">
        <v>17383972</v>
      </c>
      <c r="C213" s="5" t="s">
        <v>64</v>
      </c>
      <c r="D213" t="s">
        <v>238</v>
      </c>
      <c r="F213">
        <v>0.35076109488447899</v>
      </c>
      <c r="G213">
        <v>1.4190818001860901</v>
      </c>
      <c r="J213" s="5">
        <f t="shared" ref="J213" si="330">F213/$L$2</f>
        <v>0.14477983754481594</v>
      </c>
      <c r="K213" s="5">
        <f t="shared" ref="K213" si="331">G213/$L$2</f>
        <v>0.58573894166173768</v>
      </c>
      <c r="M213" s="5">
        <f t="shared" ref="M213" si="332">J213+K213</f>
        <v>0.73051877920655361</v>
      </c>
      <c r="N213" s="5">
        <f t="shared" ref="N213" si="333">J213*K213</f>
        <v>8.4803188817458797E-2</v>
      </c>
      <c r="O213" s="2"/>
      <c r="P213" s="5">
        <f t="shared" ref="P213" si="334">0.1385*LN(J213)+K213</f>
        <v>0.31808200593192387</v>
      </c>
      <c r="Q213">
        <v>5000</v>
      </c>
    </row>
    <row r="214" spans="1:20" x14ac:dyDescent="0.25">
      <c r="A214">
        <v>17383973</v>
      </c>
      <c r="C214" s="5" t="s">
        <v>64</v>
      </c>
      <c r="D214" t="s">
        <v>239</v>
      </c>
      <c r="F214">
        <v>0.35644819992168097</v>
      </c>
      <c r="G214">
        <v>1.4111313494929001</v>
      </c>
      <c r="J214" s="5">
        <f t="shared" ref="J214" si="335">F214/$L$2</f>
        <v>0.14712724196165294</v>
      </c>
      <c r="K214" s="5">
        <f t="shared" ref="K214" si="336">G214/$L$2</f>
        <v>0.5824573207050372</v>
      </c>
      <c r="M214" s="5">
        <f t="shared" ref="M214" si="337">J214+K214</f>
        <v>0.72958456266669014</v>
      </c>
      <c r="N214" s="5">
        <f t="shared" ref="N214" si="338">J214*K214</f>
        <v>8.5695339155706096E-2</v>
      </c>
      <c r="O214" s="2"/>
      <c r="P214" s="5">
        <f t="shared" ref="P214" si="339">0.1385*LN(J214)+K214</f>
        <v>0.31702796041256814</v>
      </c>
      <c r="Q214">
        <v>5500</v>
      </c>
    </row>
    <row r="215" spans="1:20" x14ac:dyDescent="0.25">
      <c r="A215">
        <v>17384217</v>
      </c>
      <c r="C215" s="5" t="s">
        <v>64</v>
      </c>
      <c r="D215" t="s">
        <v>235</v>
      </c>
      <c r="F215">
        <v>0.32475417551347402</v>
      </c>
      <c r="G215">
        <v>1.43358517544521</v>
      </c>
      <c r="J215" s="5">
        <f t="shared" ref="J215" si="340">F215/$L$2</f>
        <v>0.13404524463674186</v>
      </c>
      <c r="K215" s="5">
        <f t="shared" ref="K215" si="341">G215/$L$2</f>
        <v>0.5917253419338615</v>
      </c>
      <c r="M215" s="5">
        <f t="shared" ref="M215" si="342">J215+K215</f>
        <v>0.72577058657060334</v>
      </c>
      <c r="N215" s="5">
        <f t="shared" ref="N215" si="343">J215*K215</f>
        <v>7.9317968217284193E-2</v>
      </c>
      <c r="O215" s="2"/>
      <c r="P215" s="5">
        <f t="shared" ref="P215" si="344">0.1385*LN(J215)+K215</f>
        <v>0.31339880424113881</v>
      </c>
    </row>
    <row r="216" spans="1:20" x14ac:dyDescent="0.25">
      <c r="A216">
        <v>17384570</v>
      </c>
      <c r="C216" s="5" t="s">
        <v>241</v>
      </c>
      <c r="D216" s="5" t="s">
        <v>242</v>
      </c>
      <c r="E216" s="3" t="s">
        <v>251</v>
      </c>
      <c r="F216">
        <v>0.41552511415525101</v>
      </c>
      <c r="G216">
        <v>0.97114773180431702</v>
      </c>
      <c r="H216">
        <v>1.4506824166783401</v>
      </c>
      <c r="I216">
        <v>535.16264473736203</v>
      </c>
      <c r="J216" s="5">
        <f t="shared" ref="J216" si="345">F216/$L$2</f>
        <v>0.17151177653554067</v>
      </c>
      <c r="K216" s="5">
        <f t="shared" ref="K216" si="346">G216/$L$2</f>
        <v>0.40085007400536282</v>
      </c>
      <c r="M216" s="5">
        <f t="shared" ref="M216" si="347">J216+K216</f>
        <v>0.57236185054090349</v>
      </c>
      <c r="N216" s="5">
        <f t="shared" ref="N216" si="348">J216*K216</f>
        <v>6.8750508317062725E-2</v>
      </c>
      <c r="O216" s="2"/>
      <c r="P216" s="5">
        <f t="shared" ref="P216" si="349">0.1385*LN(J216)+K216</f>
        <v>0.15666026046138132</v>
      </c>
      <c r="S216">
        <f>H216/(H216+F216)</f>
        <v>0.77734249418142387</v>
      </c>
      <c r="T216">
        <f>H216/(H216+G216)</f>
        <v>0.59900254259665253</v>
      </c>
    </row>
    <row r="217" spans="1:20" x14ac:dyDescent="0.25">
      <c r="A217">
        <v>17384582</v>
      </c>
      <c r="C217" s="5" t="s">
        <v>241</v>
      </c>
      <c r="D217" s="5" t="s">
        <v>242</v>
      </c>
      <c r="E217" s="3" t="s">
        <v>252</v>
      </c>
      <c r="F217">
        <v>0.36873134087063297</v>
      </c>
      <c r="G217">
        <v>0.98579481154952897</v>
      </c>
      <c r="H217">
        <v>1.43655985830737</v>
      </c>
      <c r="I217">
        <v>535.20891398927199</v>
      </c>
      <c r="J217" s="5">
        <f t="shared" ref="J217" si="350">F217/$L$2</f>
        <v>0.15219722029466914</v>
      </c>
      <c r="K217" s="5">
        <f t="shared" ref="K217" si="351">G217/$L$2</f>
        <v>0.40689578961334999</v>
      </c>
      <c r="M217" s="5">
        <f t="shared" ref="M217" si="352">J217+K217</f>
        <v>0.55909300990801913</v>
      </c>
      <c r="N217" s="5">
        <f t="shared" ref="N217" si="353">J217*K217</f>
        <v>6.1928408128756378E-2</v>
      </c>
      <c r="O217" s="2"/>
      <c r="P217" s="5">
        <f t="shared" ref="P217" si="354">0.1385*LN(J217)+K217</f>
        <v>0.14615872314762146</v>
      </c>
      <c r="S217">
        <f t="shared" ref="S217:S218" si="355">H217/(H217+F217)</f>
        <v>0.79574966019968074</v>
      </c>
      <c r="T217">
        <f t="shared" ref="T217:T218" si="356">H217/(H217+G217)</f>
        <v>0.59304274315545824</v>
      </c>
    </row>
    <row r="218" spans="1:20" x14ac:dyDescent="0.25">
      <c r="A218">
        <v>17384584</v>
      </c>
      <c r="C218" s="5" t="s">
        <v>240</v>
      </c>
      <c r="D218" s="5" t="s">
        <v>243</v>
      </c>
      <c r="E218" s="3" t="s">
        <v>253</v>
      </c>
      <c r="F218">
        <v>0.35406270545250701</v>
      </c>
      <c r="G218">
        <v>0.91089962600907404</v>
      </c>
      <c r="H218">
        <v>1.5105209646882101</v>
      </c>
      <c r="I218">
        <v>535.22451670384999</v>
      </c>
      <c r="J218" s="5">
        <f t="shared" ref="J218" si="357">F218/$L$2</f>
        <v>0.14614260738630241</v>
      </c>
      <c r="K218" s="5">
        <f t="shared" ref="K218" si="358">G218/$L$2</f>
        <v>0.37598211944417942</v>
      </c>
      <c r="M218" s="5">
        <f t="shared" ref="M218" si="359">J218+K218</f>
        <v>0.52212472683048183</v>
      </c>
      <c r="N218" s="5">
        <f t="shared" ref="N218" si="360">J218*K218</f>
        <v>5.4947007266200575E-2</v>
      </c>
      <c r="O218" s="2"/>
      <c r="P218" s="5">
        <f t="shared" ref="P218" si="361">0.1385*LN(J218)+K218</f>
        <v>0.10962274605009559</v>
      </c>
      <c r="S218">
        <f t="shared" si="355"/>
        <v>0.81011165595707135</v>
      </c>
      <c r="T218">
        <f t="shared" si="356"/>
        <v>0.62381602373887179</v>
      </c>
    </row>
    <row r="219" spans="1:20" x14ac:dyDescent="0.25">
      <c r="C219" s="5" t="s">
        <v>244</v>
      </c>
      <c r="D219" t="s">
        <v>245</v>
      </c>
      <c r="J219">
        <v>0.94</v>
      </c>
      <c r="K219">
        <v>0.48</v>
      </c>
      <c r="M219" s="5">
        <f t="shared" ref="M219:M235" si="362">J219+K219</f>
        <v>1.42</v>
      </c>
      <c r="N219" s="5">
        <f t="shared" ref="N219:N235" si="363">J219*K219</f>
        <v>0.45119999999999993</v>
      </c>
      <c r="O219" s="2"/>
      <c r="P219" s="5">
        <f t="shared" ref="P219:P235" si="364">0.1385*LN(J219)+K219</f>
        <v>0.47143025658504484</v>
      </c>
    </row>
    <row r="220" spans="1:20" x14ac:dyDescent="0.25">
      <c r="C220" s="5" t="s">
        <v>244</v>
      </c>
      <c r="D220" t="s">
        <v>246</v>
      </c>
      <c r="J220">
        <v>0.92</v>
      </c>
      <c r="K220">
        <v>0.42</v>
      </c>
      <c r="M220" s="5">
        <f t="shared" si="362"/>
        <v>1.34</v>
      </c>
      <c r="N220" s="5">
        <f t="shared" si="363"/>
        <v>0.38640000000000002</v>
      </c>
      <c r="O220" s="2"/>
      <c r="P220" s="5">
        <f t="shared" si="364"/>
        <v>0.40845164716194143</v>
      </c>
    </row>
    <row r="221" spans="1:20" x14ac:dyDescent="0.25">
      <c r="A221">
        <v>17414795</v>
      </c>
      <c r="C221" s="5" t="s">
        <v>240</v>
      </c>
      <c r="D221" s="5" t="s">
        <v>258</v>
      </c>
      <c r="E221" s="8">
        <v>400400</v>
      </c>
      <c r="J221" s="5"/>
      <c r="K221" s="5"/>
      <c r="L221" s="3" t="s">
        <v>253</v>
      </c>
      <c r="M221" s="5"/>
      <c r="N221" s="5"/>
      <c r="O221" s="2">
        <v>44039</v>
      </c>
      <c r="P221" s="5"/>
    </row>
    <row r="222" spans="1:20" x14ac:dyDescent="0.25">
      <c r="A222">
        <v>17414797</v>
      </c>
      <c r="C222" s="5"/>
      <c r="E222" s="8">
        <v>600400</v>
      </c>
      <c r="F222">
        <v>0.36948938203478299</v>
      </c>
      <c r="G222">
        <v>0.91421560702571203</v>
      </c>
      <c r="H222">
        <v>1.5118430459602801</v>
      </c>
      <c r="I222">
        <v>535.20445196497894</v>
      </c>
      <c r="J222" s="5">
        <f t="shared" ref="J222:J235" si="365">F222/$L$2</f>
        <v>0.15251010869135426</v>
      </c>
      <c r="K222" s="5">
        <f t="shared" ref="K222:K235" si="366">G222/$L$2</f>
        <v>0.37735082081925259</v>
      </c>
      <c r="L222" s="3" t="s">
        <v>253</v>
      </c>
      <c r="M222" s="5">
        <f>J222+K222</f>
        <v>0.52986092951060682</v>
      </c>
      <c r="N222" s="5">
        <f>J222*K222</f>
        <v>5.7549814697915959E-2</v>
      </c>
      <c r="O222" s="2"/>
      <c r="P222" s="5">
        <f>0.1385*LN(J222)+K222</f>
        <v>0.11689819160888121</v>
      </c>
    </row>
    <row r="223" spans="1:20" x14ac:dyDescent="0.25">
      <c r="A223">
        <v>17414798</v>
      </c>
      <c r="C223" s="5"/>
      <c r="E223" s="8">
        <v>600600</v>
      </c>
      <c r="F223">
        <v>0.35831635824091301</v>
      </c>
      <c r="G223">
        <v>0.91485149937668098</v>
      </c>
      <c r="H223">
        <v>1.5107149657444401</v>
      </c>
      <c r="I223">
        <v>535.216117176637</v>
      </c>
      <c r="J223" s="5">
        <f t="shared" si="365"/>
        <v>0.14789834132789106</v>
      </c>
      <c r="K223" s="5">
        <f t="shared" si="366"/>
        <v>0.37761329118045267</v>
      </c>
      <c r="L223" s="3" t="s">
        <v>253</v>
      </c>
      <c r="M223" s="5">
        <f t="shared" si="362"/>
        <v>0.52551163250834376</v>
      </c>
      <c r="N223" s="5">
        <f t="shared" si="363"/>
        <v>5.5848379428954903E-2</v>
      </c>
      <c r="O223" s="2"/>
      <c r="P223" s="5">
        <f t="shared" si="364"/>
        <v>0.11290791898570107</v>
      </c>
    </row>
    <row r="224" spans="1:20" x14ac:dyDescent="0.25">
      <c r="A224">
        <v>17414799</v>
      </c>
      <c r="C224" s="5"/>
      <c r="E224" s="8">
        <v>800400</v>
      </c>
      <c r="F224">
        <v>0.35644101469737599</v>
      </c>
      <c r="G224">
        <v>0.91979493369834198</v>
      </c>
      <c r="H224">
        <v>1.5029692939439301</v>
      </c>
      <c r="I224">
        <v>535.22079475765997</v>
      </c>
      <c r="J224" s="5">
        <f t="shared" si="365"/>
        <v>0.14712427619485963</v>
      </c>
      <c r="K224" s="5">
        <f t="shared" si="366"/>
        <v>0.37965373873419084</v>
      </c>
      <c r="L224" s="3" t="s">
        <v>253</v>
      </c>
      <c r="M224" s="5">
        <f t="shared" si="362"/>
        <v>0.52677801492905041</v>
      </c>
      <c r="N224" s="5">
        <f t="shared" si="363"/>
        <v>5.5856281515940166E-2</v>
      </c>
      <c r="O224" s="2"/>
      <c r="P224" s="5">
        <f t="shared" si="364"/>
        <v>0.11422158655331649</v>
      </c>
    </row>
    <row r="225" spans="1:16" x14ac:dyDescent="0.25">
      <c r="A225">
        <v>17414800</v>
      </c>
      <c r="C225" s="5"/>
      <c r="E225" s="8">
        <v>800600</v>
      </c>
      <c r="F225">
        <v>0.352079583544399</v>
      </c>
      <c r="G225">
        <v>0.92129664557803304</v>
      </c>
      <c r="H225">
        <v>1.51053174252467</v>
      </c>
      <c r="I225">
        <v>535.21609202835202</v>
      </c>
      <c r="J225" s="5">
        <f t="shared" si="365"/>
        <v>0.14532405575137267</v>
      </c>
      <c r="K225" s="5">
        <f t="shared" si="366"/>
        <v>0.38027358399397482</v>
      </c>
      <c r="L225" s="3" t="s">
        <v>253</v>
      </c>
      <c r="M225" s="5">
        <f t="shared" si="362"/>
        <v>0.52559763974534746</v>
      </c>
      <c r="N225" s="5">
        <f t="shared" si="363"/>
        <v>5.526289952111469E-2</v>
      </c>
      <c r="O225" s="2"/>
      <c r="P225" s="5">
        <f t="shared" si="364"/>
        <v>0.11313628493066596</v>
      </c>
    </row>
    <row r="226" spans="1:16" x14ac:dyDescent="0.25">
      <c r="A226">
        <v>17414801</v>
      </c>
      <c r="C226" s="5"/>
      <c r="E226" s="8">
        <v>800800</v>
      </c>
      <c r="F226">
        <v>0.37562915620318299</v>
      </c>
      <c r="G226">
        <v>0.89309464018192897</v>
      </c>
      <c r="H226">
        <v>1.52461478216196</v>
      </c>
      <c r="I226">
        <v>535.20666142145296</v>
      </c>
      <c r="J226" s="5">
        <f t="shared" si="365"/>
        <v>0.15504435641616413</v>
      </c>
      <c r="K226" s="5">
        <f t="shared" si="366"/>
        <v>0.36863294933057034</v>
      </c>
      <c r="L226" s="3" t="s">
        <v>253</v>
      </c>
      <c r="M226" s="5">
        <f t="shared" si="362"/>
        <v>0.52367730574673443</v>
      </c>
      <c r="N226" s="5">
        <f t="shared" si="363"/>
        <v>5.7154458382750718E-2</v>
      </c>
      <c r="O226" s="2"/>
      <c r="P226" s="5">
        <f t="shared" si="364"/>
        <v>0.11046285081893675</v>
      </c>
    </row>
    <row r="227" spans="1:16" x14ac:dyDescent="0.25">
      <c r="A227">
        <v>17414802</v>
      </c>
      <c r="C227" s="5"/>
      <c r="E227" s="8">
        <v>1000400</v>
      </c>
      <c r="F227">
        <v>0.358729508638435</v>
      </c>
      <c r="G227">
        <v>0.91721184556078805</v>
      </c>
      <c r="H227">
        <v>1.5077726163916501</v>
      </c>
      <c r="I227">
        <v>535.21628602940905</v>
      </c>
      <c r="J227" s="5">
        <f t="shared" si="365"/>
        <v>0.14806887291850121</v>
      </c>
      <c r="K227" s="5">
        <f t="shared" si="366"/>
        <v>0.37858754557202678</v>
      </c>
      <c r="L227" s="3" t="s">
        <v>253</v>
      </c>
      <c r="M227" s="5">
        <f t="shared" si="362"/>
        <v>0.52665641849052802</v>
      </c>
      <c r="N227" s="5">
        <f t="shared" si="363"/>
        <v>5.605703117383172E-2</v>
      </c>
      <c r="O227" s="2"/>
      <c r="P227" s="5">
        <f t="shared" si="364"/>
        <v>0.11404177637906943</v>
      </c>
    </row>
    <row r="228" spans="1:16" x14ac:dyDescent="0.25">
      <c r="A228">
        <v>17414803</v>
      </c>
      <c r="C228" s="5"/>
      <c r="E228" s="8">
        <v>1000600</v>
      </c>
      <c r="J228" s="5"/>
      <c r="K228" s="5"/>
      <c r="L228" s="3" t="s">
        <v>253</v>
      </c>
      <c r="M228" s="5"/>
      <c r="N228" s="5"/>
      <c r="O228" s="2"/>
      <c r="P228" s="5"/>
    </row>
    <row r="229" spans="1:16" x14ac:dyDescent="0.25">
      <c r="A229">
        <v>17414804</v>
      </c>
      <c r="C229" s="5"/>
      <c r="E229" s="8">
        <v>1000800</v>
      </c>
      <c r="F229">
        <v>0.34097841199357598</v>
      </c>
      <c r="G229">
        <v>0.923761177514559</v>
      </c>
      <c r="H229">
        <v>1.4971241139720199</v>
      </c>
      <c r="I229">
        <v>535.23813629651897</v>
      </c>
      <c r="J229" s="5">
        <f t="shared" si="365"/>
        <v>0.1407419460558415</v>
      </c>
      <c r="K229" s="5">
        <f t="shared" si="366"/>
        <v>0.38129084200405072</v>
      </c>
      <c r="L229" s="3" t="s">
        <v>253</v>
      </c>
      <c r="M229" s="5">
        <f t="shared" si="362"/>
        <v>0.52203278805989228</v>
      </c>
      <c r="N229" s="5">
        <f t="shared" si="363"/>
        <v>5.3663615116920492E-2</v>
      </c>
      <c r="O229" s="2"/>
      <c r="P229" s="5">
        <f t="shared" si="364"/>
        <v>0.10971626992501682</v>
      </c>
    </row>
    <row r="230" spans="1:16" x14ac:dyDescent="0.25">
      <c r="A230">
        <v>17414805</v>
      </c>
      <c r="C230" s="5"/>
      <c r="E230" s="8">
        <v>10001000</v>
      </c>
      <c r="F230">
        <v>0.38549087656143899</v>
      </c>
      <c r="G230">
        <v>0.88237428551925801</v>
      </c>
      <c r="H230">
        <v>1.53716377641019</v>
      </c>
      <c r="I230">
        <v>535.19497106150902</v>
      </c>
      <c r="J230" s="5">
        <f t="shared" si="365"/>
        <v>0.15911487133986438</v>
      </c>
      <c r="K230" s="5">
        <f t="shared" si="366"/>
        <v>0.36420802527508045</v>
      </c>
      <c r="L230" s="3" t="s">
        <v>253</v>
      </c>
      <c r="M230" s="5">
        <f t="shared" si="362"/>
        <v>0.5233228966149448</v>
      </c>
      <c r="N230" s="5">
        <f t="shared" si="363"/>
        <v>5.7950913082590497E-2</v>
      </c>
      <c r="O230" s="2"/>
      <c r="P230" s="5">
        <f t="shared" si="364"/>
        <v>0.10962717589999565</v>
      </c>
    </row>
    <row r="231" spans="1:16" x14ac:dyDescent="0.25">
      <c r="A231">
        <v>17414806</v>
      </c>
      <c r="C231" s="5"/>
      <c r="E231" s="8">
        <v>1200400</v>
      </c>
      <c r="F231">
        <v>0.36784755828115001</v>
      </c>
      <c r="G231">
        <v>0.909387136292927</v>
      </c>
      <c r="H231">
        <v>1.52420522437659</v>
      </c>
      <c r="I231">
        <v>535.19856008104898</v>
      </c>
      <c r="J231" s="5">
        <f t="shared" si="365"/>
        <v>0.1518324309791026</v>
      </c>
      <c r="K231" s="5">
        <f t="shared" si="366"/>
        <v>0.37535782553420605</v>
      </c>
      <c r="L231" s="3" t="s">
        <v>253</v>
      </c>
      <c r="M231" s="5">
        <f t="shared" si="362"/>
        <v>0.52719025651330864</v>
      </c>
      <c r="N231" s="5">
        <f t="shared" si="363"/>
        <v>5.6991491137888373E-2</v>
      </c>
      <c r="O231" s="2"/>
      <c r="P231" s="5">
        <f t="shared" si="364"/>
        <v>0.11428840106168869</v>
      </c>
    </row>
    <row r="232" spans="1:16" x14ac:dyDescent="0.25">
      <c r="A232">
        <v>17414807</v>
      </c>
      <c r="C232" s="5"/>
      <c r="E232" s="8">
        <v>1200600</v>
      </c>
      <c r="F232">
        <v>0.37399811028600699</v>
      </c>
      <c r="G232">
        <v>0.89232222856916998</v>
      </c>
      <c r="H232">
        <v>1.5275355758418301</v>
      </c>
      <c r="I232">
        <v>535.20614408530298</v>
      </c>
      <c r="J232" s="5">
        <f t="shared" si="365"/>
        <v>0.15437112735410224</v>
      </c>
      <c r="K232" s="5">
        <f t="shared" si="366"/>
        <v>0.36831412940029901</v>
      </c>
      <c r="L232" s="3" t="s">
        <v>253</v>
      </c>
      <c r="M232" s="5">
        <f t="shared" si="362"/>
        <v>0.52268525675440125</v>
      </c>
      <c r="N232" s="5">
        <f t="shared" si="363"/>
        <v>5.6857067375968851E-2</v>
      </c>
      <c r="O232" s="2"/>
      <c r="P232" s="5">
        <f t="shared" si="364"/>
        <v>0.10954133078393519</v>
      </c>
    </row>
    <row r="233" spans="1:16" x14ac:dyDescent="0.25">
      <c r="A233">
        <v>17414808</v>
      </c>
      <c r="C233" s="5"/>
      <c r="E233" s="8">
        <v>1200800</v>
      </c>
      <c r="F233">
        <v>0.36422620523156102</v>
      </c>
      <c r="G233">
        <v>0.90166302016533195</v>
      </c>
      <c r="H233">
        <v>1.5179612644557701</v>
      </c>
      <c r="I233">
        <v>535.21614951014703</v>
      </c>
      <c r="J233" s="5">
        <f t="shared" si="365"/>
        <v>0.15033768451531762</v>
      </c>
      <c r="K233" s="5">
        <f t="shared" si="366"/>
        <v>0.37216962623149036</v>
      </c>
      <c r="L233" s="3" t="s">
        <v>253</v>
      </c>
      <c r="M233" s="5">
        <f t="shared" si="362"/>
        <v>0.52250731074680801</v>
      </c>
      <c r="N233" s="5">
        <f t="shared" si="363"/>
        <v>5.5951119854573475E-2</v>
      </c>
      <c r="O233" s="2"/>
      <c r="P233" s="5">
        <f t="shared" si="364"/>
        <v>0.1097299532582211</v>
      </c>
    </row>
    <row r="234" spans="1:16" x14ac:dyDescent="0.25">
      <c r="A234">
        <v>17414809</v>
      </c>
      <c r="C234" s="5"/>
      <c r="E234" s="8">
        <v>12001000</v>
      </c>
      <c r="F234">
        <v>0.38465739054208897</v>
      </c>
      <c r="G234">
        <v>0.88718120057912897</v>
      </c>
      <c r="H234">
        <v>1.5377062608451899</v>
      </c>
      <c r="I234">
        <v>535.19045514803304</v>
      </c>
      <c r="J234" s="5">
        <f t="shared" si="365"/>
        <v>0.1587708423918503</v>
      </c>
      <c r="K234" s="5">
        <f t="shared" si="366"/>
        <v>0.36619212325974732</v>
      </c>
      <c r="L234" s="3" t="s">
        <v>253</v>
      </c>
      <c r="M234" s="5">
        <f t="shared" si="362"/>
        <v>0.52496296565159761</v>
      </c>
      <c r="N234" s="5">
        <f t="shared" si="363"/>
        <v>5.8140631887210359E-2</v>
      </c>
      <c r="O234" s="2"/>
      <c r="P234" s="5">
        <f t="shared" si="364"/>
        <v>0.11131149301471954</v>
      </c>
    </row>
    <row r="235" spans="1:16" x14ac:dyDescent="0.25">
      <c r="A235">
        <v>17414810</v>
      </c>
      <c r="C235" s="5"/>
      <c r="E235" s="8">
        <v>12001200</v>
      </c>
      <c r="F235">
        <v>0.35748646483371499</v>
      </c>
      <c r="G235">
        <v>0.91084573682678904</v>
      </c>
      <c r="H235">
        <v>1.51251127182062</v>
      </c>
      <c r="I235">
        <v>535.21915652651796</v>
      </c>
      <c r="J235" s="5">
        <f t="shared" si="365"/>
        <v>0.14755579526327345</v>
      </c>
      <c r="K235" s="5">
        <f t="shared" si="366"/>
        <v>0.37595987619323051</v>
      </c>
      <c r="L235" s="3" t="s">
        <v>253</v>
      </c>
      <c r="M235" s="5">
        <f t="shared" si="362"/>
        <v>0.52351567145650391</v>
      </c>
      <c r="N235" s="5">
        <f t="shared" si="363"/>
        <v>5.5475058518773955E-2</v>
      </c>
      <c r="O235" s="2"/>
      <c r="P235" s="5">
        <f t="shared" si="364"/>
        <v>0.11093335329973358</v>
      </c>
    </row>
    <row r="236" spans="1:16" x14ac:dyDescent="0.25">
      <c r="A236">
        <v>17414811</v>
      </c>
      <c r="E236" s="8">
        <v>1400800</v>
      </c>
      <c r="J236" s="5"/>
      <c r="K236" s="5"/>
      <c r="L236" s="3" t="s">
        <v>253</v>
      </c>
      <c r="M236" s="5"/>
      <c r="N236" s="5"/>
      <c r="O236" s="2"/>
      <c r="P236" s="5"/>
    </row>
    <row r="237" spans="1:16" x14ac:dyDescent="0.25">
      <c r="A237">
        <v>17414812</v>
      </c>
      <c r="E237" s="8">
        <v>1600800</v>
      </c>
      <c r="J237" s="5"/>
      <c r="K237" s="5"/>
      <c r="L237" s="3" t="s">
        <v>253</v>
      </c>
      <c r="M237" s="5"/>
      <c r="N237" s="5"/>
      <c r="O237" s="2"/>
      <c r="P237" s="5"/>
    </row>
    <row r="238" spans="1:16" x14ac:dyDescent="0.25">
      <c r="C238" s="5" t="s">
        <v>277</v>
      </c>
      <c r="D238" t="s">
        <v>276</v>
      </c>
      <c r="J238">
        <v>0.65</v>
      </c>
      <c r="K238">
        <v>0.76</v>
      </c>
      <c r="L238" s="3"/>
      <c r="M238" s="5">
        <f t="shared" ref="M238" si="367">J238+K238</f>
        <v>1.4100000000000001</v>
      </c>
      <c r="N238" s="5">
        <f t="shared" ref="N238" si="368">J238*K238</f>
        <v>0.49400000000000005</v>
      </c>
      <c r="O238" s="2"/>
      <c r="P238" s="5">
        <f t="shared" ref="P238:P253" si="369">0.1385*LN(J238)+K238</f>
        <v>0.7003365661211951</v>
      </c>
    </row>
    <row r="239" spans="1:16" x14ac:dyDescent="0.25">
      <c r="A239">
        <v>17425896</v>
      </c>
      <c r="C239" t="s">
        <v>10</v>
      </c>
      <c r="D239" t="s">
        <v>293</v>
      </c>
      <c r="E239" t="s">
        <v>283</v>
      </c>
      <c r="L239" s="3"/>
      <c r="M239" s="5"/>
      <c r="N239" s="5"/>
      <c r="O239" s="2">
        <v>44040</v>
      </c>
      <c r="P239" s="5"/>
    </row>
    <row r="240" spans="1:16" x14ac:dyDescent="0.25">
      <c r="A240">
        <v>17425902</v>
      </c>
      <c r="C240" t="s">
        <v>10</v>
      </c>
      <c r="D240" t="s">
        <v>293</v>
      </c>
      <c r="E240" t="s">
        <v>284</v>
      </c>
      <c r="L240" s="3"/>
      <c r="M240" s="5"/>
      <c r="N240" s="5"/>
      <c r="O240" s="2"/>
      <c r="P240" s="5"/>
    </row>
    <row r="241" spans="1:17" x14ac:dyDescent="0.25">
      <c r="A241">
        <v>17425911</v>
      </c>
      <c r="C241" t="s">
        <v>10</v>
      </c>
      <c r="D241" t="s">
        <v>293</v>
      </c>
      <c r="E241" t="s">
        <v>285</v>
      </c>
      <c r="L241" s="3"/>
      <c r="M241" s="5"/>
      <c r="N241" s="5"/>
      <c r="O241" s="2"/>
      <c r="P241" s="5"/>
    </row>
    <row r="242" spans="1:17" x14ac:dyDescent="0.25">
      <c r="A242">
        <v>17425916</v>
      </c>
      <c r="C242" t="s">
        <v>10</v>
      </c>
      <c r="D242" t="s">
        <v>293</v>
      </c>
      <c r="E242" t="s">
        <v>286</v>
      </c>
      <c r="L242" s="3"/>
      <c r="M242" s="5"/>
      <c r="N242" s="5"/>
      <c r="O242" s="2"/>
      <c r="P242" s="5"/>
    </row>
    <row r="243" spans="1:17" x14ac:dyDescent="0.25">
      <c r="A243" t="s">
        <v>296</v>
      </c>
      <c r="C243" t="s">
        <v>10</v>
      </c>
      <c r="D243" t="s">
        <v>293</v>
      </c>
      <c r="E243" t="s">
        <v>287</v>
      </c>
      <c r="F243">
        <f>460592/278349</f>
        <v>1.6547284164843417</v>
      </c>
      <c r="G243">
        <f>333873/278349</f>
        <v>1.1994761971481844</v>
      </c>
      <c r="H243">
        <f>340598/278349</f>
        <v>1.2236365138728718</v>
      </c>
      <c r="I243">
        <f>148616699/278349</f>
        <v>533.92215887249461</v>
      </c>
      <c r="J243" s="5">
        <f t="shared" ref="J243" si="370">F243/$L$2</f>
        <v>0.68300422941231509</v>
      </c>
      <c r="K243" s="5">
        <f t="shared" ref="K243" si="371">G243/$L$2</f>
        <v>0.49509472827703882</v>
      </c>
      <c r="L243" s="3"/>
      <c r="M243" s="5">
        <f t="shared" ref="M243:M253" si="372">J243+K243</f>
        <v>1.1780989576893539</v>
      </c>
      <c r="N243" s="5">
        <f t="shared" ref="N243:N253" si="373">J243*K243</f>
        <v>0.33815179337295842</v>
      </c>
      <c r="O243" s="2"/>
      <c r="P243" s="5">
        <f t="shared" si="369"/>
        <v>0.44229101783394348</v>
      </c>
      <c r="Q243">
        <v>200</v>
      </c>
    </row>
    <row r="244" spans="1:17" x14ac:dyDescent="0.25">
      <c r="A244">
        <v>17425925</v>
      </c>
      <c r="C244" t="s">
        <v>10</v>
      </c>
      <c r="D244" t="s">
        <v>293</v>
      </c>
      <c r="E244" t="s">
        <v>288</v>
      </c>
      <c r="L244" s="3"/>
      <c r="M244" s="5"/>
      <c r="N244" s="5"/>
      <c r="O244" s="2"/>
      <c r="P244" s="5"/>
    </row>
    <row r="245" spans="1:17" x14ac:dyDescent="0.25">
      <c r="A245">
        <v>17425929</v>
      </c>
      <c r="C245" t="s">
        <v>10</v>
      </c>
      <c r="D245" t="s">
        <v>293</v>
      </c>
      <c r="E245" t="s">
        <v>289</v>
      </c>
      <c r="L245" s="3"/>
      <c r="M245" s="5"/>
      <c r="N245" s="5"/>
      <c r="O245" s="2"/>
      <c r="P245" s="5"/>
    </row>
    <row r="246" spans="1:17" x14ac:dyDescent="0.25">
      <c r="A246">
        <v>17425934</v>
      </c>
      <c r="C246" t="s">
        <v>10</v>
      </c>
      <c r="D246" t="s">
        <v>293</v>
      </c>
      <c r="E246" t="s">
        <v>290</v>
      </c>
      <c r="L246" s="3"/>
      <c r="M246" s="5"/>
      <c r="N246" s="5"/>
      <c r="O246" s="2"/>
      <c r="P246" s="5"/>
    </row>
    <row r="247" spans="1:17" x14ac:dyDescent="0.25">
      <c r="A247">
        <v>17425938</v>
      </c>
      <c r="C247" t="s">
        <v>10</v>
      </c>
      <c r="D247" t="s">
        <v>293</v>
      </c>
      <c r="E247" t="s">
        <v>291</v>
      </c>
      <c r="L247" s="3"/>
      <c r="M247" s="5"/>
      <c r="N247" s="5"/>
      <c r="O247" s="2"/>
      <c r="P247" s="5"/>
    </row>
    <row r="248" spans="1:17" x14ac:dyDescent="0.25">
      <c r="A248">
        <v>17425940</v>
      </c>
      <c r="C248" t="s">
        <v>10</v>
      </c>
      <c r="D248" t="s">
        <v>293</v>
      </c>
      <c r="E248" t="s">
        <v>292</v>
      </c>
      <c r="L248" s="3"/>
      <c r="M248" s="5"/>
      <c r="N248" s="5"/>
      <c r="O248" s="2"/>
      <c r="P248" s="5"/>
    </row>
    <row r="249" spans="1:17" x14ac:dyDescent="0.25">
      <c r="A249" t="s">
        <v>294</v>
      </c>
      <c r="C249" t="s">
        <v>10</v>
      </c>
      <c r="D249" t="s">
        <v>293</v>
      </c>
      <c r="E249" t="s">
        <v>278</v>
      </c>
      <c r="F249">
        <f>42710/278349</f>
        <v>0.15344046502771699</v>
      </c>
      <c r="G249">
        <f>548510/278349</f>
        <v>1.9705836916963955</v>
      </c>
      <c r="H249">
        <f>125740/278349</f>
        <v>0.45173505203898701</v>
      </c>
      <c r="I249">
        <f>149034802/278349</f>
        <v>535.42424079123691</v>
      </c>
      <c r="J249" s="5">
        <f t="shared" ref="J249" si="374">F249/$L$2</f>
        <v>6.3333949869298592E-2</v>
      </c>
      <c r="K249" s="5">
        <f t="shared" ref="K249" si="375">G249/$L$2</f>
        <v>0.81337637187564904</v>
      </c>
      <c r="L249" s="3"/>
      <c r="M249" s="5">
        <f t="shared" si="372"/>
        <v>0.87671032174494767</v>
      </c>
      <c r="N249" s="5">
        <f t="shared" si="373"/>
        <v>5.1514338361244326E-2</v>
      </c>
      <c r="O249" s="2"/>
      <c r="P249" s="5">
        <f t="shared" si="369"/>
        <v>0.43120864601056291</v>
      </c>
      <c r="Q249">
        <v>10</v>
      </c>
    </row>
    <row r="250" spans="1:17" x14ac:dyDescent="0.25">
      <c r="A250">
        <v>17425985</v>
      </c>
      <c r="C250" t="s">
        <v>10</v>
      </c>
      <c r="D250" t="s">
        <v>293</v>
      </c>
      <c r="E250" t="s">
        <v>279</v>
      </c>
      <c r="L250" s="3"/>
      <c r="M250" s="5"/>
      <c r="N250" s="5"/>
      <c r="O250" s="2"/>
      <c r="P250" s="5"/>
    </row>
    <row r="251" spans="1:17" x14ac:dyDescent="0.25">
      <c r="A251">
        <v>17425992</v>
      </c>
      <c r="C251" t="s">
        <v>10</v>
      </c>
      <c r="D251" t="s">
        <v>293</v>
      </c>
      <c r="E251" t="s">
        <v>280</v>
      </c>
      <c r="L251" s="3"/>
      <c r="M251" s="5"/>
      <c r="N251" s="5"/>
      <c r="O251" s="2"/>
      <c r="P251" s="5"/>
    </row>
    <row r="252" spans="1:17" x14ac:dyDescent="0.25">
      <c r="A252" s="3" t="s">
        <v>299</v>
      </c>
      <c r="C252" t="s">
        <v>10</v>
      </c>
      <c r="D252" t="s">
        <v>293</v>
      </c>
      <c r="E252" t="s">
        <v>281</v>
      </c>
      <c r="F252">
        <v>1.21241319350886</v>
      </c>
      <c r="G252">
        <v>1.3129883707144601</v>
      </c>
      <c r="H252">
        <f>311314/278349</f>
        <v>1.1184304596028727</v>
      </c>
      <c r="I252">
        <f>148737505/278349</f>
        <v>534.35616797617377</v>
      </c>
      <c r="J252" s="5">
        <f t="shared" ref="J252" si="376">F252/$L$2</f>
        <v>0.50043459138823521</v>
      </c>
      <c r="K252" s="5">
        <f t="shared" ref="K252" si="377">G252/$L$2</f>
        <v>0.54194791207639048</v>
      </c>
      <c r="L252" s="3"/>
      <c r="M252" s="5">
        <f t="shared" ref="M252" si="378">J252+K252</f>
        <v>1.0423825034646257</v>
      </c>
      <c r="N252" s="5">
        <f t="shared" ref="N252" si="379">J252*K252</f>
        <v>0.27120948193365568</v>
      </c>
      <c r="O252" s="2"/>
      <c r="P252" s="5">
        <f t="shared" ref="P252" si="380">0.1385*LN(J252)+K252</f>
        <v>0.44606735709677486</v>
      </c>
      <c r="Q252">
        <v>100</v>
      </c>
    </row>
    <row r="253" spans="1:17" x14ac:dyDescent="0.25">
      <c r="A253" t="s">
        <v>295</v>
      </c>
      <c r="C253" t="s">
        <v>10</v>
      </c>
      <c r="D253" t="s">
        <v>293</v>
      </c>
      <c r="E253" t="s">
        <v>282</v>
      </c>
      <c r="F253">
        <f>475605/278349</f>
        <v>1.7086643027278705</v>
      </c>
      <c r="G253">
        <f>332719/278349</f>
        <v>1.1953303227243497</v>
      </c>
      <c r="H253">
        <f>341058/278349</f>
        <v>1.2252891154629619</v>
      </c>
      <c r="I253">
        <f>148602380/278349</f>
        <v>533.87071625908482</v>
      </c>
      <c r="J253" s="5">
        <f t="shared" ref="J253" si="381">F253/$L$2</f>
        <v>0.70526675784565107</v>
      </c>
      <c r="K253" s="5">
        <f t="shared" ref="K253" si="382">G253/$L$2</f>
        <v>0.49338348083734862</v>
      </c>
      <c r="L253" s="3"/>
      <c r="M253" s="5">
        <f t="shared" si="372"/>
        <v>1.1986502386829998</v>
      </c>
      <c r="N253" s="5">
        <f t="shared" si="373"/>
        <v>0.34796696790475878</v>
      </c>
      <c r="O253" s="2"/>
      <c r="P253" s="5">
        <f t="shared" si="369"/>
        <v>0.44502216609502798</v>
      </c>
      <c r="Q253">
        <v>200</v>
      </c>
    </row>
    <row r="254" spans="1:17" x14ac:dyDescent="0.25">
      <c r="A254">
        <v>17432338</v>
      </c>
      <c r="C254" t="s">
        <v>10</v>
      </c>
      <c r="D254" t="s">
        <v>293</v>
      </c>
      <c r="E254" t="s">
        <v>297</v>
      </c>
      <c r="F254">
        <v>1.84006409220079</v>
      </c>
      <c r="G254">
        <v>1.2967569490100499</v>
      </c>
      <c r="H254">
        <f>314117/278349</f>
        <v>1.1285005514659654</v>
      </c>
      <c r="I254">
        <f>148564514/278349</f>
        <v>533.73467840732314</v>
      </c>
      <c r="J254" s="5">
        <f t="shared" ref="J254:J256" si="383">F254/$L$2</f>
        <v>0.7595032180767316</v>
      </c>
      <c r="K254" s="5">
        <f t="shared" ref="K254:K256" si="384">G254/$L$2</f>
        <v>0.53524824489049627</v>
      </c>
      <c r="L254" s="3"/>
      <c r="M254" s="5">
        <f t="shared" ref="M254" si="385">J254+K254</f>
        <v>1.2947514629672279</v>
      </c>
      <c r="N254" s="5">
        <f t="shared" ref="N254" si="386">J254*K254</f>
        <v>0.40652276446425445</v>
      </c>
      <c r="O254" s="2"/>
      <c r="P254" s="5">
        <f t="shared" ref="P254" si="387">0.1385*LN(J254)+K254</f>
        <v>0.49714818019040818</v>
      </c>
      <c r="Q254">
        <v>1000</v>
      </c>
    </row>
    <row r="255" spans="1:17" x14ac:dyDescent="0.25">
      <c r="C255" s="5" t="s">
        <v>277</v>
      </c>
      <c r="D255" t="s">
        <v>298</v>
      </c>
      <c r="J255" s="5">
        <v>0.64</v>
      </c>
      <c r="K255" s="5">
        <v>0.71</v>
      </c>
      <c r="L255" s="3"/>
      <c r="M255" s="5">
        <f t="shared" ref="M255" si="388">J255+K255</f>
        <v>1.35</v>
      </c>
      <c r="N255" s="5">
        <f t="shared" ref="N255" si="389">J255*K255</f>
        <v>0.45439999999999997</v>
      </c>
      <c r="O255" s="2"/>
      <c r="P255" s="5">
        <f t="shared" ref="P255" si="390">0.1385*LN(J255)+K255</f>
        <v>0.64818923628596381</v>
      </c>
    </row>
    <row r="256" spans="1:17" x14ac:dyDescent="0.25">
      <c r="A256" s="3" t="s">
        <v>303</v>
      </c>
      <c r="B256" s="3"/>
      <c r="C256" s="3" t="s">
        <v>10</v>
      </c>
      <c r="D256" s="3" t="s">
        <v>293</v>
      </c>
      <c r="E256" s="3" t="s">
        <v>287</v>
      </c>
      <c r="F256" s="3">
        <v>1.6549403806013301</v>
      </c>
      <c r="G256" s="3">
        <v>1.2043262235538801</v>
      </c>
      <c r="H256" s="3">
        <f>338585/278349</f>
        <v>1.2164045856101513</v>
      </c>
      <c r="I256" s="3">
        <f>148617303/278349</f>
        <v>533.92432881023467</v>
      </c>
      <c r="J256" s="3">
        <f t="shared" si="383"/>
        <v>0.68309171953271464</v>
      </c>
      <c r="K256" s="3">
        <f t="shared" si="384"/>
        <v>0.49709662086246353</v>
      </c>
      <c r="L256" s="3"/>
      <c r="M256" s="3">
        <f t="shared" ref="M256" si="391">J256+K256</f>
        <v>1.1801883403951781</v>
      </c>
      <c r="N256" s="3">
        <f t="shared" ref="N256" si="392">J256*K256</f>
        <v>0.33956258551884211</v>
      </c>
      <c r="O256" s="4"/>
      <c r="P256" s="3">
        <f t="shared" ref="P256:P259" si="393">0.1385*LN(J256)+K256</f>
        <v>0.44431065058132574</v>
      </c>
      <c r="Q256" s="3">
        <v>200</v>
      </c>
    </row>
    <row r="257" spans="1:17" x14ac:dyDescent="0.25">
      <c r="A257" t="s">
        <v>302</v>
      </c>
      <c r="C257" t="s">
        <v>10</v>
      </c>
      <c r="D257" t="s">
        <v>293</v>
      </c>
      <c r="E257" t="s">
        <v>300</v>
      </c>
      <c r="F257">
        <v>0.99495956515022499</v>
      </c>
      <c r="G257">
        <v>1.36531476671373</v>
      </c>
      <c r="H257">
        <f>294041/278349</f>
        <v>1.056375269894988</v>
      </c>
      <c r="I257">
        <f>148800741/278349</f>
        <v>534.58335039824101</v>
      </c>
      <c r="J257" s="5">
        <f t="shared" ref="J257:J259" si="394">F257/$L$2</f>
        <v>0.41067862515810738</v>
      </c>
      <c r="K257" s="5">
        <f t="shared" ref="K257:K259" si="395">G257/$L$2</f>
        <v>0.56354610874804545</v>
      </c>
      <c r="L257" s="3"/>
      <c r="M257" s="5">
        <f t="shared" ref="M257:M259" si="396">J257+K257</f>
        <v>0.97422473390615283</v>
      </c>
      <c r="N257" s="5">
        <f t="shared" ref="N257:N259" si="397">J257*K257</f>
        <v>0.23143634115384856</v>
      </c>
      <c r="O257" s="2">
        <v>44041</v>
      </c>
      <c r="P257" s="5">
        <f t="shared" si="393"/>
        <v>0.4402888226056022</v>
      </c>
      <c r="Q257">
        <v>75</v>
      </c>
    </row>
    <row r="258" spans="1:17" x14ac:dyDescent="0.25">
      <c r="A258">
        <v>17451417</v>
      </c>
      <c r="C258" s="5" t="s">
        <v>64</v>
      </c>
      <c r="D258" t="s">
        <v>221</v>
      </c>
      <c r="E258" t="s">
        <v>301</v>
      </c>
      <c r="F258">
        <v>0.32686303884691498</v>
      </c>
      <c r="G258">
        <v>1.4199871384484899</v>
      </c>
      <c r="J258" s="5">
        <f t="shared" ref="J258" si="398">F258/$L$2</f>
        <v>0.13491569719055305</v>
      </c>
      <c r="K258" s="5">
        <f t="shared" ref="K258" si="399">G258/$L$2</f>
        <v>0.58611262827768495</v>
      </c>
      <c r="L258" s="3"/>
      <c r="M258" s="5">
        <f t="shared" ref="M258" si="400">J258+K258</f>
        <v>0.72102832546823803</v>
      </c>
      <c r="N258" s="5">
        <f t="shared" ref="N258" si="401">J258*K258</f>
        <v>7.9075793876271325E-2</v>
      </c>
      <c r="O258" s="2"/>
      <c r="P258" s="5">
        <f t="shared" si="393"/>
        <v>0.3086825634987817</v>
      </c>
    </row>
    <row r="259" spans="1:17" x14ac:dyDescent="0.25">
      <c r="A259" t="s">
        <v>305</v>
      </c>
      <c r="C259" t="s">
        <v>10</v>
      </c>
      <c r="D259" t="s">
        <v>293</v>
      </c>
      <c r="E259" t="s">
        <v>304</v>
      </c>
      <c r="F259">
        <f>526810/278349</f>
        <v>1.8926240079899694</v>
      </c>
      <c r="G259">
        <f>331210/278349</f>
        <v>1.1899090709864235</v>
      </c>
      <c r="H259">
        <f>343269/278349</f>
        <v>1.2332323809318517</v>
      </c>
      <c r="I259">
        <f>148550473/278349</f>
        <v>533.68423454009178</v>
      </c>
      <c r="J259" s="5">
        <f t="shared" si="394"/>
        <v>0.78119780216916868</v>
      </c>
      <c r="K259" s="5">
        <f t="shared" si="395"/>
        <v>0.49114580979186107</v>
      </c>
      <c r="L259" s="3"/>
      <c r="M259" s="5">
        <f t="shared" si="396"/>
        <v>1.2723436119610296</v>
      </c>
      <c r="N259" s="5">
        <f t="shared" si="397"/>
        <v>0.38368202715399841</v>
      </c>
      <c r="O259" s="2"/>
      <c r="P259" s="5">
        <f t="shared" si="393"/>
        <v>0.45694643505774873</v>
      </c>
      <c r="Q259">
        <v>400</v>
      </c>
    </row>
    <row r="260" spans="1:17" x14ac:dyDescent="0.25">
      <c r="A260">
        <v>17452760</v>
      </c>
      <c r="C260" t="s">
        <v>10</v>
      </c>
      <c r="D260" t="s">
        <v>293</v>
      </c>
      <c r="E260" t="s">
        <v>306</v>
      </c>
      <c r="F260">
        <v>2.0110760232657499</v>
      </c>
      <c r="G260">
        <v>1.2123664895508801</v>
      </c>
      <c r="H260">
        <f>337072/278349</f>
        <v>1.2109689634236156</v>
      </c>
      <c r="I260">
        <f>148517448/278349</f>
        <v>533.56558852375974</v>
      </c>
      <c r="J260" s="5">
        <f t="shared" ref="J260" si="402">F260/$L$2</f>
        <v>0.83008995063886026</v>
      </c>
      <c r="K260" s="5">
        <f t="shared" ref="K260" si="403">G260/$L$2</f>
        <v>0.50041531390407967</v>
      </c>
      <c r="L260" s="3"/>
      <c r="M260" s="5">
        <f t="shared" ref="M260" si="404">J260+K260</f>
        <v>1.33050526454294</v>
      </c>
      <c r="N260" s="5">
        <f t="shared" ref="N260" si="405">J260*K260</f>
        <v>0.41538972321756729</v>
      </c>
      <c r="O260" s="2"/>
      <c r="P260" s="5">
        <f t="shared" ref="P260" si="406">0.1385*LN(J260)+K260</f>
        <v>0.47462367634679731</v>
      </c>
      <c r="Q260">
        <v>600</v>
      </c>
    </row>
    <row r="261" spans="1:17" x14ac:dyDescent="0.25">
      <c r="C261" t="s">
        <v>65</v>
      </c>
      <c r="J261" s="5">
        <v>1</v>
      </c>
      <c r="K261" s="5">
        <v>0.38</v>
      </c>
      <c r="L261" s="3"/>
      <c r="M261" s="5">
        <f t="shared" ref="M261" si="407">J261+K261</f>
        <v>1.38</v>
      </c>
      <c r="N261" s="5">
        <f t="shared" ref="N261" si="408">J261*K261</f>
        <v>0.38</v>
      </c>
      <c r="O261" s="2">
        <v>44043</v>
      </c>
      <c r="P261" s="5">
        <f t="shared" ref="P261:P264" si="409">0.1385*LN(J261)+K261</f>
        <v>0.38</v>
      </c>
    </row>
    <row r="262" spans="1:17" x14ac:dyDescent="0.25">
      <c r="A262">
        <v>17545230</v>
      </c>
      <c r="C262" t="s">
        <v>244</v>
      </c>
      <c r="F262">
        <v>0.28777520883393598</v>
      </c>
      <c r="G262">
        <v>2.0915280875399098</v>
      </c>
      <c r="H262">
        <v>0.97945955276151297</v>
      </c>
      <c r="I262">
        <v>534.64123715086396</v>
      </c>
      <c r="J262" s="5">
        <f t="shared" ref="J262" si="410">F262/$L$2</f>
        <v>0.11878183924053644</v>
      </c>
      <c r="K262" s="5">
        <f t="shared" ref="K262" si="411">G262/$L$2</f>
        <v>0.86329727313166438</v>
      </c>
      <c r="L262" s="3">
        <f t="shared" ref="L262:L263" si="412">G262+H262</f>
        <v>3.0709876403014227</v>
      </c>
      <c r="M262" s="5">
        <f t="shared" ref="M262" si="413">J262+K262</f>
        <v>0.9820791123722008</v>
      </c>
      <c r="N262" s="5">
        <f t="shared" ref="N262" si="414">J262*K262</f>
        <v>0.10254403791391883</v>
      </c>
      <c r="O262" s="2">
        <v>44046</v>
      </c>
      <c r="P262" s="5">
        <f t="shared" si="409"/>
        <v>0.56822762796791926</v>
      </c>
    </row>
    <row r="263" spans="1:17" x14ac:dyDescent="0.25">
      <c r="A263">
        <v>17561676</v>
      </c>
      <c r="B263" s="10" t="s">
        <v>319</v>
      </c>
      <c r="C263" s="5" t="s">
        <v>307</v>
      </c>
      <c r="D263" s="5" t="s">
        <v>320</v>
      </c>
      <c r="F263">
        <v>0.44220557708118502</v>
      </c>
      <c r="G263">
        <v>1.0691616208874799</v>
      </c>
      <c r="H263">
        <v>1.99483536300084</v>
      </c>
      <c r="I263">
        <v>534.49379743903</v>
      </c>
      <c r="J263" s="5">
        <f>F263/SUM(G263:H263)</f>
        <v>0.14432311108870957</v>
      </c>
      <c r="K263" s="5">
        <f>G263/SUM(G263:H263)</f>
        <v>0.34894343124668364</v>
      </c>
      <c r="L263" s="3">
        <f t="shared" si="412"/>
        <v>3.0639969838883196</v>
      </c>
      <c r="M263" s="5">
        <f t="shared" ref="M263" si="415">J263+K263</f>
        <v>0.49326654233539324</v>
      </c>
      <c r="N263" s="5">
        <f t="shared" ref="N263" si="416">J263*K263</f>
        <v>5.0360601591490611E-2</v>
      </c>
      <c r="O263" s="2">
        <v>44047</v>
      </c>
      <c r="P263" s="5">
        <f t="shared" si="409"/>
        <v>8.0848889002686608E-2</v>
      </c>
    </row>
    <row r="264" spans="1:17" x14ac:dyDescent="0.25">
      <c r="C264" s="9" t="s">
        <v>308</v>
      </c>
      <c r="D264" t="s">
        <v>309</v>
      </c>
      <c r="J264">
        <v>0.4173</v>
      </c>
      <c r="K264">
        <v>0.8216</v>
      </c>
      <c r="L264" s="3"/>
      <c r="M264" s="5">
        <f t="shared" ref="M264" si="417">J264+K264</f>
        <v>1.2389000000000001</v>
      </c>
      <c r="N264" s="5">
        <f t="shared" ref="N264" si="418">J264*K264</f>
        <v>0.34285367999999999</v>
      </c>
      <c r="O264" s="2"/>
      <c r="P264" s="5">
        <f t="shared" si="409"/>
        <v>0.70055794004322869</v>
      </c>
    </row>
    <row r="265" spans="1:17" x14ac:dyDescent="0.25">
      <c r="A265">
        <v>17564845</v>
      </c>
      <c r="B265" s="10" t="s">
        <v>319</v>
      </c>
      <c r="C265" s="5" t="s">
        <v>240</v>
      </c>
      <c r="D265" s="5" t="s">
        <v>243</v>
      </c>
      <c r="F265">
        <v>0.39587374120489999</v>
      </c>
      <c r="G265">
        <v>1.0870402587315</v>
      </c>
      <c r="H265">
        <v>1.98055425594251</v>
      </c>
      <c r="I265">
        <v>534.53653174412102</v>
      </c>
      <c r="J265" s="5">
        <f>F265/SUM(G265:H265)</f>
        <v>0.12905021811429634</v>
      </c>
      <c r="K265" s="5">
        <f>G265/SUM(G265:H265)</f>
        <v>0.35436243399562173</v>
      </c>
      <c r="L265" s="3">
        <f>G265+H265</f>
        <v>3.0675945146740098</v>
      </c>
      <c r="M265" s="5"/>
      <c r="N265" s="5"/>
      <c r="O265" s="2"/>
      <c r="P265" s="5"/>
    </row>
    <row r="266" spans="1:17" x14ac:dyDescent="0.25">
      <c r="C266" t="s">
        <v>244</v>
      </c>
      <c r="D266" t="s">
        <v>312</v>
      </c>
      <c r="E266" t="s">
        <v>310</v>
      </c>
      <c r="J266">
        <v>0.41</v>
      </c>
      <c r="K266">
        <v>0.56999999999999995</v>
      </c>
      <c r="O266" s="2"/>
    </row>
    <row r="267" spans="1:17" x14ac:dyDescent="0.25">
      <c r="C267" t="s">
        <v>244</v>
      </c>
      <c r="E267" t="s">
        <v>311</v>
      </c>
      <c r="J267">
        <v>0.52</v>
      </c>
      <c r="K267">
        <v>0.35</v>
      </c>
      <c r="O267" s="2">
        <v>44053</v>
      </c>
    </row>
    <row r="268" spans="1:17" x14ac:dyDescent="0.25">
      <c r="C268" t="s">
        <v>244</v>
      </c>
      <c r="D268" t="s">
        <v>313</v>
      </c>
      <c r="E268" t="s">
        <v>310</v>
      </c>
      <c r="J268">
        <v>0.41</v>
      </c>
      <c r="K268">
        <v>0.55000000000000004</v>
      </c>
      <c r="O268" s="2"/>
    </row>
    <row r="269" spans="1:17" x14ac:dyDescent="0.25">
      <c r="C269" t="s">
        <v>244</v>
      </c>
      <c r="D269" t="s">
        <v>314</v>
      </c>
      <c r="E269" t="s">
        <v>310</v>
      </c>
      <c r="J269">
        <v>0.47</v>
      </c>
      <c r="K269">
        <v>0.54</v>
      </c>
      <c r="O269" s="2"/>
    </row>
    <row r="270" spans="1:17" x14ac:dyDescent="0.25">
      <c r="C270" t="s">
        <v>244</v>
      </c>
      <c r="D270" t="s">
        <v>315</v>
      </c>
      <c r="E270" t="s">
        <v>310</v>
      </c>
      <c r="J270">
        <v>0.4</v>
      </c>
      <c r="K270">
        <v>0.56000000000000005</v>
      </c>
      <c r="O270" s="2"/>
    </row>
    <row r="271" spans="1:17" x14ac:dyDescent="0.25">
      <c r="A271">
        <v>17573234</v>
      </c>
      <c r="B271" s="10" t="s">
        <v>319</v>
      </c>
      <c r="C271" s="5" t="s">
        <v>240</v>
      </c>
      <c r="D271" s="5" t="s">
        <v>243</v>
      </c>
      <c r="E271" t="s">
        <v>326</v>
      </c>
      <c r="F271">
        <v>0.40552166467560902</v>
      </c>
      <c r="G271">
        <v>1.0750257777616199</v>
      </c>
      <c r="H271">
        <v>1.98837161766242</v>
      </c>
      <c r="I271">
        <v>534.53108093989999</v>
      </c>
      <c r="J271" s="5">
        <f>F271/SUM(G271:H271)</f>
        <v>0.13237644756157277</v>
      </c>
      <c r="K271" s="5">
        <f>G271/SUM(G271:H271)</f>
        <v>0.35092599457303297</v>
      </c>
      <c r="L271" s="3">
        <f>G271+H271</f>
        <v>3.0633973954240399</v>
      </c>
      <c r="O271" s="2"/>
    </row>
    <row r="272" spans="1:17" x14ac:dyDescent="0.25">
      <c r="A272">
        <v>17573235</v>
      </c>
      <c r="B272" s="10" t="s">
        <v>319</v>
      </c>
      <c r="C272" s="5" t="s">
        <v>316</v>
      </c>
      <c r="D272" s="5" t="s">
        <v>321</v>
      </c>
      <c r="E272" t="s">
        <v>327</v>
      </c>
      <c r="F272">
        <v>0.43194443813564298</v>
      </c>
      <c r="G272">
        <v>1.2135943057265199</v>
      </c>
      <c r="H272">
        <v>1.8523922217023701</v>
      </c>
      <c r="I272">
        <v>534.50206903443495</v>
      </c>
      <c r="J272" s="5">
        <f>F272/SUM(G272:H272)</f>
        <v>0.14088269282052843</v>
      </c>
      <c r="K272" s="5">
        <f>G272/SUM(G272:H272)</f>
        <v>0.39582506148330332</v>
      </c>
      <c r="L272" s="3">
        <f>G272+H272</f>
        <v>3.06598652742889</v>
      </c>
      <c r="O272" s="2"/>
    </row>
    <row r="273" spans="1:15" x14ac:dyDescent="0.25">
      <c r="A273">
        <v>17573236</v>
      </c>
      <c r="B273" s="10" t="s">
        <v>319</v>
      </c>
      <c r="C273" s="5" t="s">
        <v>317</v>
      </c>
      <c r="D273" s="5" t="s">
        <v>322</v>
      </c>
      <c r="E273" t="s">
        <v>328</v>
      </c>
      <c r="F273">
        <v>0.42372735077287799</v>
      </c>
      <c r="G273">
        <v>1.1475260162343099</v>
      </c>
      <c r="H273">
        <v>1.91567605870516</v>
      </c>
      <c r="I273">
        <v>534.51307057428698</v>
      </c>
      <c r="J273" s="5">
        <f>F273/SUM(G273:H273)</f>
        <v>0.13832823966771796</v>
      </c>
      <c r="K273" s="5">
        <f>G273/SUM(G273:H273)</f>
        <v>0.37461649220676552</v>
      </c>
      <c r="L273" s="3">
        <f>G273+H273</f>
        <v>3.0632020749394702</v>
      </c>
      <c r="O273" s="2"/>
    </row>
    <row r="274" spans="1:15" x14ac:dyDescent="0.25">
      <c r="A274">
        <v>17573237</v>
      </c>
      <c r="B274" s="10" t="s">
        <v>319</v>
      </c>
      <c r="C274" s="5" t="s">
        <v>318</v>
      </c>
      <c r="D274" s="5" t="s">
        <v>323</v>
      </c>
      <c r="E274" t="s">
        <v>329</v>
      </c>
      <c r="F274">
        <v>0.39972564285422202</v>
      </c>
      <c r="G274">
        <v>1.21452094244404</v>
      </c>
      <c r="H274">
        <v>1.8518743953014001</v>
      </c>
      <c r="I274">
        <v>534.53387901940005</v>
      </c>
      <c r="J274" s="5">
        <f>F274/SUM(G274:H274)</f>
        <v>0.1303568518820275</v>
      </c>
      <c r="K274" s="5">
        <f>G274/SUM(G274:H274)</f>
        <v>0.39607448116491517</v>
      </c>
      <c r="L274" s="3">
        <f>G274+H274</f>
        <v>3.06639533774544</v>
      </c>
      <c r="O274" s="2"/>
    </row>
    <row r="275" spans="1:15" x14ac:dyDescent="0.25">
      <c r="A275">
        <v>17573349</v>
      </c>
      <c r="B275" s="10" t="s">
        <v>319</v>
      </c>
      <c r="C275" s="5" t="s">
        <v>324</v>
      </c>
      <c r="D275" s="5" t="s">
        <v>325</v>
      </c>
      <c r="F275">
        <v>0.42364104637271599</v>
      </c>
      <c r="G275">
        <v>1.0344536250119201</v>
      </c>
      <c r="H275">
        <v>2.0269860232295098</v>
      </c>
      <c r="I275">
        <v>534.51491930538498</v>
      </c>
      <c r="J275" s="5">
        <f>F275/SUM(G275:H275)</f>
        <v>0.13837968245301402</v>
      </c>
      <c r="K275" s="5">
        <f>G275/SUM(G275:H275)</f>
        <v>0.33789776832809265</v>
      </c>
      <c r="L275" s="3">
        <f>G275+H275</f>
        <v>3.0614396482414299</v>
      </c>
      <c r="O275" s="2"/>
    </row>
    <row r="276" spans="1:15" x14ac:dyDescent="0.25">
      <c r="C276" s="5" t="s">
        <v>65</v>
      </c>
      <c r="D276" s="5" t="s">
        <v>311</v>
      </c>
      <c r="J276">
        <v>0.92</v>
      </c>
      <c r="K276">
        <v>0.38</v>
      </c>
      <c r="L276" s="3"/>
      <c r="O276" s="2"/>
    </row>
    <row r="277" spans="1:15" x14ac:dyDescent="0.25">
      <c r="O277" s="2"/>
    </row>
  </sheetData>
  <sortState xmlns:xlrd2="http://schemas.microsoft.com/office/spreadsheetml/2017/richdata2" ref="D126:P134">
    <sortCondition ref="D126"/>
  </sortState>
  <phoneticPr fontId="1" type="noConversion"/>
  <conditionalFormatting sqref="M1:M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U1 N1:N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U1 P1:P104857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7A77-03F7-4CBC-A6EE-0FB0C0D5A0B2}">
  <dimension ref="A1:R32"/>
  <sheetViews>
    <sheetView topLeftCell="A7" zoomScaleNormal="100" workbookViewId="0">
      <selection activeCell="C32" sqref="C32"/>
    </sheetView>
  </sheetViews>
  <sheetFormatPr defaultRowHeight="15" x14ac:dyDescent="0.25"/>
  <cols>
    <col min="1" max="1" width="9" bestFit="1" customWidth="1"/>
    <col min="2" max="2" width="7.140625" bestFit="1" customWidth="1"/>
    <col min="3" max="3" width="28.42578125" bestFit="1" customWidth="1"/>
    <col min="4" max="4" width="67.42578125" bestFit="1" customWidth="1"/>
    <col min="5" max="5" width="16.5703125" bestFit="1" customWidth="1"/>
  </cols>
  <sheetData>
    <row r="1" spans="1:18" x14ac:dyDescent="0.25">
      <c r="A1" t="s">
        <v>220</v>
      </c>
      <c r="B1" t="s">
        <v>52</v>
      </c>
      <c r="C1" t="s">
        <v>0</v>
      </c>
      <c r="D1" t="s">
        <v>1</v>
      </c>
      <c r="F1" t="s">
        <v>2</v>
      </c>
      <c r="G1" t="s">
        <v>3</v>
      </c>
      <c r="H1" t="s">
        <v>198</v>
      </c>
      <c r="I1" t="s">
        <v>199</v>
      </c>
      <c r="J1" t="s">
        <v>4</v>
      </c>
      <c r="K1" t="s">
        <v>5</v>
      </c>
      <c r="L1" t="s">
        <v>6</v>
      </c>
      <c r="M1" t="s">
        <v>22</v>
      </c>
      <c r="N1" t="s">
        <v>76</v>
      </c>
      <c r="O1" t="s">
        <v>105</v>
      </c>
      <c r="P1" t="s">
        <v>134</v>
      </c>
      <c r="Q1" t="s">
        <v>196</v>
      </c>
      <c r="R1" t="s">
        <v>197</v>
      </c>
    </row>
    <row r="2" spans="1:18" x14ac:dyDescent="0.25">
      <c r="L2">
        <v>2.4227205999999999</v>
      </c>
    </row>
    <row r="3" spans="1:18" x14ac:dyDescent="0.25">
      <c r="A3">
        <v>17384570</v>
      </c>
      <c r="C3" s="5" t="s">
        <v>241</v>
      </c>
      <c r="D3" s="5" t="s">
        <v>242</v>
      </c>
      <c r="E3" s="3" t="s">
        <v>251</v>
      </c>
      <c r="F3">
        <v>0.41552511415525101</v>
      </c>
      <c r="G3">
        <v>0.97114773180431702</v>
      </c>
      <c r="H3">
        <v>1.4506824166783401</v>
      </c>
      <c r="I3">
        <v>535.16264473736203</v>
      </c>
      <c r="J3" s="5">
        <f>F3/$L$2</f>
        <v>0.17151177653554067</v>
      </c>
      <c r="K3" s="5">
        <f>G3/$L$2</f>
        <v>0.40085007400536282</v>
      </c>
      <c r="M3" s="5">
        <f t="shared" ref="M3:M11" si="0">J3+K3</f>
        <v>0.57236185054090349</v>
      </c>
      <c r="N3" s="5">
        <f t="shared" ref="N3:N11" si="1">J3*K3</f>
        <v>6.8750508317062725E-2</v>
      </c>
      <c r="O3" s="2"/>
      <c r="P3" s="5">
        <f t="shared" ref="P3:P11" si="2">0.1385*LN(J3)+K3</f>
        <v>0.15666026046138132</v>
      </c>
      <c r="Q3">
        <f>H3/(H3+F3)</f>
        <v>0.77734249418142387</v>
      </c>
      <c r="R3">
        <f>H3/(H3+G3)</f>
        <v>0.59900254259665253</v>
      </c>
    </row>
    <row r="4" spans="1:18" x14ac:dyDescent="0.25">
      <c r="A4">
        <v>17384582</v>
      </c>
      <c r="C4" s="5" t="s">
        <v>241</v>
      </c>
      <c r="D4" s="5" t="s">
        <v>242</v>
      </c>
      <c r="E4" s="3" t="s">
        <v>252</v>
      </c>
      <c r="F4">
        <v>0.36873134087063297</v>
      </c>
      <c r="G4">
        <v>0.98579481154952897</v>
      </c>
      <c r="H4">
        <v>1.43655985830737</v>
      </c>
      <c r="I4">
        <v>535.20891398927199</v>
      </c>
      <c r="J4" s="5">
        <f t="shared" ref="J4:K19" si="3">F4/$L$2</f>
        <v>0.15219722029466914</v>
      </c>
      <c r="K4" s="5">
        <f t="shared" ref="K4:K11" si="4">G4/$L$2</f>
        <v>0.40689578961334999</v>
      </c>
      <c r="M4" s="5">
        <f t="shared" si="0"/>
        <v>0.55909300990801913</v>
      </c>
      <c r="N4" s="5">
        <f t="shared" si="1"/>
        <v>6.1928408128756378E-2</v>
      </c>
      <c r="O4" s="2"/>
      <c r="P4" s="5">
        <f t="shared" si="2"/>
        <v>0.14615872314762146</v>
      </c>
      <c r="Q4">
        <f>H4/(H4+F4)</f>
        <v>0.79574966019968074</v>
      </c>
      <c r="R4">
        <f>H4/(H4+G4)</f>
        <v>0.59304274315545824</v>
      </c>
    </row>
    <row r="5" spans="1:18" x14ac:dyDescent="0.25">
      <c r="A5">
        <v>17384584</v>
      </c>
      <c r="C5" s="5" t="s">
        <v>240</v>
      </c>
      <c r="D5" s="5" t="s">
        <v>243</v>
      </c>
      <c r="E5" s="3" t="s">
        <v>253</v>
      </c>
      <c r="F5">
        <v>0.35406270545250701</v>
      </c>
      <c r="G5">
        <v>0.91089962600907404</v>
      </c>
      <c r="H5">
        <v>1.5105209646882101</v>
      </c>
      <c r="I5">
        <v>535.22451670384999</v>
      </c>
      <c r="J5" s="5">
        <f t="shared" si="3"/>
        <v>0.14614260738630241</v>
      </c>
      <c r="K5" s="5">
        <f t="shared" si="4"/>
        <v>0.37598211944417942</v>
      </c>
      <c r="M5" s="5">
        <f t="shared" si="0"/>
        <v>0.52212472683048183</v>
      </c>
      <c r="N5" s="5">
        <f t="shared" si="1"/>
        <v>5.4947007266200575E-2</v>
      </c>
      <c r="O5" s="2"/>
      <c r="P5" s="5">
        <f t="shared" si="2"/>
        <v>0.10962274605009559</v>
      </c>
      <c r="Q5">
        <f>H5/(H5+F5)</f>
        <v>0.81011165595707135</v>
      </c>
      <c r="R5">
        <f>H5/(H5+G5)</f>
        <v>0.62381602373887179</v>
      </c>
    </row>
    <row r="6" spans="1:18" x14ac:dyDescent="0.25">
      <c r="A6">
        <v>17363521</v>
      </c>
      <c r="C6" s="5" t="s">
        <v>164</v>
      </c>
      <c r="D6" s="5" t="s">
        <v>203</v>
      </c>
      <c r="E6" s="3" t="s">
        <v>249</v>
      </c>
      <c r="F6">
        <v>0.35337651653140401</v>
      </c>
      <c r="G6">
        <v>0.97352963366133805</v>
      </c>
      <c r="H6">
        <v>1.4502800441172701</v>
      </c>
      <c r="I6">
        <v>535.22281380568995</v>
      </c>
      <c r="J6" s="5">
        <f t="shared" si="3"/>
        <v>0.14585937665754939</v>
      </c>
      <c r="K6" s="5">
        <f t="shared" si="4"/>
        <v>0.4018332256973165</v>
      </c>
      <c r="M6" s="5">
        <f t="shared" si="0"/>
        <v>0.54769260235486583</v>
      </c>
      <c r="N6" s="5">
        <f t="shared" si="1"/>
        <v>5.8611143820502941E-2</v>
      </c>
      <c r="O6" s="2"/>
      <c r="P6" s="5">
        <f t="shared" si="2"/>
        <v>0.1352051728395447</v>
      </c>
      <c r="Q6">
        <f>H6/(H6+F6)</f>
        <v>0.80407771399433481</v>
      </c>
      <c r="R6">
        <f>H6/(H6+G6)</f>
        <v>0.5983473279331214</v>
      </c>
    </row>
    <row r="7" spans="1:18" x14ac:dyDescent="0.25">
      <c r="B7" s="5" t="s">
        <v>53</v>
      </c>
      <c r="C7" s="5" t="s">
        <v>164</v>
      </c>
      <c r="D7" s="5" t="s">
        <v>203</v>
      </c>
      <c r="E7" s="3" t="s">
        <v>248</v>
      </c>
      <c r="F7">
        <v>0.35953425376056602</v>
      </c>
      <c r="G7">
        <v>1.0178768380701899</v>
      </c>
      <c r="H7">
        <v>1.4094859331271099</v>
      </c>
      <c r="I7">
        <v>535.21310297504203</v>
      </c>
      <c r="J7" s="5">
        <f t="shared" si="3"/>
        <v>0.14840103879934238</v>
      </c>
      <c r="K7" s="5">
        <f t="shared" si="4"/>
        <v>0.42013793834509433</v>
      </c>
      <c r="M7" s="5">
        <f t="shared" si="0"/>
        <v>0.56853897714443669</v>
      </c>
      <c r="N7" s="5">
        <f t="shared" si="1"/>
        <v>6.2348906489426065E-2</v>
      </c>
      <c r="O7" s="2"/>
      <c r="P7" s="5">
        <f t="shared" si="2"/>
        <v>0.15590252100862062</v>
      </c>
      <c r="Q7">
        <f>H7/(H7+F7)</f>
        <v>0.79676079649881659</v>
      </c>
      <c r="R7">
        <f>H7/(H7+G7)</f>
        <v>0.58066554775077117</v>
      </c>
    </row>
    <row r="8" spans="1:18" x14ac:dyDescent="0.25">
      <c r="A8">
        <v>17415141</v>
      </c>
      <c r="B8" s="5"/>
      <c r="C8" s="5" t="s">
        <v>64</v>
      </c>
      <c r="D8" t="s">
        <v>174</v>
      </c>
      <c r="E8" s="3" t="s">
        <v>254</v>
      </c>
      <c r="F8">
        <v>0.39144024228576302</v>
      </c>
      <c r="G8">
        <v>1.3523957334137999</v>
      </c>
      <c r="J8" s="5">
        <f t="shared" si="3"/>
        <v>0.16157052624465365</v>
      </c>
      <c r="K8" s="5">
        <f t="shared" si="4"/>
        <v>0.55821366005382544</v>
      </c>
      <c r="M8" s="5">
        <f t="shared" si="0"/>
        <v>0.71978418629847907</v>
      </c>
      <c r="N8" s="5">
        <f t="shared" si="1"/>
        <v>9.0190874811850771E-2</v>
      </c>
      <c r="O8" s="2"/>
      <c r="P8" s="5">
        <f t="shared" si="2"/>
        <v>0.3057539852306248</v>
      </c>
      <c r="Q8">
        <v>0.73104275639395799</v>
      </c>
      <c r="R8">
        <v>0.44031579416881</v>
      </c>
    </row>
    <row r="9" spans="1:18" x14ac:dyDescent="0.25">
      <c r="A9" t="s">
        <v>247</v>
      </c>
      <c r="C9" s="5" t="s">
        <v>64</v>
      </c>
      <c r="D9" t="s">
        <v>235</v>
      </c>
      <c r="E9" s="3" t="s">
        <v>255</v>
      </c>
      <c r="F9">
        <v>0.32475417551347402</v>
      </c>
      <c r="G9">
        <v>1.43358517544521</v>
      </c>
      <c r="J9" s="5">
        <f t="shared" si="3"/>
        <v>0.13404524463674186</v>
      </c>
      <c r="K9" s="5">
        <f t="shared" si="4"/>
        <v>0.5917253419338615</v>
      </c>
      <c r="M9" s="5">
        <f t="shared" si="0"/>
        <v>0.72577058657060334</v>
      </c>
      <c r="N9" s="5">
        <f t="shared" si="1"/>
        <v>7.9317968217284193E-2</v>
      </c>
      <c r="O9" s="2"/>
      <c r="P9" s="5">
        <f t="shared" si="2"/>
        <v>0.31339880424113881</v>
      </c>
      <c r="Q9">
        <v>0.75154263725692205</v>
      </c>
      <c r="R9">
        <v>0.406607313072611</v>
      </c>
    </row>
    <row r="10" spans="1:18" x14ac:dyDescent="0.25">
      <c r="A10" s="5">
        <v>17415152</v>
      </c>
      <c r="B10" s="5"/>
      <c r="C10" s="5" t="s">
        <v>81</v>
      </c>
      <c r="D10" s="5" t="s">
        <v>200</v>
      </c>
      <c r="E10" s="3" t="s">
        <v>256</v>
      </c>
      <c r="F10">
        <v>0.41576222655730699</v>
      </c>
      <c r="G10">
        <v>1.28019141437547</v>
      </c>
      <c r="J10" s="5">
        <f t="shared" si="3"/>
        <v>0.17160964683971688</v>
      </c>
      <c r="K10" s="5">
        <f t="shared" si="4"/>
        <v>0.52841066954871729</v>
      </c>
      <c r="M10" s="5">
        <f t="shared" si="0"/>
        <v>0.70002031638843421</v>
      </c>
      <c r="N10" s="5">
        <f t="shared" si="1"/>
        <v>9.0680368387593718E-2</v>
      </c>
      <c r="O10" s="2"/>
      <c r="P10" s="5">
        <f t="shared" si="2"/>
        <v>0.28429986615433633</v>
      </c>
      <c r="Q10">
        <v>0.733071772409705</v>
      </c>
      <c r="R10">
        <v>0.47143425041977899</v>
      </c>
    </row>
    <row r="11" spans="1:18" x14ac:dyDescent="0.25">
      <c r="A11">
        <v>17415150</v>
      </c>
      <c r="B11" s="5" t="s">
        <v>53</v>
      </c>
      <c r="C11" s="5" t="s">
        <v>81</v>
      </c>
      <c r="D11" s="5" t="s">
        <v>163</v>
      </c>
      <c r="E11" s="3" t="s">
        <v>257</v>
      </c>
      <c r="F11" s="5">
        <v>0.38476157629450702</v>
      </c>
      <c r="G11" s="5">
        <v>1.26908305760035</v>
      </c>
      <c r="H11" s="5"/>
      <c r="I11" s="5"/>
      <c r="J11" s="5">
        <f t="shared" si="3"/>
        <v>0.15881384601035176</v>
      </c>
      <c r="K11" s="5">
        <f t="shared" si="4"/>
        <v>0.52382559408639617</v>
      </c>
      <c r="M11" s="5">
        <f t="shared" si="0"/>
        <v>0.68263944009674793</v>
      </c>
      <c r="N11" s="5">
        <f t="shared" si="1"/>
        <v>8.3190757235517943E-2</v>
      </c>
      <c r="O11" s="6"/>
      <c r="P11" s="5">
        <f t="shared" si="2"/>
        <v>0.26898247195442521</v>
      </c>
      <c r="Q11">
        <v>0.75110100932633295</v>
      </c>
      <c r="R11">
        <v>0.47778137505783902</v>
      </c>
    </row>
    <row r="12" spans="1:18" x14ac:dyDescent="0.25">
      <c r="A12">
        <v>17414795</v>
      </c>
      <c r="C12" s="5" t="s">
        <v>240</v>
      </c>
      <c r="D12" s="5" t="s">
        <v>258</v>
      </c>
      <c r="E12" s="8">
        <v>400400</v>
      </c>
      <c r="J12" s="5">
        <f t="shared" si="3"/>
        <v>0</v>
      </c>
      <c r="K12" s="5">
        <f t="shared" si="3"/>
        <v>0</v>
      </c>
      <c r="L12" s="3" t="s">
        <v>259</v>
      </c>
      <c r="M12" s="5">
        <f>J12+K12</f>
        <v>0</v>
      </c>
      <c r="N12" s="5">
        <f>J12*K12</f>
        <v>0</v>
      </c>
      <c r="O12" s="2"/>
      <c r="P12" s="5"/>
    </row>
    <row r="13" spans="1:18" x14ac:dyDescent="0.25">
      <c r="A13">
        <v>17414797</v>
      </c>
      <c r="C13" s="5"/>
      <c r="E13" s="8">
        <v>600400</v>
      </c>
      <c r="F13">
        <v>0.36948938203478299</v>
      </c>
      <c r="G13">
        <v>0.91421560702571203</v>
      </c>
      <c r="H13">
        <v>1.5118430459602801</v>
      </c>
      <c r="I13">
        <v>535.20445196497894</v>
      </c>
      <c r="J13" s="5">
        <f t="shared" si="3"/>
        <v>0.15251010869135426</v>
      </c>
      <c r="K13" s="5">
        <f t="shared" si="3"/>
        <v>0.37735082081925259</v>
      </c>
      <c r="L13" s="3" t="s">
        <v>260</v>
      </c>
      <c r="M13" s="5">
        <f>J13+K13</f>
        <v>0.52986092951060682</v>
      </c>
      <c r="N13" s="5">
        <f>J13*K13</f>
        <v>5.7549814697915959E-2</v>
      </c>
      <c r="O13" s="2"/>
      <c r="P13" s="5">
        <f>0.1385*LN(J13)+K13</f>
        <v>0.11689819160888121</v>
      </c>
      <c r="Q13">
        <f t="shared" ref="Q13:Q26" si="5">H13/(H13+F13)</f>
        <v>0.80360228924106314</v>
      </c>
      <c r="R13">
        <f t="shared" ref="R13:R26" si="6">H13/(H13+G13)</f>
        <v>0.62316838222336635</v>
      </c>
    </row>
    <row r="14" spans="1:18" x14ac:dyDescent="0.25">
      <c r="A14">
        <v>17414798</v>
      </c>
      <c r="C14" s="5"/>
      <c r="E14" s="8">
        <v>600600</v>
      </c>
      <c r="F14">
        <v>0.35831635824091301</v>
      </c>
      <c r="G14">
        <v>0.91485149937668098</v>
      </c>
      <c r="H14">
        <v>1.5107149657444401</v>
      </c>
      <c r="I14">
        <v>535.216117176637</v>
      </c>
      <c r="J14" s="5">
        <f t="shared" si="3"/>
        <v>0.14789834132789106</v>
      </c>
      <c r="K14" s="5">
        <f t="shared" si="3"/>
        <v>0.37761329118045267</v>
      </c>
      <c r="L14" s="3" t="s">
        <v>261</v>
      </c>
      <c r="M14" s="5">
        <f t="shared" ref="M14:M28" si="7">J14+K14</f>
        <v>0.52551163250834376</v>
      </c>
      <c r="N14" s="5">
        <f t="shared" ref="N14:N28" si="8">J14*K14</f>
        <v>5.5848379428954903E-2</v>
      </c>
      <c r="O14" s="2"/>
      <c r="P14" s="5">
        <f t="shared" ref="P14:P26" si="9">0.1385*LN(J14)+K14</f>
        <v>0.11290791898570107</v>
      </c>
      <c r="Q14">
        <f t="shared" si="5"/>
        <v>0.80828766557166543</v>
      </c>
      <c r="R14">
        <f t="shared" si="6"/>
        <v>0.62282975439677435</v>
      </c>
    </row>
    <row r="15" spans="1:18" x14ac:dyDescent="0.25">
      <c r="A15">
        <v>17414799</v>
      </c>
      <c r="C15" s="5"/>
      <c r="E15" s="8">
        <v>800400</v>
      </c>
      <c r="F15">
        <v>0.35644101469737599</v>
      </c>
      <c r="G15">
        <v>0.91979493369834198</v>
      </c>
      <c r="H15">
        <v>1.5029692939439301</v>
      </c>
      <c r="I15">
        <v>535.22079475765997</v>
      </c>
      <c r="J15" s="5">
        <f t="shared" si="3"/>
        <v>0.14712427619485963</v>
      </c>
      <c r="K15" s="5">
        <f t="shared" si="3"/>
        <v>0.37965373873419084</v>
      </c>
      <c r="L15" s="3" t="s">
        <v>262</v>
      </c>
      <c r="M15" s="5">
        <f t="shared" si="7"/>
        <v>0.52677801492905041</v>
      </c>
      <c r="N15" s="5">
        <f t="shared" si="8"/>
        <v>5.5856281515940166E-2</v>
      </c>
      <c r="O15" s="2"/>
      <c r="P15" s="5">
        <f t="shared" si="9"/>
        <v>0.11422158655331649</v>
      </c>
      <c r="Q15">
        <f t="shared" si="5"/>
        <v>0.80830427096113511</v>
      </c>
      <c r="R15">
        <f t="shared" si="6"/>
        <v>0.62035309783591852</v>
      </c>
    </row>
    <row r="16" spans="1:18" x14ac:dyDescent="0.25">
      <c r="A16">
        <v>17414800</v>
      </c>
      <c r="C16" s="5"/>
      <c r="E16" s="8">
        <v>800600</v>
      </c>
      <c r="F16">
        <v>0.352079583544399</v>
      </c>
      <c r="G16">
        <v>0.92129664557803304</v>
      </c>
      <c r="H16">
        <v>1.51053174252467</v>
      </c>
      <c r="I16">
        <v>535.21609202835202</v>
      </c>
      <c r="J16" s="5">
        <f t="shared" si="3"/>
        <v>0.14532405575137267</v>
      </c>
      <c r="K16" s="5">
        <f t="shared" si="3"/>
        <v>0.38027358399397482</v>
      </c>
      <c r="L16" s="3" t="s">
        <v>263</v>
      </c>
      <c r="M16" s="5">
        <f t="shared" si="7"/>
        <v>0.52559763974534746</v>
      </c>
      <c r="N16" s="5">
        <f t="shared" si="8"/>
        <v>5.526289952111469E-2</v>
      </c>
      <c r="O16" s="2"/>
      <c r="P16" s="5">
        <f t="shared" si="9"/>
        <v>0.11313628493066596</v>
      </c>
      <c r="Q16">
        <f t="shared" si="5"/>
        <v>0.81097528044809963</v>
      </c>
      <c r="R16">
        <f t="shared" si="6"/>
        <v>0.62115063296188311</v>
      </c>
    </row>
    <row r="17" spans="1:18" x14ac:dyDescent="0.25">
      <c r="A17">
        <v>17414801</v>
      </c>
      <c r="C17" s="5"/>
      <c r="E17" s="8">
        <v>800800</v>
      </c>
      <c r="F17">
        <v>0.37562915620318299</v>
      </c>
      <c r="G17">
        <v>0.89309464018192897</v>
      </c>
      <c r="H17">
        <v>1.52461478216196</v>
      </c>
      <c r="I17">
        <v>535.20666142145296</v>
      </c>
      <c r="J17" s="5">
        <f t="shared" si="3"/>
        <v>0.15504435641616413</v>
      </c>
      <c r="K17" s="5">
        <f t="shared" si="3"/>
        <v>0.36863294933057034</v>
      </c>
      <c r="L17" s="3" t="s">
        <v>264</v>
      </c>
      <c r="M17" s="5">
        <f t="shared" si="7"/>
        <v>0.52367730574673443</v>
      </c>
      <c r="N17" s="5">
        <f t="shared" si="8"/>
        <v>5.7154458382750718E-2</v>
      </c>
      <c r="O17" s="2"/>
      <c r="P17" s="5">
        <f t="shared" si="9"/>
        <v>0.11046285081893675</v>
      </c>
      <c r="Q17">
        <f t="shared" si="5"/>
        <v>0.80232582321701706</v>
      </c>
      <c r="R17">
        <f t="shared" si="6"/>
        <v>0.63060298647630553</v>
      </c>
    </row>
    <row r="18" spans="1:18" x14ac:dyDescent="0.25">
      <c r="A18">
        <v>17414802</v>
      </c>
      <c r="C18" s="5"/>
      <c r="E18" s="8">
        <v>1000400</v>
      </c>
      <c r="F18">
        <v>0.358729508638435</v>
      </c>
      <c r="G18">
        <v>0.91721184556078805</v>
      </c>
      <c r="H18">
        <v>1.5077726163916501</v>
      </c>
      <c r="I18">
        <v>535.21628602940905</v>
      </c>
      <c r="J18" s="5">
        <f t="shared" si="3"/>
        <v>0.14806887291850121</v>
      </c>
      <c r="K18" s="5">
        <f t="shared" si="3"/>
        <v>0.37858754557202678</v>
      </c>
      <c r="L18" s="3" t="s">
        <v>265</v>
      </c>
      <c r="M18" s="5">
        <f t="shared" si="7"/>
        <v>0.52665641849052802</v>
      </c>
      <c r="N18" s="5">
        <f t="shared" si="8"/>
        <v>5.605703117383172E-2</v>
      </c>
      <c r="O18" s="2"/>
      <c r="P18" s="5">
        <f t="shared" si="9"/>
        <v>0.11404177637906943</v>
      </c>
      <c r="Q18">
        <f t="shared" si="5"/>
        <v>0.80780653617918985</v>
      </c>
      <c r="R18">
        <f t="shared" si="6"/>
        <v>0.62176588759570461</v>
      </c>
    </row>
    <row r="19" spans="1:18" x14ac:dyDescent="0.25">
      <c r="A19">
        <v>17414803</v>
      </c>
      <c r="C19" s="5"/>
      <c r="E19" s="8">
        <v>1000600</v>
      </c>
      <c r="J19" s="5">
        <f t="shared" si="3"/>
        <v>0</v>
      </c>
      <c r="K19" s="5">
        <f t="shared" si="3"/>
        <v>0</v>
      </c>
      <c r="L19" s="3" t="s">
        <v>266</v>
      </c>
      <c r="M19" s="5">
        <f t="shared" si="7"/>
        <v>0</v>
      </c>
      <c r="N19" s="5">
        <f t="shared" si="8"/>
        <v>0</v>
      </c>
      <c r="O19" s="2"/>
      <c r="P19" s="5"/>
    </row>
    <row r="20" spans="1:18" x14ac:dyDescent="0.25">
      <c r="A20">
        <v>17414804</v>
      </c>
      <c r="C20" s="5"/>
      <c r="E20" s="8">
        <v>1000800</v>
      </c>
      <c r="F20">
        <v>0.34097841199357598</v>
      </c>
      <c r="G20">
        <v>0.923761177514559</v>
      </c>
      <c r="H20">
        <v>1.4971241139720199</v>
      </c>
      <c r="I20">
        <v>535.23813629651897</v>
      </c>
      <c r="J20" s="5">
        <f t="shared" ref="J20:K28" si="10">F20/$L$2</f>
        <v>0.1407419460558415</v>
      </c>
      <c r="K20" s="5">
        <f t="shared" si="10"/>
        <v>0.38129084200405072</v>
      </c>
      <c r="L20" s="3" t="s">
        <v>267</v>
      </c>
      <c r="M20" s="5">
        <f t="shared" si="7"/>
        <v>0.52203278805989228</v>
      </c>
      <c r="N20" s="5">
        <f t="shared" si="8"/>
        <v>5.3663615116920492E-2</v>
      </c>
      <c r="O20" s="2"/>
      <c r="P20" s="5">
        <f t="shared" si="9"/>
        <v>0.10971626992501682</v>
      </c>
      <c r="Q20">
        <f t="shared" si="5"/>
        <v>0.81449434556733857</v>
      </c>
      <c r="R20">
        <f t="shared" si="6"/>
        <v>0.61842009583720903</v>
      </c>
    </row>
    <row r="21" spans="1:18" x14ac:dyDescent="0.25">
      <c r="A21">
        <v>17414805</v>
      </c>
      <c r="C21" s="5"/>
      <c r="E21" s="8">
        <v>10001000</v>
      </c>
      <c r="F21">
        <v>0.38549087656143899</v>
      </c>
      <c r="G21">
        <v>0.88237428551925801</v>
      </c>
      <c r="H21">
        <v>1.53716377641019</v>
      </c>
      <c r="I21">
        <v>535.19497106150902</v>
      </c>
      <c r="J21" s="5">
        <f t="shared" si="10"/>
        <v>0.15911487133986438</v>
      </c>
      <c r="K21" s="5">
        <f t="shared" si="10"/>
        <v>0.36420802527508045</v>
      </c>
      <c r="L21" s="3" t="s">
        <v>268</v>
      </c>
      <c r="M21" s="5">
        <f t="shared" si="7"/>
        <v>0.5233228966149448</v>
      </c>
      <c r="N21" s="5">
        <f t="shared" si="8"/>
        <v>5.7950913082590497E-2</v>
      </c>
      <c r="O21" s="2"/>
      <c r="P21" s="5">
        <f t="shared" si="9"/>
        <v>0.10962717589999565</v>
      </c>
      <c r="Q21">
        <f t="shared" si="5"/>
        <v>0.79950071846463455</v>
      </c>
      <c r="R21">
        <f t="shared" si="6"/>
        <v>0.63531291389745148</v>
      </c>
    </row>
    <row r="22" spans="1:18" x14ac:dyDescent="0.25">
      <c r="A22">
        <v>17414806</v>
      </c>
      <c r="C22" s="5"/>
      <c r="E22" s="8">
        <v>1200400</v>
      </c>
      <c r="F22">
        <v>0.36784755828115001</v>
      </c>
      <c r="G22">
        <v>0.909387136292927</v>
      </c>
      <c r="H22">
        <v>1.52420522437659</v>
      </c>
      <c r="I22">
        <v>535.19856008104898</v>
      </c>
      <c r="J22" s="5">
        <f t="shared" si="10"/>
        <v>0.1518324309791026</v>
      </c>
      <c r="K22" s="5">
        <f t="shared" si="10"/>
        <v>0.37535782553420605</v>
      </c>
      <c r="L22" s="3" t="s">
        <v>269</v>
      </c>
      <c r="M22" s="5">
        <f t="shared" si="7"/>
        <v>0.52719025651330864</v>
      </c>
      <c r="N22" s="5">
        <f t="shared" si="8"/>
        <v>5.6991491137888373E-2</v>
      </c>
      <c r="O22" s="2"/>
      <c r="P22" s="5">
        <f t="shared" si="9"/>
        <v>0.11428840106168869</v>
      </c>
      <c r="Q22">
        <f t="shared" si="5"/>
        <v>0.80558282429920391</v>
      </c>
      <c r="R22">
        <f t="shared" si="6"/>
        <v>0.62631903724305693</v>
      </c>
    </row>
    <row r="23" spans="1:18" x14ac:dyDescent="0.25">
      <c r="A23">
        <v>17414807</v>
      </c>
      <c r="C23" s="5"/>
      <c r="E23" s="8">
        <v>1200600</v>
      </c>
      <c r="F23">
        <v>0.37399811028600699</v>
      </c>
      <c r="G23">
        <v>0.89232222856916998</v>
      </c>
      <c r="H23">
        <v>1.5275355758418301</v>
      </c>
      <c r="I23">
        <v>535.20614408530298</v>
      </c>
      <c r="J23" s="5">
        <f t="shared" si="10"/>
        <v>0.15437112735410224</v>
      </c>
      <c r="K23" s="5">
        <f t="shared" si="10"/>
        <v>0.36831412940029901</v>
      </c>
      <c r="L23" s="3" t="s">
        <v>270</v>
      </c>
      <c r="M23" s="5">
        <f t="shared" si="7"/>
        <v>0.52268525675440125</v>
      </c>
      <c r="N23" s="5">
        <f t="shared" si="8"/>
        <v>5.6857067375968851E-2</v>
      </c>
      <c r="O23" s="2"/>
      <c r="P23" s="5">
        <f t="shared" si="9"/>
        <v>0.10954133078393519</v>
      </c>
      <c r="Q23">
        <f t="shared" si="5"/>
        <v>0.80331765194883653</v>
      </c>
      <c r="R23">
        <f t="shared" si="6"/>
        <v>0.63125013918478423</v>
      </c>
    </row>
    <row r="24" spans="1:18" x14ac:dyDescent="0.25">
      <c r="A24">
        <v>17414808</v>
      </c>
      <c r="C24" s="5"/>
      <c r="E24" s="8">
        <v>1200800</v>
      </c>
      <c r="F24">
        <v>0.36422620523156102</v>
      </c>
      <c r="G24">
        <v>0.90166302016533195</v>
      </c>
      <c r="H24">
        <v>1.5179612644557701</v>
      </c>
      <c r="I24">
        <v>535.21614951014703</v>
      </c>
      <c r="J24" s="5">
        <f t="shared" si="10"/>
        <v>0.15033768451531762</v>
      </c>
      <c r="K24" s="5">
        <f t="shared" si="10"/>
        <v>0.37216962623149036</v>
      </c>
      <c r="L24" s="3" t="s">
        <v>271</v>
      </c>
      <c r="M24" s="5">
        <f t="shared" si="7"/>
        <v>0.52250731074680801</v>
      </c>
      <c r="N24" s="5">
        <f t="shared" si="8"/>
        <v>5.5951119854573475E-2</v>
      </c>
      <c r="O24" s="2"/>
      <c r="P24" s="5">
        <f t="shared" si="9"/>
        <v>0.1097299532582211</v>
      </c>
      <c r="Q24">
        <f t="shared" si="5"/>
        <v>0.80648781744781972</v>
      </c>
      <c r="R24">
        <f t="shared" si="6"/>
        <v>0.62735412026726012</v>
      </c>
    </row>
    <row r="25" spans="1:18" x14ac:dyDescent="0.25">
      <c r="A25">
        <v>17414809</v>
      </c>
      <c r="C25" s="5"/>
      <c r="E25" s="8">
        <v>12001000</v>
      </c>
      <c r="F25">
        <v>0.38465739054208897</v>
      </c>
      <c r="G25">
        <v>0.88718120057912897</v>
      </c>
      <c r="H25">
        <v>1.5377062608451899</v>
      </c>
      <c r="I25">
        <v>535.19045514803304</v>
      </c>
      <c r="J25" s="5">
        <f t="shared" si="10"/>
        <v>0.1587708423918503</v>
      </c>
      <c r="K25" s="5">
        <f t="shared" si="10"/>
        <v>0.36619212325974732</v>
      </c>
      <c r="L25" s="3" t="s">
        <v>272</v>
      </c>
      <c r="M25" s="5">
        <f t="shared" si="7"/>
        <v>0.52496296565159761</v>
      </c>
      <c r="N25" s="5">
        <f t="shared" si="8"/>
        <v>5.8140631887210359E-2</v>
      </c>
      <c r="O25" s="2"/>
      <c r="P25" s="5">
        <f t="shared" si="9"/>
        <v>0.11131149301471954</v>
      </c>
      <c r="Q25">
        <f t="shared" si="5"/>
        <v>0.79990394103399742</v>
      </c>
      <c r="R25">
        <f t="shared" si="6"/>
        <v>0.63413510330165157</v>
      </c>
    </row>
    <row r="26" spans="1:18" x14ac:dyDescent="0.25">
      <c r="A26">
        <v>17414810</v>
      </c>
      <c r="C26" s="5"/>
      <c r="E26" s="8">
        <v>12001200</v>
      </c>
      <c r="F26">
        <v>0.35748646483371499</v>
      </c>
      <c r="G26">
        <v>0.91084573682678904</v>
      </c>
      <c r="H26">
        <v>1.51251127182062</v>
      </c>
      <c r="I26">
        <v>535.21915652651796</v>
      </c>
      <c r="J26" s="5">
        <f t="shared" si="10"/>
        <v>0.14755579526327345</v>
      </c>
      <c r="K26" s="5">
        <f t="shared" si="10"/>
        <v>0.37595987619323051</v>
      </c>
      <c r="L26" s="3" t="s">
        <v>273</v>
      </c>
      <c r="M26" s="5">
        <f t="shared" si="7"/>
        <v>0.52351567145650391</v>
      </c>
      <c r="N26" s="5">
        <f t="shared" si="8"/>
        <v>5.5475058518773955E-2</v>
      </c>
      <c r="O26" s="2"/>
      <c r="P26" s="5">
        <f t="shared" si="9"/>
        <v>0.11093335329973358</v>
      </c>
      <c r="Q26">
        <f t="shared" si="5"/>
        <v>0.80883053608754418</v>
      </c>
      <c r="R26">
        <f t="shared" si="6"/>
        <v>0.62413885631520072</v>
      </c>
    </row>
    <row r="27" spans="1:18" x14ac:dyDescent="0.25">
      <c r="A27">
        <v>17414811</v>
      </c>
      <c r="E27" s="8">
        <v>1400800</v>
      </c>
      <c r="J27" s="5">
        <f t="shared" si="10"/>
        <v>0</v>
      </c>
      <c r="K27" s="5">
        <f t="shared" si="10"/>
        <v>0</v>
      </c>
      <c r="L27" s="3" t="s">
        <v>274</v>
      </c>
      <c r="M27" s="5">
        <f t="shared" si="7"/>
        <v>0</v>
      </c>
      <c r="N27" s="5">
        <f t="shared" si="8"/>
        <v>0</v>
      </c>
      <c r="O27" s="2"/>
      <c r="P27" s="5"/>
    </row>
    <row r="28" spans="1:18" x14ac:dyDescent="0.25">
      <c r="A28">
        <v>17414812</v>
      </c>
      <c r="E28" s="8">
        <v>1600800</v>
      </c>
      <c r="J28" s="5">
        <f t="shared" si="10"/>
        <v>0</v>
      </c>
      <c r="K28" s="5">
        <f t="shared" si="10"/>
        <v>0</v>
      </c>
      <c r="L28" s="3" t="s">
        <v>275</v>
      </c>
      <c r="M28" s="5">
        <f t="shared" si="7"/>
        <v>0</v>
      </c>
      <c r="N28" s="5">
        <f t="shared" si="8"/>
        <v>0</v>
      </c>
      <c r="O28" s="2"/>
      <c r="P28" s="5"/>
    </row>
    <row r="29" spans="1:18" x14ac:dyDescent="0.25">
      <c r="A29" t="s">
        <v>296</v>
      </c>
      <c r="C29" t="s">
        <v>10</v>
      </c>
      <c r="D29" t="s">
        <v>293</v>
      </c>
      <c r="E29" t="s">
        <v>287</v>
      </c>
      <c r="F29">
        <v>1.6547284164843417</v>
      </c>
      <c r="G29">
        <v>1.1994761971481844</v>
      </c>
      <c r="H29">
        <v>1.2236365138728718</v>
      </c>
      <c r="I29">
        <v>533.92215887249461</v>
      </c>
      <c r="J29" s="5">
        <v>0.68300422941231509</v>
      </c>
      <c r="K29" s="5">
        <v>0.49509472827703882</v>
      </c>
      <c r="L29" s="3"/>
      <c r="M29" s="5">
        <v>1.1780989576893539</v>
      </c>
      <c r="N29" s="5">
        <v>0.33815179337295842</v>
      </c>
      <c r="O29" s="2"/>
      <c r="P29" s="5">
        <v>0.44229101783394348</v>
      </c>
      <c r="Q29">
        <f t="shared" ref="Q29" si="11">H29/(H29+F29)</f>
        <v>0.42511514122742416</v>
      </c>
      <c r="R29">
        <f t="shared" ref="R29" si="12">H29/(H29+G29)</f>
        <v>0.5049853885489517</v>
      </c>
    </row>
    <row r="30" spans="1:18" x14ac:dyDescent="0.25">
      <c r="A30" t="s">
        <v>294</v>
      </c>
      <c r="C30" t="s">
        <v>10</v>
      </c>
      <c r="D30" t="s">
        <v>293</v>
      </c>
      <c r="E30" t="s">
        <v>278</v>
      </c>
      <c r="F30">
        <v>0.15344046502771699</v>
      </c>
      <c r="G30">
        <v>1.9705836916963955</v>
      </c>
      <c r="H30">
        <v>0.45173505203898701</v>
      </c>
      <c r="I30">
        <v>535.42424079123691</v>
      </c>
      <c r="J30" s="5">
        <v>6.3333949869298592E-2</v>
      </c>
      <c r="K30" s="5">
        <v>0.81337637187564904</v>
      </c>
      <c r="L30" s="3"/>
      <c r="M30" s="5">
        <v>0.87671032174494767</v>
      </c>
      <c r="N30" s="5">
        <v>5.1514338361244326E-2</v>
      </c>
      <c r="O30" s="2"/>
      <c r="P30" s="5">
        <v>0.43120864601056291</v>
      </c>
      <c r="Q30">
        <f t="shared" ref="Q30:Q31" si="13">H30/(H30+F30)</f>
        <v>0.7464529533986346</v>
      </c>
      <c r="R30">
        <f t="shared" ref="R30:R31" si="14">H30/(H30+G30)</f>
        <v>0.18648869113830183</v>
      </c>
    </row>
    <row r="31" spans="1:18" x14ac:dyDescent="0.25">
      <c r="A31" t="s">
        <v>295</v>
      </c>
      <c r="C31" t="s">
        <v>10</v>
      </c>
      <c r="D31" t="s">
        <v>293</v>
      </c>
      <c r="E31" t="s">
        <v>282</v>
      </c>
      <c r="F31">
        <v>1.7086643027278705</v>
      </c>
      <c r="G31">
        <v>1.1953303227243497</v>
      </c>
      <c r="H31">
        <v>1.2252891154629619</v>
      </c>
      <c r="I31">
        <v>533.87071625908482</v>
      </c>
      <c r="J31" s="5">
        <v>0.70526675784565107</v>
      </c>
      <c r="K31" s="5">
        <v>0.49338348083734862</v>
      </c>
      <c r="L31" s="3"/>
      <c r="M31" s="5">
        <v>1.1986502386829998</v>
      </c>
      <c r="N31" s="5">
        <v>0.34796696790475878</v>
      </c>
      <c r="O31" s="2"/>
      <c r="P31" s="5">
        <v>0.44502216609502798</v>
      </c>
      <c r="Q31">
        <f t="shared" si="13"/>
        <v>0.41762391586247938</v>
      </c>
      <c r="R31">
        <f t="shared" si="14"/>
        <v>0.50618824922786021</v>
      </c>
    </row>
    <row r="32" spans="1:18" x14ac:dyDescent="0.25">
      <c r="C32" t="s">
        <v>10</v>
      </c>
      <c r="D32" t="s">
        <v>293</v>
      </c>
      <c r="E32" t="s">
        <v>297</v>
      </c>
      <c r="F32">
        <v>1.84006409220079</v>
      </c>
      <c r="G32">
        <v>1.2967569490100499</v>
      </c>
      <c r="J32" s="5">
        <v>0.7595032180767316</v>
      </c>
      <c r="K32" s="5">
        <v>0.53524824489049627</v>
      </c>
      <c r="L32" s="3"/>
      <c r="M32" s="5">
        <v>1.2947514629672279</v>
      </c>
      <c r="N32" s="5">
        <v>0.40652276446425445</v>
      </c>
      <c r="O32" s="2"/>
      <c r="P32" s="5">
        <v>0.49714818019040818</v>
      </c>
    </row>
  </sheetData>
  <conditionalFormatting sqref="Q1:R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R1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FPR and FNR</vt:lpstr>
      <vt:lpstr>Precision and Recall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2020-06-02T14:43:07Z</dcterms:created>
  <dcterms:modified xsi:type="dcterms:W3CDTF">2020-08-10T17:47:57Z</dcterms:modified>
</cp:coreProperties>
</file>