
<file path=[Content_Types].xml><?xml version="1.0" encoding="utf-8"?>
<Types xmlns="http://schemas.openxmlformats.org/package/2006/content-types">
  <Override PartName="/xl/_rels/workbook.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worksheets/_rels/sheet16.xml.rels" ContentType="application/vnd.openxmlformats-package.relationships+xml"/>
  <Override PartName="/xl/worksheets/_rels/sheet8.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5.xml" ContentType="application/vnd.openxmlformats-officedocument.spreadsheetml.comments+xml"/>
  <Override PartName="/xl/sharedStrings.xml" ContentType="application/vnd.openxmlformats-officedocument.spreadsheetml.sharedStrings+xml"/>
  <Override PartName="/xl/drawings/drawing2.xml" ContentType="application/vnd.openxmlformats-officedocument.drawing+xml"/>
  <Override PartName="/xl/drawings/drawing1.xml" ContentType="application/vnd.openxmlformats-officedocument.drawing+xml"/>
  <Override PartName="/xl/drawings/drawing3.xml" ContentType="application/vnd.openxmlformats-officedocument.drawing+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Q3 dates" sheetId="1" state="visible" r:id="rId2"/>
    <sheet name="SLA-1" sheetId="2" state="visible" r:id="rId3"/>
    <sheet name="SLA-2" sheetId="3" state="visible" r:id="rId4"/>
    <sheet name="SLA-3" sheetId="4" state="visible" r:id="rId5"/>
    <sheet name="SLA-4" sheetId="5" state="visible" r:id="rId6"/>
    <sheet name="SLA-5" sheetId="6" state="visible" r:id="rId7"/>
    <sheet name="SLA-6" sheetId="7" state="visible" r:id="rId8"/>
    <sheet name="SLA-7" sheetId="8" state="visible" r:id="rId9"/>
    <sheet name="SLA-8" sheetId="9" state="visible" r:id="rId10"/>
    <sheet name="SLA-9" sheetId="10" state="visible" r:id="rId11"/>
    <sheet name="SLA-10" sheetId="11" state="visible" r:id="rId12"/>
    <sheet name="SLA-11" sheetId="12" state="visible" r:id="rId13"/>
    <sheet name="SLA-12" sheetId="13" state="visible" r:id="rId14"/>
    <sheet name="SLA-13" sheetId="14" state="visible" r:id="rId15"/>
    <sheet name="SLA-14" sheetId="15" state="visible" r:id="rId16"/>
    <sheet name="SLA-15" sheetId="16" state="visible" r:id="rId17"/>
  </sheets>
  <definedNames>
    <definedName function="false" hidden="true" localSheetId="15" name="_xlnm._FilterDatabase" vbProcedure="false">'SLA-15'!$A$4:$Q$21</definedName>
    <definedName function="false" hidden="true" localSheetId="3" name="_xlnm._FilterDatabase" vbProcedure="false">'SLA-3'!$B$4:$J$169</definedName>
    <definedName function="false" hidden="true" localSheetId="7" name="_xlnm._FilterDatabase" vbProcedure="false">'SLA-7'!$B$4:$H$35</definedName>
    <definedName function="false" hidden="false" localSheetId="7" name="_xlnm._FilterDatabase" vbProcedure="false">'SLA-7'!$B$4:$H$36</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H4" authorId="0">
      <text>
        <r>
          <rPr>
            <sz val="11"/>
            <color rgb="FF000000"/>
            <rFont val="Calibri"/>
            <family val="2"/>
            <charset val="1"/>
          </rPr>
          <t xml:space="preserve">[Threaded comment]
Your version of Excel allows you to read this threaded comment; however, any edits to it will get removed if the file is opened in a newer version of Excel. Learn more: https://go.microsoft.com/fwlink/?linkid=870924
Comment:
    Every increase or decrease up to 5% from baseline results in Increases or decreases by 1. However, example mentions increase or decrease by 2.</t>
        </r>
      </text>
    </comment>
  </commentList>
</comments>
</file>

<file path=xl/sharedStrings.xml><?xml version="1.0" encoding="utf-8"?>
<sst xmlns="http://schemas.openxmlformats.org/spreadsheetml/2006/main" count="2459" uniqueCount="668">
  <si>
    <t xml:space="preserve">SLA Report of the dates 14 -Aug-2022 to 13-Nov-2022 </t>
  </si>
  <si>
    <t xml:space="preserve">Sheet</t>
  </si>
  <si>
    <t xml:space="preserve">Description</t>
  </si>
  <si>
    <t xml:space="preserve">SLA Scope</t>
  </si>
  <si>
    <t xml:space="preserve">SLA-1</t>
  </si>
  <si>
    <t xml:space="preserve">Submission of all the deliverables</t>
  </si>
  <si>
    <t xml:space="preserve">Deliverables related to Transition, Design and Development and O&amp; M</t>
  </si>
  <si>
    <t xml:space="preserve">SLA-2</t>
  </si>
  <si>
    <t xml:space="preserve">Defect count in UAT environment</t>
  </si>
  <si>
    <t xml:space="preserve">The scope of this SLA includes weighted average count (WAC) of defects identified in Production environment.</t>
  </si>
  <si>
    <t xml:space="preserve">SLA-3</t>
  </si>
  <si>
    <t xml:space="preserve">TAT for defects in Production environment</t>
  </si>
  <si>
    <t xml:space="preserve">Turn Around Time (TAT) for fixing defects, identified in the Production environment and classified as per the 'Defect Matrix' above.</t>
  </si>
  <si>
    <t xml:space="preserve">SLA-4</t>
  </si>
  <si>
    <t xml:space="preserve">Defect count in Production environment</t>
  </si>
  <si>
    <t xml:space="preserve">The scope of this SLA includes defects WAC identified in the Production environment.</t>
  </si>
  <si>
    <t xml:space="preserve">SLA-5</t>
  </si>
  <si>
    <t xml:space="preserve">Upgrade of applications to support the (N-1) version of technology components</t>
  </si>
  <si>
    <t xml:space="preserve">This SLA is intended to determine the percentage of applications that have 
been upgraded to support the (N-1) version of technology components in the 
production and non-production environments, which hold the latest stable 
released version of the technology component(s). Once the (N-1) technology 
components are provided by the NHA in a year, the MSP will have to ensure 
that all applications are upgraded accordingly in the remaining duration of the 
year.</t>
  </si>
  <si>
    <t xml:space="preserve">SLA-6</t>
  </si>
  <si>
    <t xml:space="preserve">Mobilization of all selected ‘Core’ resources as per the timeline</t>
  </si>
  <si>
    <t xml:space="preserve">This SLA applies to team mobilization and deployment of selected Core resources, within 15 days from date of contract signing and will remain applicable till the end of contract including extension period.</t>
  </si>
  <si>
    <t xml:space="preserve">SLA-7</t>
  </si>
  <si>
    <t xml:space="preserve">Mobilization of 100% resources as per the timeline</t>
  </si>
  <si>
    <t xml:space="preserve">SLA-8</t>
  </si>
  <si>
    <t xml:space="preserve">No. of Resource replacement in a Quarter (for ‘Core Resources’)</t>
  </si>
  <si>
    <t xml:space="preserve">This SLA will be applicable to all the ‘Core resources’ to whom replacement is initiated by the MSP.</t>
  </si>
  <si>
    <t xml:space="preserve">SLA-9</t>
  </si>
  <si>
    <t xml:space="preserve">Number of Resource replacement in a Quarter for (Non ‘Core Resources’)</t>
  </si>
  <si>
    <t xml:space="preserve">This SLA will be applicable to all the” O&amp;M resources” for whom replacement is initiated by the MSP.</t>
  </si>
  <si>
    <t xml:space="preserve">SLA-10</t>
  </si>
  <si>
    <t xml:space="preserve">Minimum overlap period during resource replacement</t>
  </si>
  <si>
    <t xml:space="preserve">This SLA will be applicable for all resources, for whom replacement is initiated by the MSP.
This SLA is to measure the ‘overlap period’ between an outgoing MSP resource and the incoming MSP resource. A minimum of 2 business weeks is necessary to ensure adequate knowledge transition and project tasks handover.</t>
  </si>
  <si>
    <t xml:space="preserve">SLA-11</t>
  </si>
  <si>
    <t xml:space="preserve">Minimum resource availability (8*5 support resources’)</t>
  </si>
  <si>
    <t xml:space="preserve">This SLA applies to the availability of all resources (except designated 24*7 support resources) in a month. The attendance logged by each resource will be used to compute monthly availability.</t>
  </si>
  <si>
    <t xml:space="preserve">SLA-12</t>
  </si>
  <si>
    <t xml:space="preserve">Minimum resource availability (‘24*7 support resources’)</t>
  </si>
  <si>
    <t xml:space="preserve">This SLA will be applicable to designated ‘24*7 Support resource’. The MSP is required to maintain the level of staffing for these resources, as required by the NHA. The attendance logged by the designated 24*7 Support resources’ will be used to compute the monthly availability.</t>
  </si>
  <si>
    <t xml:space="preserve">SLA-13</t>
  </si>
  <si>
    <t xml:space="preserve">Application Uptime</t>
  </si>
  <si>
    <t xml:space="preserve">The scope of the SLA includes all NHA applications</t>
  </si>
  <si>
    <t xml:space="preserve">SLA-14</t>
  </si>
  <si>
    <t xml:space="preserve">Application Performance</t>
  </si>
  <si>
    <t xml:space="preserve">Response time of all the NHA applications.</t>
  </si>
  <si>
    <t xml:space="preserve">SLA-15</t>
  </si>
  <si>
    <t xml:space="preserve">Application Incident Resolution</t>
  </si>
  <si>
    <t xml:space="preserve">Incident categorization and turnaround time for different types of incidents will be mutually decided by the NHA and the MSP.</t>
  </si>
  <si>
    <t xml:space="preserve">Facts &amp; Assumptions</t>
  </si>
  <si>
    <t xml:space="preserve">One Business week is Five working days</t>
  </si>
  <si>
    <t xml:space="preserve">PM1 milestone sign-off date is 15th Sep 2022</t>
  </si>
  <si>
    <t xml:space="preserve">Planned O&amp;M resource deployment date for SLA calculation is 14 Aug 2022</t>
  </si>
  <si>
    <t xml:space="preserve">Effective working days for SLA 11 includes all Monday to Friday (excluding any and all public or MSP holidays)</t>
  </si>
  <si>
    <t xml:space="preserve">Incidence SLA Matrix</t>
  </si>
  <si>
    <t xml:space="preserve">Severity</t>
  </si>
  <si>
    <t xml:space="preserve">Incident SLA matrix (response time)</t>
  </si>
  <si>
    <t xml:space="preserve">Incident SLA matrix (resolution time)</t>
  </si>
  <si>
    <t xml:space="preserve">Blocker</t>
  </si>
  <si>
    <t xml:space="preserve">P1  - 15 Mins</t>
  </si>
  <si>
    <t xml:space="preserve">P1  - 8 Hours</t>
  </si>
  <si>
    <t xml:space="preserve">Critical</t>
  </si>
  <si>
    <t xml:space="preserve">P2 -  2 Hours</t>
  </si>
  <si>
    <t xml:space="preserve">P2 -  24 Hours</t>
  </si>
  <si>
    <t xml:space="preserve">Major</t>
  </si>
  <si>
    <t xml:space="preserve">P3 - 16 Hours</t>
  </si>
  <si>
    <t xml:space="preserve">P3 - 48 Hours</t>
  </si>
  <si>
    <t xml:space="preserve">Minor</t>
  </si>
  <si>
    <t xml:space="preserve">P4 - 24 Hours</t>
  </si>
  <si>
    <t xml:space="preserve">P4 - 72 Hours</t>
  </si>
  <si>
    <t xml:space="preserve">N/A* -  Dependency on third party vendor</t>
  </si>
  <si>
    <t xml:space="preserve">SLA 001- Submission of all the Deliverables (Deliverables related to Transition, Design and Development and O&amp; M )</t>
  </si>
  <si>
    <t xml:space="preserve">SI</t>
  </si>
  <si>
    <t xml:space="preserve">Deliverable</t>
  </si>
  <si>
    <t xml:space="preserve">Track</t>
  </si>
  <si>
    <t xml:space="preserve">Quarter</t>
  </si>
  <si>
    <t xml:space="preserve">Contractual Date</t>
  </si>
  <si>
    <t xml:space="preserve">Submission Date</t>
  </si>
  <si>
    <t xml:space="preserve">SLA Calculation</t>
  </si>
  <si>
    <t xml:space="preserve">Detailed Transition Plan (to be submitted by T+30 days)</t>
  </si>
  <si>
    <t xml:space="preserve">C1</t>
  </si>
  <si>
    <t xml:space="preserve">Gap Analysis Report</t>
  </si>
  <si>
    <t xml:space="preserve">Operational Manual for Sandbox on boarding and Exit Process</t>
  </si>
  <si>
    <t xml:space="preserve">FRS, SRS, HLD, LLD and User Experience Enhancement Report of existing/ LIVE Building Blocks</t>
  </si>
  <si>
    <t xml:space="preserve">FRS, SRS, HLD, LLD and User Experience Enhancement Report of New Building Blocks</t>
  </si>
  <si>
    <t xml:space="preserve">Service level compliance reports generated from SLA Monitoring Tool.</t>
  </si>
  <si>
    <t xml:space="preserve">C2</t>
  </si>
  <si>
    <t xml:space="preserve">Following deliverables are required on regular basis: 
•Updated system design documents, specifications 
•Latest source code, application deployment files, configuration files for entire solution
•Updated user manuals, administration manuals, training manuals etc.
•Software change logs etc. 
•Adherence to the proposed Transition and Data Migration Plan 
•Help Desk/ Contact Center Status Report 
•Sandbox Integration Report 
•WASA Certification Report</t>
  </si>
  <si>
    <t xml:space="preserve">SLA 002- Defect count in UAT environment</t>
  </si>
  <si>
    <t xml:space="preserve">No UAT environment defined in existing application landscape.</t>
  </si>
  <si>
    <t xml:space="preserve">SLA 003- TAT for defects in Production environment</t>
  </si>
  <si>
    <t xml:space="preserve">In this Quarter (Effective date for SLA: PM1 approval date)</t>
  </si>
  <si>
    <t xml:space="preserve">Sr No.</t>
  </si>
  <si>
    <t xml:space="preserve">Ticket ID</t>
  </si>
  <si>
    <t xml:space="preserve">Blocks</t>
  </si>
  <si>
    <t xml:space="preserve">Created Date</t>
  </si>
  <si>
    <t xml:space="preserve">Month</t>
  </si>
  <si>
    <t xml:space="preserve">Resolution Date</t>
  </si>
  <si>
    <t xml:space="preserve">Days Variance</t>
  </si>
  <si>
    <t xml:space="preserve">Applied Severity Level</t>
  </si>
  <si>
    <t xml:space="preserve">SDFI-795</t>
  </si>
  <si>
    <t xml:space="preserve">ABHA ID</t>
  </si>
  <si>
    <t xml:space="preserve">Aug</t>
  </si>
  <si>
    <t xml:space="preserve">NA</t>
  </si>
  <si>
    <t xml:space="preserve">SDFI-797</t>
  </si>
  <si>
    <t xml:space="preserve">PHR APP</t>
  </si>
  <si>
    <t xml:space="preserve">Sep</t>
  </si>
  <si>
    <t xml:space="preserve">SDFI-798</t>
  </si>
  <si>
    <t xml:space="preserve">Oct</t>
  </si>
  <si>
    <t xml:space="preserve">SDFI-799</t>
  </si>
  <si>
    <t xml:space="preserve">Nov</t>
  </si>
  <si>
    <t xml:space="preserve">SDFI-800</t>
  </si>
  <si>
    <t xml:space="preserve">Total</t>
  </si>
  <si>
    <t xml:space="preserve">SDFI-801</t>
  </si>
  <si>
    <t xml:space="preserve">SDFI-807</t>
  </si>
  <si>
    <t xml:space="preserve">SDFI-809</t>
  </si>
  <si>
    <t xml:space="preserve">SDFI-810</t>
  </si>
  <si>
    <t xml:space="preserve">SDFI-811</t>
  </si>
  <si>
    <t xml:space="preserve">HIE-CM</t>
  </si>
  <si>
    <t xml:space="preserve">SDFI-812</t>
  </si>
  <si>
    <t xml:space="preserve">SDFI-814</t>
  </si>
  <si>
    <t xml:space="preserve">SDFI-816</t>
  </si>
  <si>
    <t xml:space="preserve">SDFI-817</t>
  </si>
  <si>
    <t xml:space="preserve"> Not Filled</t>
  </si>
  <si>
    <t xml:space="preserve">Open</t>
  </si>
  <si>
    <t xml:space="preserve">SDFI-818</t>
  </si>
  <si>
    <t xml:space="preserve">SDFI-821</t>
  </si>
  <si>
    <t xml:space="preserve">SDFI-822</t>
  </si>
  <si>
    <t xml:space="preserve">SDFI-823</t>
  </si>
  <si>
    <t xml:space="preserve">SDFI-824</t>
  </si>
  <si>
    <t xml:space="preserve">SDFI-825</t>
  </si>
  <si>
    <t xml:space="preserve">SDFI-826</t>
  </si>
  <si>
    <t xml:space="preserve">SDFI-827</t>
  </si>
  <si>
    <t xml:space="preserve">SDFI-830</t>
  </si>
  <si>
    <t xml:space="preserve">SDFI-831</t>
  </si>
  <si>
    <t xml:space="preserve">SDFI-832</t>
  </si>
  <si>
    <t xml:space="preserve">SDFI-833</t>
  </si>
  <si>
    <t xml:space="preserve">SDFI-834</t>
  </si>
  <si>
    <t xml:space="preserve">SDFI-835</t>
  </si>
  <si>
    <t xml:space="preserve">SDFI-837</t>
  </si>
  <si>
    <t xml:space="preserve">SDFI-838</t>
  </si>
  <si>
    <t xml:space="preserve">SDFI-841</t>
  </si>
  <si>
    <t xml:space="preserve">SDFI-842</t>
  </si>
  <si>
    <t xml:space="preserve">SDFI-845</t>
  </si>
  <si>
    <t xml:space="preserve">SDFI-846</t>
  </si>
  <si>
    <t xml:space="preserve">SDFI-847</t>
  </si>
  <si>
    <t xml:space="preserve">SDFI-848</t>
  </si>
  <si>
    <t xml:space="preserve">SDFI-853</t>
  </si>
  <si>
    <t xml:space="preserve">SDFI-854</t>
  </si>
  <si>
    <t xml:space="preserve">SDFI-855</t>
  </si>
  <si>
    <t xml:space="preserve">SDFI-857</t>
  </si>
  <si>
    <t xml:space="preserve">SDFI-861</t>
  </si>
  <si>
    <t xml:space="preserve">SDFI-862</t>
  </si>
  <si>
    <t xml:space="preserve">HFR</t>
  </si>
  <si>
    <t xml:space="preserve">SDFI-863</t>
  </si>
  <si>
    <t xml:space="preserve">SDFI-867</t>
  </si>
  <si>
    <t xml:space="preserve">SDFI-868</t>
  </si>
  <si>
    <t xml:space="preserve">SDFI-869</t>
  </si>
  <si>
    <t xml:space="preserve">SDFI-870</t>
  </si>
  <si>
    <t xml:space="preserve">SDFI-873</t>
  </si>
  <si>
    <t xml:space="preserve">SDFI-874</t>
  </si>
  <si>
    <t xml:space="preserve">SDFI-875</t>
  </si>
  <si>
    <t xml:space="preserve">SDFI-876</t>
  </si>
  <si>
    <t xml:space="preserve">SDFI-877</t>
  </si>
  <si>
    <t xml:space="preserve">SDFI-881</t>
  </si>
  <si>
    <t xml:space="preserve">SDFI-883</t>
  </si>
  <si>
    <t xml:space="preserve">SDFI-884</t>
  </si>
  <si>
    <t xml:space="preserve">SDFI-888</t>
  </si>
  <si>
    <t xml:space="preserve">SDFI-889</t>
  </si>
  <si>
    <t xml:space="preserve">SDFI-890</t>
  </si>
  <si>
    <t xml:space="preserve">SDFI-892</t>
  </si>
  <si>
    <t xml:space="preserve">SDFI-893</t>
  </si>
  <si>
    <t xml:space="preserve">SDFI-894</t>
  </si>
  <si>
    <t xml:space="preserve">SDFI-896</t>
  </si>
  <si>
    <t xml:space="preserve">SDFI-897</t>
  </si>
  <si>
    <t xml:space="preserve">SDFI-901</t>
  </si>
  <si>
    <t xml:space="preserve">SDFI-902</t>
  </si>
  <si>
    <t xml:space="preserve">SDFI-909</t>
  </si>
  <si>
    <t xml:space="preserve">SDFI-910</t>
  </si>
  <si>
    <t xml:space="preserve">SDFI-911</t>
  </si>
  <si>
    <t xml:space="preserve">SDFI-915</t>
  </si>
  <si>
    <t xml:space="preserve">HPR</t>
  </si>
  <si>
    <t xml:space="preserve">SDFI-916</t>
  </si>
  <si>
    <t xml:space="preserve">SDFI-919</t>
  </si>
  <si>
    <t xml:space="preserve">SDFI-922</t>
  </si>
  <si>
    <t xml:space="preserve">SDFI-931</t>
  </si>
  <si>
    <t xml:space="preserve">SDFI-934</t>
  </si>
  <si>
    <t xml:space="preserve">SDFI-935</t>
  </si>
  <si>
    <t xml:space="preserve">SDFI-936</t>
  </si>
  <si>
    <t xml:space="preserve">SDFI-938</t>
  </si>
  <si>
    <t xml:space="preserve">SDFI-944</t>
  </si>
  <si>
    <t xml:space="preserve">SDFI-946</t>
  </si>
  <si>
    <t xml:space="preserve">SDFI-958</t>
  </si>
  <si>
    <t xml:space="preserve">SDFI-967</t>
  </si>
  <si>
    <t xml:space="preserve">SDFI-971</t>
  </si>
  <si>
    <t xml:space="preserve">SDFI-978</t>
  </si>
  <si>
    <t xml:space="preserve">SDFI-979</t>
  </si>
  <si>
    <t xml:space="preserve">SDFI-980</t>
  </si>
  <si>
    <t xml:space="preserve">ABDM Website</t>
  </si>
  <si>
    <t xml:space="preserve">SDFI-982</t>
  </si>
  <si>
    <t xml:space="preserve">SDFI-983</t>
  </si>
  <si>
    <t xml:space="preserve">SDFI-987</t>
  </si>
  <si>
    <t xml:space="preserve">SDFI-989</t>
  </si>
  <si>
    <t xml:space="preserve">SDFI-990</t>
  </si>
  <si>
    <t xml:space="preserve">SDFI-991</t>
  </si>
  <si>
    <t xml:space="preserve">SDFI-995</t>
  </si>
  <si>
    <t xml:space="preserve">SDFI-1002</t>
  </si>
  <si>
    <t xml:space="preserve">SDFI-1003</t>
  </si>
  <si>
    <t xml:space="preserve">SDFI-1006</t>
  </si>
  <si>
    <t xml:space="preserve">SDFI-1007</t>
  </si>
  <si>
    <t xml:space="preserve">SDFI-1028</t>
  </si>
  <si>
    <t xml:space="preserve">SDFI-1059</t>
  </si>
  <si>
    <t xml:space="preserve">SDFI-1063</t>
  </si>
  <si>
    <t xml:space="preserve">SDFI-1064</t>
  </si>
  <si>
    <t xml:space="preserve">SDFI-1071</t>
  </si>
  <si>
    <t xml:space="preserve">SDFI-1082</t>
  </si>
  <si>
    <t xml:space="preserve">SDFI-1084</t>
  </si>
  <si>
    <t xml:space="preserve">SDFI-1086</t>
  </si>
  <si>
    <t xml:space="preserve">SDFI-1088</t>
  </si>
  <si>
    <t xml:space="preserve">SDFI-1089</t>
  </si>
  <si>
    <t xml:space="preserve">SDFI-1105</t>
  </si>
  <si>
    <t xml:space="preserve">SDFI-1106</t>
  </si>
  <si>
    <t xml:space="preserve">SDFI-1107</t>
  </si>
  <si>
    <t xml:space="preserve">SDFI-1108</t>
  </si>
  <si>
    <t xml:space="preserve">SDFI-1109</t>
  </si>
  <si>
    <t xml:space="preserve">PHR Web</t>
  </si>
  <si>
    <t xml:space="preserve">SDFI-1112</t>
  </si>
  <si>
    <t xml:space="preserve">SDFI-1113</t>
  </si>
  <si>
    <t xml:space="preserve">SDFI-1116</t>
  </si>
  <si>
    <t xml:space="preserve">SDFI-1117</t>
  </si>
  <si>
    <t xml:space="preserve">SDFI-1119</t>
  </si>
  <si>
    <t xml:space="preserve">SDFI-1120</t>
  </si>
  <si>
    <t xml:space="preserve">SDFI-1123</t>
  </si>
  <si>
    <t xml:space="preserve">SDFI-1138</t>
  </si>
  <si>
    <t xml:space="preserve">EMR</t>
  </si>
  <si>
    <t xml:space="preserve">SDFI-1139</t>
  </si>
  <si>
    <t xml:space="preserve">SDFI-1143</t>
  </si>
  <si>
    <t xml:space="preserve">SDFI-1144</t>
  </si>
  <si>
    <t xml:space="preserve">SDFI-1146</t>
  </si>
  <si>
    <t xml:space="preserve">SDFI-1147</t>
  </si>
  <si>
    <t xml:space="preserve">SDFI-1172</t>
  </si>
  <si>
    <t xml:space="preserve">SDFI-1178</t>
  </si>
  <si>
    <t xml:space="preserve">SDFI-1179</t>
  </si>
  <si>
    <t xml:space="preserve">SDFI-1180</t>
  </si>
  <si>
    <t xml:space="preserve">SDFI-1189</t>
  </si>
  <si>
    <t xml:space="preserve">SDFI-1190</t>
  </si>
  <si>
    <t xml:space="preserve">SDFI-1193</t>
  </si>
  <si>
    <t xml:space="preserve">SDFI-1194</t>
  </si>
  <si>
    <t xml:space="preserve">SDFI-1196</t>
  </si>
  <si>
    <t xml:space="preserve">SDFI-1209</t>
  </si>
  <si>
    <t xml:space="preserve">SDFI-1213</t>
  </si>
  <si>
    <t xml:space="preserve">SDFI-1219</t>
  </si>
  <si>
    <t xml:space="preserve">SDFI-1224</t>
  </si>
  <si>
    <t xml:space="preserve">SDFI-1229</t>
  </si>
  <si>
    <t xml:space="preserve">SDFI-1239</t>
  </si>
  <si>
    <t xml:space="preserve">SDFI-1241</t>
  </si>
  <si>
    <t xml:space="preserve">SDFI-1247</t>
  </si>
  <si>
    <t xml:space="preserve">SDFI-1249</t>
  </si>
  <si>
    <t xml:space="preserve">SDFI-1272</t>
  </si>
  <si>
    <t xml:space="preserve">SDFI-1274</t>
  </si>
  <si>
    <t xml:space="preserve">SDFI-1276</t>
  </si>
  <si>
    <t xml:space="preserve">SDFI-1283</t>
  </si>
  <si>
    <t xml:space="preserve">SDFI-1297</t>
  </si>
  <si>
    <t xml:space="preserve">SDFI-1304</t>
  </si>
  <si>
    <t xml:space="preserve">SDFI-1307</t>
  </si>
  <si>
    <t xml:space="preserve">SDFI-1318</t>
  </si>
  <si>
    <t xml:space="preserve">SDFI-1320</t>
  </si>
  <si>
    <t xml:space="preserve">SDFI-1327</t>
  </si>
  <si>
    <t xml:space="preserve">SDFI-1345</t>
  </si>
  <si>
    <t xml:space="preserve">SDFI-1346</t>
  </si>
  <si>
    <t xml:space="preserve">SDFI-1348</t>
  </si>
  <si>
    <t xml:space="preserve">SDFI-1352</t>
  </si>
  <si>
    <t xml:space="preserve">SDFI-1353</t>
  </si>
  <si>
    <t xml:space="preserve">SDFI-1354</t>
  </si>
  <si>
    <t xml:space="preserve">SDFI-1359</t>
  </si>
  <si>
    <t xml:space="preserve">SDFI-1364</t>
  </si>
  <si>
    <t xml:space="preserve">SDFI-1367</t>
  </si>
  <si>
    <t xml:space="preserve">SDFI-1381</t>
  </si>
  <si>
    <t xml:space="preserve">SDFI-1390</t>
  </si>
  <si>
    <t xml:space="preserve">SDFI-1393</t>
  </si>
  <si>
    <t xml:space="preserve">SDFI-1395</t>
  </si>
  <si>
    <t xml:space="preserve">SLA 004- Defect count in Production environment</t>
  </si>
  <si>
    <t xml:space="preserve">Current Month WAC</t>
  </si>
  <si>
    <t xml:space="preserve">Baseline</t>
  </si>
  <si>
    <t xml:space="preserve">Variance %</t>
  </si>
  <si>
    <t xml:space="preserve">Calculation of
Severity Level</t>
  </si>
  <si>
    <t xml:space="preserve">Remarks</t>
  </si>
  <si>
    <t xml:space="preserve">LD Points</t>
  </si>
  <si>
    <t xml:space="preserve">Quarterly LD Points</t>
  </si>
  <si>
    <t xml:space="preserve">Applicable LD</t>
  </si>
  <si>
    <t xml:space="preserve">App Count in SLA-3</t>
  </si>
  <si>
    <t xml:space="preserve">0 is minimum cap</t>
  </si>
  <si>
    <t xml:space="preserve">SLA 005- Upgrade of applications to support the (N-1) version of technology components</t>
  </si>
  <si>
    <t xml:space="preserve">environment types</t>
  </si>
  <si>
    <t xml:space="preserve">ABDM Building Blocks</t>
  </si>
  <si>
    <t xml:space="preserve">Type</t>
  </si>
  <si>
    <t xml:space="preserve">Software/Library</t>
  </si>
  <si>
    <t xml:space="preserve">Running Version</t>
  </si>
  <si>
    <t xml:space="preserve">Latest Version</t>
  </si>
  <si>
    <t xml:space="preserve">OpenSource/Enterprise</t>
  </si>
  <si>
    <t xml:space="preserve">Comments</t>
  </si>
  <si>
    <t xml:space="preserve">N-1 Compliance</t>
  </si>
  <si>
    <t xml:space="preserve">Production</t>
  </si>
  <si>
    <t xml:space="preserve">GRIEVANCE PORTAL</t>
  </si>
  <si>
    <t xml:space="preserve">OS</t>
  </si>
  <si>
    <t xml:space="preserve">RHEL</t>
  </si>
  <si>
    <t xml:space="preserve">OpenSource</t>
  </si>
  <si>
    <t xml:space="preserve">No</t>
  </si>
  <si>
    <t xml:space="preserve">Platform</t>
  </si>
  <si>
    <t xml:space="preserve">PHP</t>
  </si>
  <si>
    <t xml:space="preserve"> 7.4</t>
  </si>
  <si>
    <t xml:space="preserve">Yes</t>
  </si>
  <si>
    <t xml:space="preserve">HTML</t>
  </si>
  <si>
    <t xml:space="preserve">Standard</t>
  </si>
  <si>
    <t xml:space="preserve">Bootstrap</t>
  </si>
  <si>
    <t xml:space="preserve"> 3.3</t>
  </si>
  <si>
    <t xml:space="preserve">jQuery</t>
  </si>
  <si>
    <t xml:space="preserve"> 2.2.4</t>
  </si>
  <si>
    <t xml:space="preserve">3.6.1</t>
  </si>
  <si>
    <t xml:space="preserve">CSS</t>
  </si>
  <si>
    <t xml:space="preserve"> 3</t>
  </si>
  <si>
    <t xml:space="preserve">Web Server</t>
  </si>
  <si>
    <t xml:space="preserve">Tomcat Apache</t>
  </si>
  <si>
    <t xml:space="preserve"> 2.4.6</t>
  </si>
  <si>
    <t xml:space="preserve">10.1.0</t>
  </si>
  <si>
    <t xml:space="preserve">DB</t>
  </si>
  <si>
    <t xml:space="preserve">MySQL</t>
  </si>
  <si>
    <t xml:space="preserve"> 5.7.34</t>
  </si>
  <si>
    <t xml:space="preserve">DASHBOARD</t>
  </si>
  <si>
    <t xml:space="preserve">Java (JDK)</t>
  </si>
  <si>
    <t xml:space="preserve">Spring Boot </t>
  </si>
  <si>
    <t xml:space="preserve">2.5.2</t>
  </si>
  <si>
    <t xml:space="preserve">2.7.5</t>
  </si>
  <si>
    <t xml:space="preserve">5.1.3</t>
  </si>
  <si>
    <t xml:space="preserve">Angular</t>
  </si>
  <si>
    <t xml:space="preserve">12.1.1</t>
  </si>
  <si>
    <t xml:space="preserve">PostgreSQL </t>
  </si>
  <si>
    <t xml:space="preserve">SANDBOX</t>
  </si>
  <si>
    <t xml:space="preserve">9.0</t>
  </si>
  <si>
    <t xml:space="preserve">React JS </t>
  </si>
  <si>
    <t xml:space="preserve">18.2.0</t>
  </si>
  <si>
    <t xml:space="preserve">10.1.0 </t>
  </si>
  <si>
    <t xml:space="preserve">Cent OS</t>
  </si>
  <si>
    <t xml:space="preserve">8.5.2111</t>
  </si>
  <si>
    <t xml:space="preserve">PHP (Cake PHP)</t>
  </si>
  <si>
    <t xml:space="preserve">7.3.28</t>
  </si>
  <si>
    <t xml:space="preserve">5.7.30</t>
  </si>
  <si>
    <t xml:space="preserve">2.4.6</t>
  </si>
  <si>
    <t xml:space="preserve">ABDM WebSite</t>
  </si>
  <si>
    <t xml:space="preserve">React JS</t>
  </si>
  <si>
    <t xml:space="preserve">17.0.2</t>
  </si>
  <si>
    <t xml:space="preserve">18.0.0</t>
  </si>
  <si>
    <t xml:space="preserve">Node Server</t>
  </si>
  <si>
    <t xml:space="preserve"> 16.14.2</t>
  </si>
  <si>
    <t xml:space="preserve">19.0.1</t>
  </si>
  <si>
    <t xml:space="preserve"> 5.0</t>
  </si>
  <si>
    <t xml:space="preserve"> 14.4</t>
  </si>
  <si>
    <t xml:space="preserve">Health ID/ABHA</t>
  </si>
  <si>
    <t xml:space="preserve">Java</t>
  </si>
  <si>
    <t xml:space="preserve">Spring Boot</t>
  </si>
  <si>
    <t xml:space="preserve">2.1.1</t>
  </si>
  <si>
    <t xml:space="preserve">16.14.0</t>
  </si>
  <si>
    <t xml:space="preserve">Redis</t>
  </si>
  <si>
    <t xml:space="preserve">6.2.1</t>
  </si>
  <si>
    <t xml:space="preserve">MQ</t>
  </si>
  <si>
    <t xml:space="preserve">kafka</t>
  </si>
  <si>
    <t xml:space="preserve">3.3.1</t>
  </si>
  <si>
    <t xml:space="preserve">TCL manage</t>
  </si>
  <si>
    <t xml:space="preserve">PostgreSQL</t>
  </si>
  <si>
    <t xml:space="preserve">HPID</t>
  </si>
  <si>
    <t xml:space="preserve">16.13.1</t>
  </si>
  <si>
    <t xml:space="preserve">2.5.6</t>
  </si>
  <si>
    <t xml:space="preserve">2.3.2</t>
  </si>
  <si>
    <t xml:space="preserve">9.6.8</t>
  </si>
  <si>
    <t xml:space="preserve">PHR App</t>
  </si>
  <si>
    <t xml:space="preserve">Eclipse </t>
  </si>
  <si>
    <t xml:space="preserve">21+ </t>
  </si>
  <si>
    <t xml:space="preserve">Application</t>
  </si>
  <si>
    <t xml:space="preserve">PgAdmin </t>
  </si>
  <si>
    <t xml:space="preserve">4 </t>
  </si>
  <si>
    <t xml:space="preserve">Visual Studio Code </t>
  </si>
  <si>
    <t xml:space="preserve">17.0.2 </t>
  </si>
  <si>
    <t xml:space="preserve">Android Studio</t>
  </si>
  <si>
    <t xml:space="preserve">2021.3.1</t>
  </si>
  <si>
    <t xml:space="preserve">HIECM</t>
  </si>
  <si>
    <t xml:space="preserve">IntelliJ</t>
  </si>
  <si>
    <t xml:space="preserve">2021.2.1</t>
  </si>
  <si>
    <t xml:space="preserve">2022.2.3</t>
  </si>
  <si>
    <t xml:space="preserve">Gradle </t>
  </si>
  <si>
    <t xml:space="preserve">7.4.1</t>
  </si>
  <si>
    <t xml:space="preserve">7.5.1</t>
  </si>
  <si>
    <t xml:space="preserve">Maven</t>
  </si>
  <si>
    <t xml:space="preserve">3.8.5</t>
  </si>
  <si>
    <t xml:space="preserve">3.8.6</t>
  </si>
  <si>
    <t xml:space="preserve">Docker</t>
  </si>
  <si>
    <t xml:space="preserve">20.10</t>
  </si>
  <si>
    <t xml:space="preserve">Kubernetes</t>
  </si>
  <si>
    <t xml:space="preserve">5.0.3</t>
  </si>
  <si>
    <t xml:space="preserve">7.0</t>
  </si>
  <si>
    <t xml:space="preserve">RabbitMQ</t>
  </si>
  <si>
    <t xml:space="preserve">3.8.4</t>
  </si>
  <si>
    <t xml:space="preserve">3.11.2</t>
  </si>
  <si>
    <t xml:space="preserve">Kiali</t>
  </si>
  <si>
    <t xml:space="preserve">1.58.0</t>
  </si>
  <si>
    <t xml:space="preserve">Jaeger</t>
  </si>
  <si>
    <t xml:space="preserve">1.39.0</t>
  </si>
  <si>
    <t xml:space="preserve">Grafana</t>
  </si>
  <si>
    <t xml:space="preserve">9.2.3</t>
  </si>
  <si>
    <t xml:space="preserve">Enterprise</t>
  </si>
  <si>
    <t xml:space="preserve">Monitoring</t>
  </si>
  <si>
    <t xml:space="preserve">Alert manager</t>
  </si>
  <si>
    <t xml:space="preserve">0.24</t>
  </si>
  <si>
    <t xml:space="preserve">Kibana</t>
  </si>
  <si>
    <t xml:space="preserve">8.5.0</t>
  </si>
  <si>
    <t xml:space="preserve">Prometheus</t>
  </si>
  <si>
    <t xml:space="preserve">2.40.1</t>
  </si>
  <si>
    <t xml:space="preserve">Python</t>
  </si>
  <si>
    <t xml:space="preserve">3.11</t>
  </si>
  <si>
    <t xml:space="preserve">3.11.0</t>
  </si>
  <si>
    <t xml:space="preserve">.NET</t>
  </si>
  <si>
    <t xml:space="preserve">4.8.1</t>
  </si>
  <si>
    <t xml:space="preserve">Postman</t>
  </si>
  <si>
    <t xml:space="preserve">9.16.0</t>
  </si>
  <si>
    <t xml:space="preserve">Cmder</t>
  </si>
  <si>
    <t xml:space="preserve">1.3.19</t>
  </si>
  <si>
    <t xml:space="preserve">1.3.20</t>
  </si>
  <si>
    <t xml:space="preserve">Beta-Stagging</t>
  </si>
  <si>
    <t xml:space="preserve">YES</t>
  </si>
  <si>
    <t xml:space="preserve"> 5</t>
  </si>
  <si>
    <t xml:space="preserve"> 4.3.1</t>
  </si>
  <si>
    <t xml:space="preserve"> 3.5.1</t>
  </si>
  <si>
    <t xml:space="preserve">NO</t>
  </si>
  <si>
    <t xml:space="preserve">7.2.32</t>
  </si>
  <si>
    <t xml:space="preserve">Rider IDE </t>
  </si>
  <si>
    <t xml:space="preserve">Sandbox</t>
  </si>
  <si>
    <t xml:space="preserve">KeyCloak</t>
  </si>
  <si>
    <t xml:space="preserve">20.0.0</t>
  </si>
  <si>
    <t xml:space="preserve">SLA 006- Mobilization of all selected ‘Core’ resources as per the timeline</t>
  </si>
  <si>
    <t xml:space="preserve">Name </t>
  </si>
  <si>
    <t xml:space="preserve">Onboarding Date</t>
  </si>
  <si>
    <t xml:space="preserve">Title</t>
  </si>
  <si>
    <t xml:space="preserve">Profile Deployment Date</t>
  </si>
  <si>
    <t xml:space="preserve">Quarter Start Date</t>
  </si>
  <si>
    <t xml:space="preserve">Deployment Gap</t>
  </si>
  <si>
    <t xml:space="preserve">Jitin Chugh</t>
  </si>
  <si>
    <t xml:space="preserve">Technical Director</t>
  </si>
  <si>
    <t xml:space="preserve">Pramod Mankar exited on 13 Aug 2022.</t>
  </si>
  <si>
    <t xml:space="preserve">Sumit Gupta</t>
  </si>
  <si>
    <t xml:space="preserve">Project Manager</t>
  </si>
  <si>
    <t xml:space="preserve">Abhishek Srivastava</t>
  </si>
  <si>
    <t xml:space="preserve">Enterprise Architect</t>
  </si>
  <si>
    <t xml:space="preserve">Pankaj Narang</t>
  </si>
  <si>
    <t xml:space="preserve">Technology Lead</t>
  </si>
  <si>
    <t xml:space="preserve">Sharfuddin</t>
  </si>
  <si>
    <t xml:space="preserve">Business Process Expert (BA)</t>
  </si>
  <si>
    <t xml:space="preserve">Pranay Goswami</t>
  </si>
  <si>
    <t xml:space="preserve">UI designer and Usability Expert</t>
  </si>
  <si>
    <t xml:space="preserve">Pranay Goswami replaced Nilesh Mahajan</t>
  </si>
  <si>
    <t xml:space="preserve">Rajan Agarwal</t>
  </si>
  <si>
    <t xml:space="preserve">IT Infra/Cloud Expert</t>
  </si>
  <si>
    <t xml:space="preserve">Ankur Arora </t>
  </si>
  <si>
    <t xml:space="preserve">Security Expert</t>
  </si>
  <si>
    <t xml:space="preserve">Ankur Arora replaced Abhishek Gupta</t>
  </si>
  <si>
    <t xml:space="preserve">Analytics Expert</t>
  </si>
  <si>
    <t xml:space="preserve">Rahul Verma</t>
  </si>
  <si>
    <t xml:space="preserve">DevOps Expert</t>
  </si>
  <si>
    <t xml:space="preserve">Agile Lead/ Scrum Master</t>
  </si>
  <si>
    <t xml:space="preserve">Maneesh Sharma</t>
  </si>
  <si>
    <t xml:space="preserve">Contact Center Lead</t>
  </si>
  <si>
    <t xml:space="preserve">SLA 007- Mobilization of 100% Other resources as per the timeline</t>
  </si>
  <si>
    <t xml:space="preserve">O&amp;M Resource(s)</t>
  </si>
  <si>
    <t xml:space="preserve">Planned Date</t>
  </si>
  <si>
    <t xml:space="preserve">Target</t>
  </si>
  <si>
    <t xml:space="preserve">Siddharth Asthana</t>
  </si>
  <si>
    <t xml:space="preserve">Operations Manager</t>
  </si>
  <si>
    <t xml:space="preserve">Santosh Jagtap</t>
  </si>
  <si>
    <t xml:space="preserve">Sr. Developer</t>
  </si>
  <si>
    <t xml:space="preserve">Selva Ganesh/ Neelendra Singh</t>
  </si>
  <si>
    <t xml:space="preserve">Govind Deshmukh</t>
  </si>
  <si>
    <t xml:space="preserve">Developer</t>
  </si>
  <si>
    <t xml:space="preserve">Praveen Gupta</t>
  </si>
  <si>
    <t xml:space="preserve">Shubhanshu Shukla</t>
  </si>
  <si>
    <t xml:space="preserve">Manish Kumar</t>
  </si>
  <si>
    <t xml:space="preserve">Atik Mohammad</t>
  </si>
  <si>
    <t xml:space="preserve">Suraj Singh Karki</t>
  </si>
  <si>
    <t xml:space="preserve">Kavitha HR</t>
  </si>
  <si>
    <t xml:space="preserve">Amir Safi</t>
  </si>
  <si>
    <t xml:space="preserve">Sr. Testing Engineer</t>
  </si>
  <si>
    <t xml:space="preserve">Rajesh Verma</t>
  </si>
  <si>
    <t xml:space="preserve">Puja Rani</t>
  </si>
  <si>
    <t xml:space="preserve">Mohd. Jawwad</t>
  </si>
  <si>
    <t xml:space="preserve">Murugan Nagarajan</t>
  </si>
  <si>
    <t xml:space="preserve">Amey Naik replaced by Murugan Nagarajan. SLA NA</t>
  </si>
  <si>
    <t xml:space="preserve">Abhimanyu Bhattar</t>
  </si>
  <si>
    <t xml:space="preserve">Sai Kumar Boyini</t>
  </si>
  <si>
    <t xml:space="preserve">Sujit Koli</t>
  </si>
  <si>
    <t xml:space="preserve">Rajeev Ranjan</t>
  </si>
  <si>
    <t xml:space="preserve">Akshay Pal</t>
  </si>
  <si>
    <t xml:space="preserve">Helpdesk Agent</t>
  </si>
  <si>
    <t xml:space="preserve">Sunil Balram Yadav</t>
  </si>
  <si>
    <t xml:space="preserve">Kumar Atik</t>
  </si>
  <si>
    <t xml:space="preserve">Database Administrator</t>
  </si>
  <si>
    <t xml:space="preserve">Arpit Jain</t>
  </si>
  <si>
    <t xml:space="preserve">Shalini Namdeo</t>
  </si>
  <si>
    <t xml:space="preserve">Sachin</t>
  </si>
  <si>
    <t xml:space="preserve">Lata Gupta</t>
  </si>
  <si>
    <t xml:space="preserve">QA/QC Lead</t>
  </si>
  <si>
    <t xml:space="preserve">Naresh Banoth</t>
  </si>
  <si>
    <t xml:space="preserve">Developer (PHP)</t>
  </si>
  <si>
    <t xml:space="preserve">Shweta Dhodare replaced by Manish Kumar. SLA NA</t>
  </si>
  <si>
    <t xml:space="preserve">Bhavya L</t>
  </si>
  <si>
    <t xml:space="preserve">New addition. SLA NA</t>
  </si>
  <si>
    <t xml:space="preserve">Krishna D Kulkarni</t>
  </si>
  <si>
    <t xml:space="preserve">IAVV  Sireesha</t>
  </si>
  <si>
    <t xml:space="preserve">Ashish Gaharwar</t>
  </si>
  <si>
    <t xml:space="preserve">CIE Resource(s)</t>
  </si>
  <si>
    <t xml:space="preserve">Umesh P Shinde</t>
  </si>
  <si>
    <t xml:space="preserve">Deployment date not planned. SLA NA</t>
  </si>
  <si>
    <t xml:space="preserve">Deepak Singh</t>
  </si>
  <si>
    <t xml:space="preserve">Ganapathy P</t>
  </si>
  <si>
    <t xml:space="preserve">Nikhil Vora</t>
  </si>
  <si>
    <t xml:space="preserve">Mihir Parekh</t>
  </si>
  <si>
    <t xml:space="preserve">Arun H Pal</t>
  </si>
  <si>
    <t xml:space="preserve">Priya Pandey</t>
  </si>
  <si>
    <t xml:space="preserve">Narayanan Madaswamy</t>
  </si>
  <si>
    <t xml:space="preserve">Atul Kumar Sharma</t>
  </si>
  <si>
    <t xml:space="preserve">SLA 008- No. of Resource replacement in a Quarter (for ‘Core Resources’)</t>
  </si>
  <si>
    <t xml:space="preserve">Title </t>
  </si>
  <si>
    <t xml:space="preserve">Onboarded Resource </t>
  </si>
  <si>
    <t xml:space="preserve">Exiting resource</t>
  </si>
  <si>
    <t xml:space="preserve">Ankur Arora</t>
  </si>
  <si>
    <t xml:space="preserve">Abhishek Gupta</t>
  </si>
  <si>
    <t xml:space="preserve">Jitin chugh</t>
  </si>
  <si>
    <t xml:space="preserve">Pramod Mankar</t>
  </si>
  <si>
    <t xml:space="preserve">UI/ UX Expert</t>
  </si>
  <si>
    <t xml:space="preserve">Nilesh Mahajan</t>
  </si>
  <si>
    <t xml:space="preserve">SLA 009- Number of Resource replacement in a Quarter for (Other O&amp; M Resources’)</t>
  </si>
  <si>
    <t xml:space="preserve">Profile </t>
  </si>
  <si>
    <t xml:space="preserve">Amey Naik</t>
  </si>
  <si>
    <t xml:space="preserve">Irfan</t>
  </si>
  <si>
    <t xml:space="preserve">Shweta Dhodare</t>
  </si>
  <si>
    <t xml:space="preserve">Neelendra Singh</t>
  </si>
  <si>
    <t xml:space="preserve">Selva Ganesh</t>
  </si>
  <si>
    <t xml:space="preserve">SLA 010- Minimum overlap period during resource replacement</t>
  </si>
  <si>
    <t xml:space="preserve">Profile</t>
  </si>
  <si>
    <t xml:space="preserve">Onboarded Resource</t>
  </si>
  <si>
    <t xml:space="preserve">Exiting Resource </t>
  </si>
  <si>
    <t xml:space="preserve">Exit Date</t>
  </si>
  <si>
    <t xml:space="preserve">SLA 011- Minimum resource availability (All resources 8*5 support resources’)</t>
  </si>
  <si>
    <t xml:space="preserve">Effective working days - 65</t>
  </si>
  <si>
    <t xml:space="preserve">Core </t>
  </si>
  <si>
    <t xml:space="preserve">Resource(s)</t>
  </si>
  <si>
    <t xml:space="preserve">Date of Onboarding </t>
  </si>
  <si>
    <t xml:space="preserve">Leaves Taken</t>
  </si>
  <si>
    <t xml:space="preserve">Effective Workng Days</t>
  </si>
  <si>
    <t xml:space="preserve">Jitin Chugh/ Pramod Mankar</t>
  </si>
  <si>
    <t xml:space="preserve">Pranay replaced Nilesh Mahajan who was positioned as UI Expert</t>
  </si>
  <si>
    <t xml:space="preserve">Ankur Arora /Abhishek Gupta</t>
  </si>
  <si>
    <t xml:space="preserve">Chaitali was positioned as Analyitcs Expert in Pune.</t>
  </si>
  <si>
    <t xml:space="preserve">Prasanna was positioned as Agile/ Scrum Lead</t>
  </si>
  <si>
    <t xml:space="preserve">O&amp;M</t>
  </si>
  <si>
    <t xml:space="preserve">Amir Saifi</t>
  </si>
  <si>
    <t xml:space="preserve">Puja Rani/ Irfan</t>
  </si>
  <si>
    <t xml:space="preserve">CIE</t>
  </si>
  <si>
    <t xml:space="preserve">15-09-22</t>
  </si>
  <si>
    <t xml:space="preserve">22-09-22</t>
  </si>
  <si>
    <t xml:space="preserve">23-09-22</t>
  </si>
  <si>
    <t xml:space="preserve">19-09-22</t>
  </si>
  <si>
    <t xml:space="preserve">Priya Pandey </t>
  </si>
  <si>
    <t xml:space="preserve">SLA 012- Minimum resource availability (‘24*7 support resources’)</t>
  </si>
  <si>
    <t xml:space="preserve">24x7 support resources not deployed in project</t>
  </si>
  <si>
    <t xml:space="preserve">SLA 013- Application uptime</t>
  </si>
  <si>
    <t xml:space="preserve">Target and Applied Severity Level will be decided mutually by the NHA and the MSP at the end of the Design &amp; Development Phase after benchmarking of existing applications.</t>
  </si>
  <si>
    <t xml:space="preserve">SLA 014- Application Performance</t>
  </si>
  <si>
    <t xml:space="preserve">Target and Applied Severity Level will be decided mutually by the NHA and the MSP, at the end of the Design &amp; Development Phase after benchmarking of existing applications.</t>
  </si>
  <si>
    <t xml:space="preserve">SLA 015- Application Incident resolution</t>
  </si>
  <si>
    <t xml:space="preserve">Target and Applied Severity Level for P1, P2, P3 and P4 incidents will be decided mutually by the NHA and the MSP at the end of the Design &amp; Development Phase after benchmarking of existing applications.</t>
  </si>
  <si>
    <t xml:space="preserve">Sr. No.</t>
  </si>
  <si>
    <t xml:space="preserve">FY </t>
  </si>
  <si>
    <t xml:space="preserve">Date (MM/DD/YYYY)</t>
  </si>
  <si>
    <t xml:space="preserve">IN NO.</t>
  </si>
  <si>
    <t xml:space="preserve">Issue Type</t>
  </si>
  <si>
    <t xml:space="preserve">Application impacted</t>
  </si>
  <si>
    <t xml:space="preserve">Category</t>
  </si>
  <si>
    <t xml:space="preserve">Notified Time</t>
  </si>
  <si>
    <t xml:space="preserve">Time stamp for allocation to L2 Technician</t>
  </si>
  <si>
    <t xml:space="preserve">Response Time</t>
  </si>
  <si>
    <t xml:space="preserve">Response Time SLA Met(Y / N / NA*)</t>
  </si>
  <si>
    <t xml:space="preserve">Action taken</t>
  </si>
  <si>
    <t xml:space="preserve">Closure date (MM/DD/YYYY)</t>
  </si>
  <si>
    <t xml:space="preserve">Closure time </t>
  </si>
  <si>
    <t xml:space="preserve">Resolution Time</t>
  </si>
  <si>
    <t xml:space="preserve">2022-23</t>
  </si>
  <si>
    <t xml:space="preserve">September</t>
  </si>
  <si>
    <t xml:space="preserve">IN00009</t>
  </si>
  <si>
    <t xml:space="preserve">HIE-CM Sandbox application is giving the constant error where HIE-CM is unable to connect Health-Id.</t>
  </si>
  <si>
    <t xml:space="preserve">P3</t>
  </si>
  <si>
    <t xml:space="preserve">25 mins</t>
  </si>
  <si>
    <t xml:space="preserve">Resolved</t>
  </si>
  <si>
    <t xml:space="preserve">25 Hours</t>
  </si>
  <si>
    <t xml:space="preserve">IN00010</t>
  </si>
  <si>
    <t xml:space="preserve">HIE CM Down in Production</t>
  </si>
  <si>
    <t xml:space="preserve">P1</t>
  </si>
  <si>
    <t xml:space="preserve">1 mins</t>
  </si>
  <si>
    <t xml:space="preserve">5 hours</t>
  </si>
  <si>
    <t xml:space="preserve">IN00011</t>
  </si>
  <si>
    <t xml:space="preserve">Unble to connect to any of the HPR Server</t>
  </si>
  <si>
    <t xml:space="preserve">P2</t>
  </si>
  <si>
    <t xml:space="preserve">10 Hours</t>
  </si>
  <si>
    <t xml:space="preserve">IN00012</t>
  </si>
  <si>
    <t xml:space="preserve">Key Clock Issue - HIECM</t>
  </si>
  <si>
    <t xml:space="preserve">2 hours</t>
  </si>
  <si>
    <t xml:space="preserve">7 Hours</t>
  </si>
  <si>
    <t xml:space="preserve">IN00013</t>
  </si>
  <si>
    <t xml:space="preserve">EMR - API NOT CONNECTING</t>
  </si>
  <si>
    <t xml:space="preserve">IN00014</t>
  </si>
  <si>
    <t xml:space="preserve">ABDM Dashboard Issue</t>
  </si>
  <si>
    <t xml:space="preserve">Dashboard</t>
  </si>
  <si>
    <t xml:space="preserve">28 mins</t>
  </si>
  <si>
    <t xml:space="preserve">3.5 Hours</t>
  </si>
  <si>
    <t xml:space="preserve">October</t>
  </si>
  <si>
    <t xml:space="preserve">IN00015</t>
  </si>
  <si>
    <t xml:space="preserve">ABDM Website Issue</t>
  </si>
  <si>
    <t xml:space="preserve">6 mins</t>
  </si>
  <si>
    <t xml:space="preserve">2.1 Hrs</t>
  </si>
  <si>
    <t xml:space="preserve">IN00016</t>
  </si>
  <si>
    <t xml:space="preserve">HID (ABHA) NDHM &amp; ABDM PROD OTP issue</t>
  </si>
  <si>
    <t xml:space="preserve">HID (ABHA)</t>
  </si>
  <si>
    <t xml:space="preserve">36 mins</t>
  </si>
  <si>
    <t xml:space="preserve">17.34 Hours</t>
  </si>
  <si>
    <t xml:space="preserve">IN00017</t>
  </si>
  <si>
    <t xml:space="preserve">Dashboard DB error</t>
  </si>
  <si>
    <t xml:space="preserve">56 mins</t>
  </si>
  <si>
    <t xml:space="preserve">1.5 hours</t>
  </si>
  <si>
    <t xml:space="preserve">IN00018</t>
  </si>
  <si>
    <t xml:space="preserve">Users unable to submit OTP in ABHA</t>
  </si>
  <si>
    <t xml:space="preserve">Abha APP</t>
  </si>
  <si>
    <t xml:space="preserve">30 mins</t>
  </si>
  <si>
    <t xml:space="preserve">4.5 Hours</t>
  </si>
  <si>
    <t xml:space="preserve">IN00019</t>
  </si>
  <si>
    <t xml:space="preserve">Users unable to create PHR address</t>
  </si>
  <si>
    <t xml:space="preserve">5.5 Hours</t>
  </si>
  <si>
    <t xml:space="preserve">IN00020</t>
  </si>
  <si>
    <t xml:space="preserve">HPR Sandbox stopped working</t>
  </si>
  <si>
    <t xml:space="preserve">3 mins</t>
  </si>
  <si>
    <t xml:space="preserve">0.29 Hours</t>
  </si>
  <si>
    <t xml:space="preserve">IN00021</t>
  </si>
  <si>
    <t xml:space="preserve">Slowness Issue due to Firewall problem. Was resolved on day 1 but issue reoccured due to Migration activity of TCL pertaining to Firewall</t>
  </si>
  <si>
    <t xml:space="preserve">Firewall issue which affected all applications</t>
  </si>
  <si>
    <t xml:space="preserve">10 Mins</t>
  </si>
  <si>
    <t xml:space="preserve">57.67 Hours</t>
  </si>
  <si>
    <t xml:space="preserve">IN00022</t>
  </si>
  <si>
    <t xml:space="preserve">ABDM Website Down</t>
  </si>
  <si>
    <t xml:space="preserve">5 mins</t>
  </si>
  <si>
    <t xml:space="preserve">32 Mins</t>
  </si>
  <si>
    <t xml:space="preserve">IN00023</t>
  </si>
  <si>
    <t xml:space="preserve">issues with PAAS services</t>
  </si>
  <si>
    <t xml:space="preserve">Overall Application</t>
  </si>
  <si>
    <t xml:space="preserve">1 Hour 50 Mins</t>
  </si>
  <si>
    <t xml:space="preserve">November</t>
  </si>
  <si>
    <t xml:space="preserve">IN00024</t>
  </si>
  <si>
    <t xml:space="preserve">Gateway DB Connection issue</t>
  </si>
  <si>
    <t xml:space="preserve">13 Mins</t>
  </si>
  <si>
    <t xml:space="preserve">47 hours 42 mins</t>
  </si>
  <si>
    <t xml:space="preserve">IN00025</t>
  </si>
  <si>
    <t xml:space="preserve">PG Pool down</t>
  </si>
  <si>
    <t xml:space="preserve">Database</t>
  </si>
  <si>
    <t xml:space="preserve">2 Min</t>
  </si>
  <si>
    <t xml:space="preserve">45 mins</t>
  </si>
</sst>
</file>

<file path=xl/styles.xml><?xml version="1.0" encoding="utf-8"?>
<styleSheet xmlns="http://schemas.openxmlformats.org/spreadsheetml/2006/main">
  <numFmts count="10">
    <numFmt numFmtId="164" formatCode="General"/>
    <numFmt numFmtId="165" formatCode="D\ MMM\ YY"/>
    <numFmt numFmtId="166" formatCode="DD/MM/YY\ HH:MM"/>
    <numFmt numFmtId="167" formatCode="0"/>
    <numFmt numFmtId="168" formatCode="DD/MM/YYYY;@"/>
    <numFmt numFmtId="169" formatCode="DD/MM/YYYY"/>
    <numFmt numFmtId="170" formatCode="DD\-MM\-YY;@"/>
    <numFmt numFmtId="171" formatCode="DD\-MMM\-YYYY"/>
    <numFmt numFmtId="172" formatCode="HH:MM\ AM/PM"/>
    <numFmt numFmtId="173" formatCode="HH:MM"/>
  </numFmts>
  <fonts count="24">
    <font>
      <sz val="11"/>
      <color rgb="FF000000"/>
      <name val="Calibri"/>
      <family val="2"/>
      <charset val="1"/>
    </font>
    <font>
      <sz val="10"/>
      <name val="Arial"/>
      <family val="0"/>
    </font>
    <font>
      <sz val="10"/>
      <name val="Arial"/>
      <family val="0"/>
    </font>
    <font>
      <sz val="10"/>
      <name val="Arial"/>
      <family val="0"/>
    </font>
    <font>
      <b val="true"/>
      <u val="single"/>
      <sz val="12"/>
      <color rgb="FF000000"/>
      <name val="Calibri"/>
      <family val="2"/>
      <charset val="1"/>
    </font>
    <font>
      <sz val="9"/>
      <color rgb="FF000000"/>
      <name val="Calibri"/>
      <family val="2"/>
      <charset val="1"/>
    </font>
    <font>
      <b val="true"/>
      <sz val="9"/>
      <color rgb="FF000000"/>
      <name val="Calibri"/>
      <family val="2"/>
      <charset val="1"/>
    </font>
    <font>
      <u val="single"/>
      <sz val="9"/>
      <color rgb="FF0563C1"/>
      <name val="Calibri"/>
      <family val="2"/>
      <charset val="1"/>
    </font>
    <font>
      <u val="single"/>
      <sz val="11"/>
      <color rgb="FF0563C1"/>
      <name val="Calibri"/>
      <family val="2"/>
      <charset val="1"/>
    </font>
    <font>
      <b val="true"/>
      <sz val="11"/>
      <color rgb="FFFFFFFF"/>
      <name val="Calibri"/>
      <family val="2"/>
      <charset val="1"/>
    </font>
    <font>
      <i val="true"/>
      <sz val="9"/>
      <color rgb="FF000000"/>
      <name val="Calibri"/>
      <family val="2"/>
      <charset val="1"/>
    </font>
    <font>
      <b val="true"/>
      <u val="single"/>
      <sz val="11"/>
      <color rgb="FF000000"/>
      <name val="Calibri"/>
      <family val="2"/>
      <charset val="1"/>
    </font>
    <font>
      <sz val="10"/>
      <color rgb="FF000000"/>
      <name val="Calibri"/>
      <family val="2"/>
      <charset val="1"/>
    </font>
    <font>
      <sz val="9"/>
      <color rgb="FF242424"/>
      <name val="Calibri"/>
      <family val="2"/>
      <charset val="1"/>
    </font>
    <font>
      <b val="true"/>
      <u val="single"/>
      <sz val="9"/>
      <color rgb="FF000000"/>
      <name val="Calibri"/>
      <family val="2"/>
      <charset val="1"/>
    </font>
    <font>
      <sz val="9"/>
      <name val="Calibri"/>
      <family val="2"/>
      <charset val="1"/>
    </font>
    <font>
      <b val="true"/>
      <sz val="9"/>
      <color rgb="FF242424"/>
      <name val="Calibri"/>
      <family val="2"/>
      <charset val="1"/>
    </font>
    <font>
      <sz val="9"/>
      <color rgb="FF0D0D0D"/>
      <name val="Calibri"/>
      <family val="2"/>
      <charset val="1"/>
    </font>
    <font>
      <b val="true"/>
      <sz val="11"/>
      <color rgb="FF000000"/>
      <name val="Calibri"/>
      <family val="2"/>
      <charset val="1"/>
    </font>
    <font>
      <i val="true"/>
      <sz val="9"/>
      <color rgb="FF1F4E79"/>
      <name val="Calibri"/>
      <family val="2"/>
      <charset val="1"/>
    </font>
    <font>
      <b val="true"/>
      <sz val="10"/>
      <color rgb="FF000000"/>
      <name val="Calibri"/>
      <family val="2"/>
      <charset val="1"/>
    </font>
    <font>
      <sz val="9"/>
      <color rgb="FF006100"/>
      <name val="Calibri"/>
      <family val="2"/>
      <charset val="1"/>
    </font>
    <font>
      <sz val="9"/>
      <color rgb="FF9C0006"/>
      <name val="Calibri"/>
      <family val="2"/>
      <charset val="1"/>
    </font>
    <font>
      <sz val="9"/>
      <color rgb="FF9C5700"/>
      <name val="Calibri"/>
      <family val="2"/>
      <charset val="1"/>
    </font>
  </fonts>
  <fills count="16">
    <fill>
      <patternFill patternType="none"/>
    </fill>
    <fill>
      <patternFill patternType="gray125"/>
    </fill>
    <fill>
      <patternFill patternType="solid">
        <fgColor rgb="FFADB9CA"/>
        <bgColor rgb="FF9DC3E6"/>
      </patternFill>
    </fill>
    <fill>
      <patternFill patternType="solid">
        <fgColor rgb="FFD9D9D9"/>
        <bgColor rgb="FFD6DCE5"/>
      </patternFill>
    </fill>
    <fill>
      <patternFill patternType="solid">
        <fgColor rgb="FF000000"/>
        <bgColor rgb="FF0D0D0D"/>
      </patternFill>
    </fill>
    <fill>
      <patternFill patternType="solid">
        <fgColor rgb="FFC5E0B4"/>
        <bgColor rgb="FFC6EFCE"/>
      </patternFill>
    </fill>
    <fill>
      <patternFill patternType="solid">
        <fgColor rgb="FFD6DCE5"/>
        <bgColor rgb="FFD9D9D9"/>
      </patternFill>
    </fill>
    <fill>
      <patternFill patternType="solid">
        <fgColor rgb="FFFFFFFF"/>
        <bgColor rgb="FFE7E6E6"/>
      </patternFill>
    </fill>
    <fill>
      <patternFill patternType="solid">
        <fgColor rgb="FFFFE699"/>
        <bgColor rgb="FFFFEB9C"/>
      </patternFill>
    </fill>
    <fill>
      <patternFill patternType="solid">
        <fgColor rgb="FFFFC000"/>
        <bgColor rgb="FFFF9900"/>
      </patternFill>
    </fill>
    <fill>
      <patternFill patternType="solid">
        <fgColor rgb="FFD9E1F2"/>
        <bgColor rgb="FFD6DCE5"/>
      </patternFill>
    </fill>
    <fill>
      <patternFill patternType="solid">
        <fgColor rgb="FFBDD7EE"/>
        <bgColor rgb="FFD6DCE5"/>
      </patternFill>
    </fill>
    <fill>
      <patternFill patternType="solid">
        <fgColor rgb="FFC6EFCE"/>
        <bgColor rgb="FFC5E0B4"/>
      </patternFill>
    </fill>
    <fill>
      <patternFill patternType="solid">
        <fgColor rgb="FFE7E6E6"/>
        <bgColor rgb="FFD9E1F2"/>
      </patternFill>
    </fill>
    <fill>
      <patternFill patternType="solid">
        <fgColor rgb="FFFFC7CE"/>
        <bgColor rgb="FFD9D9D9"/>
      </patternFill>
    </fill>
    <fill>
      <patternFill patternType="solid">
        <fgColor rgb="FFFFEB9C"/>
        <bgColor rgb="FFFFE699"/>
      </patternFill>
    </fill>
  </fills>
  <borders count="38">
    <border diagonalUp="false" diagonalDown="false">
      <left/>
      <right/>
      <top/>
      <bottom/>
      <diagonal/>
    </border>
    <border diagonalUp="false" diagonalDown="false">
      <left style="medium"/>
      <right style="medium"/>
      <top style="medium"/>
      <bottom style="medium"/>
      <diagonal/>
    </border>
    <border diagonalUp="false" diagonalDown="false">
      <left/>
      <right/>
      <top style="medium"/>
      <bottom style="medium"/>
      <diagonal/>
    </border>
    <border diagonalUp="false" diagonalDown="false">
      <left style="thin"/>
      <right style="thin"/>
      <top style="thin"/>
      <bottom style="thin"/>
      <diagonal/>
    </border>
    <border diagonalUp="false" diagonalDown="false">
      <left/>
      <right style="medium"/>
      <top/>
      <bottom/>
      <diagonal/>
    </border>
    <border diagonalUp="false" diagonalDown="false">
      <left style="medium"/>
      <right/>
      <top style="medium"/>
      <bottom style="medium"/>
      <diagonal/>
    </border>
    <border diagonalUp="false" diagonalDown="false">
      <left style="medium"/>
      <right style="medium"/>
      <top/>
      <bottom style="medium"/>
      <diagonal/>
    </border>
    <border diagonalUp="false" diagonalDown="false">
      <left/>
      <right/>
      <top/>
      <bottom style="medium"/>
      <diagonal/>
    </border>
    <border diagonalUp="false" diagonalDown="false">
      <left style="thin"/>
      <right style="thin"/>
      <top style="thin"/>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bottom/>
      <diagonal/>
    </border>
    <border diagonalUp="false" diagonalDown="false">
      <left style="medium"/>
      <right style="medium"/>
      <top style="medium"/>
      <bottom/>
      <diagonal/>
    </border>
    <border diagonalUp="false" diagonalDown="false">
      <left style="medium"/>
      <right/>
      <top/>
      <bottom/>
      <diagonal/>
    </border>
    <border diagonalUp="false" diagonalDown="false">
      <left style="medium"/>
      <right style="thin"/>
      <top style="thin"/>
      <bottom/>
      <diagonal/>
    </border>
    <border diagonalUp="false" diagonalDown="false">
      <left style="thin"/>
      <right style="medium"/>
      <top style="thin"/>
      <bottom/>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right/>
      <top style="thin"/>
      <bottom style="thin"/>
      <diagonal/>
    </border>
    <border diagonalUp="false" diagonalDown="false">
      <left style="hair"/>
      <right style="hair"/>
      <top style="hair"/>
      <bottom style="hair"/>
      <diagonal/>
    </border>
    <border diagonalUp="false" diagonalDown="false">
      <left style="hair"/>
      <right style="hair"/>
      <top style="hair"/>
      <bottom/>
      <diagonal/>
    </border>
    <border diagonalUp="false" diagonalDown="false">
      <left style="hair"/>
      <right style="hair"/>
      <top/>
      <bottom/>
      <diagonal/>
    </border>
    <border diagonalUp="false" diagonalDown="false">
      <left style="hair"/>
      <right style="hair"/>
      <top/>
      <bottom style="hair"/>
      <diagonal/>
    </border>
    <border diagonalUp="false" diagonalDown="false">
      <left/>
      <right style="thin"/>
      <top style="thin"/>
      <bottom style="thin"/>
      <diagonal/>
    </border>
    <border diagonalUp="false" diagonalDown="false">
      <left/>
      <right style="thin"/>
      <top style="thin"/>
      <bottom/>
      <diagonal/>
    </border>
    <border diagonalUp="false" diagonalDown="false">
      <left/>
      <right style="medium"/>
      <top style="medium"/>
      <bottom/>
      <diagonal/>
    </border>
    <border diagonalUp="false" diagonalDown="false">
      <left/>
      <right/>
      <top style="medium"/>
      <bottom/>
      <diagonal/>
    </border>
    <border diagonalUp="false" diagonalDown="false">
      <left style="thin"/>
      <right/>
      <top/>
      <bottom style="thin"/>
      <diagonal/>
    </border>
    <border diagonalUp="false" diagonalDown="false">
      <left style="thin"/>
      <right style="thin"/>
      <top style="thin"/>
      <bottom style="hair"/>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right/>
      <top/>
      <bottom style="thin"/>
      <diagonal/>
    </border>
    <border diagonalUp="false" diagonalDown="false">
      <left/>
      <right style="thin"/>
      <top/>
      <bottom/>
      <diagonal/>
    </border>
    <border diagonalUp="false" diagonalDown="false">
      <left/>
      <right style="medium">
        <color rgb="FFA3A3A3"/>
      </right>
      <top/>
      <bottom style="medium">
        <color rgb="FFA3A3A3"/>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8" fillId="0" borderId="0" applyFont="true" applyBorder="false" applyAlignment="true" applyProtection="false">
      <alignment horizontal="general" vertical="bottom" textRotation="0" wrapText="false" indent="0" shrinkToFit="false"/>
    </xf>
  </cellStyleXfs>
  <cellXfs count="19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3" borderId="1" xfId="0" applyFont="true" applyBorder="true" applyAlignment="true" applyProtection="false">
      <alignment horizontal="general" vertical="center" textRotation="0" wrapText="true" indent="0" shrinkToFit="false"/>
      <protection locked="true" hidden="false"/>
    </xf>
    <xf numFmtId="164" fontId="6" fillId="3" borderId="2" xfId="0" applyFont="true" applyBorder="true" applyAlignment="true" applyProtection="false">
      <alignment horizontal="general" vertical="center" textRotation="0" wrapText="true" indent="0" shrinkToFit="false"/>
      <protection locked="true" hidden="false"/>
    </xf>
    <xf numFmtId="164" fontId="6" fillId="3" borderId="3" xfId="0" applyFont="true" applyBorder="true" applyAlignment="true" applyProtection="false">
      <alignment horizontal="general" vertical="center" textRotation="0" wrapText="true" indent="0" shrinkToFit="false"/>
      <protection locked="true" hidden="false"/>
    </xf>
    <xf numFmtId="164" fontId="5" fillId="0" borderId="4" xfId="0" applyFont="true" applyBorder="true" applyAlignment="true" applyProtection="false">
      <alignment horizontal="center" vertical="bottom" textRotation="0" wrapText="false" indent="0" shrinkToFit="false"/>
      <protection locked="true" hidden="false"/>
    </xf>
    <xf numFmtId="164" fontId="7" fillId="0" borderId="1" xfId="20" applyFont="true" applyBorder="true" applyAlignment="true" applyProtection="true">
      <alignment horizontal="general" vertical="center" textRotation="0" wrapText="true" indent="0" shrinkToFit="false"/>
      <protection locked="true" hidden="false"/>
    </xf>
    <xf numFmtId="164" fontId="7" fillId="0" borderId="5" xfId="20" applyFont="true" applyBorder="true" applyAlignment="true" applyProtection="true">
      <alignment horizontal="general" vertical="center"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7" fillId="0" borderId="6" xfId="20" applyFont="true" applyBorder="true" applyAlignment="true" applyProtection="true">
      <alignment horizontal="general" vertical="center" textRotation="0" wrapText="true" indent="0" shrinkToFit="false"/>
      <protection locked="true" hidden="false"/>
    </xf>
    <xf numFmtId="164" fontId="7" fillId="0" borderId="7" xfId="20" applyFont="true" applyBorder="true" applyAlignment="true" applyProtection="true">
      <alignment horizontal="general" vertical="center" textRotation="0" wrapText="true" indent="0" shrinkToFit="false"/>
      <protection locked="true" hidden="false"/>
    </xf>
    <xf numFmtId="164" fontId="5" fillId="0" borderId="8"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general" vertical="bottom" textRotation="0" wrapText="true" indent="0" shrinkToFit="false"/>
      <protection locked="true" hidden="false"/>
    </xf>
    <xf numFmtId="164" fontId="5" fillId="0" borderId="9"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false" applyProtection="false">
      <alignment horizontal="general" vertical="bottom" textRotation="0" wrapText="false" indent="0" shrinkToFit="false"/>
      <protection locked="true" hidden="false"/>
    </xf>
    <xf numFmtId="164" fontId="9" fillId="4" borderId="0" xfId="0" applyFont="true" applyBorder="false" applyAlignment="false" applyProtection="false">
      <alignment horizontal="general" vertical="bottom" textRotation="0" wrapText="false" indent="0" shrinkToFit="false"/>
      <protection locked="true" hidden="false"/>
    </xf>
    <xf numFmtId="164" fontId="5" fillId="0" borderId="8" xfId="0" applyFont="true" applyBorder="true" applyAlignment="false" applyProtection="false">
      <alignment horizontal="general" vertical="bottom" textRotation="0" wrapText="false" indent="0" shrinkToFit="false"/>
      <protection locked="true" hidden="false"/>
    </xf>
    <xf numFmtId="164" fontId="5" fillId="0" borderId="10" xfId="0" applyFont="tru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true" applyProtection="false">
      <alignment horizontal="general" vertical="bottom" textRotation="0" wrapText="true" indent="0" shrinkToFit="false"/>
      <protection locked="true" hidden="false"/>
    </xf>
    <xf numFmtId="164" fontId="6" fillId="3" borderId="3" xfId="0" applyFont="true" applyBorder="true" applyAlignment="true" applyProtection="false">
      <alignment horizontal="center" vertical="bottom" textRotation="0" wrapText="false" indent="0" shrinkToFit="false"/>
      <protection locked="true" hidden="false"/>
    </xf>
    <xf numFmtId="164" fontId="6" fillId="3" borderId="10" xfId="0" applyFont="true" applyBorder="true" applyAlignment="true" applyProtection="false">
      <alignment horizontal="center" vertical="bottom" textRotation="0" wrapText="false" indent="0" shrinkToFit="false"/>
      <protection locked="true" hidden="false"/>
    </xf>
    <xf numFmtId="164" fontId="11" fillId="2" borderId="3" xfId="0" applyFont="true" applyBorder="true" applyAlignment="true" applyProtection="false">
      <alignment horizontal="center"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6" fillId="3" borderId="8" xfId="0" applyFont="true" applyBorder="true" applyAlignment="false" applyProtection="false">
      <alignment horizontal="general" vertical="bottom" textRotation="0" wrapText="false" indent="0" shrinkToFit="false"/>
      <protection locked="true" hidden="false"/>
    </xf>
    <xf numFmtId="164" fontId="6" fillId="3" borderId="8" xfId="0" applyFont="true" applyBorder="true" applyAlignment="true" applyProtection="false">
      <alignment horizontal="general" vertical="bottom" textRotation="0" wrapText="true" indent="0" shrinkToFit="false"/>
      <protection locked="true" hidden="false"/>
    </xf>
    <xf numFmtId="164" fontId="6" fillId="3" borderId="11" xfId="0" applyFont="true" applyBorder="true" applyAlignment="false" applyProtection="false">
      <alignment horizontal="general" vertical="bottom" textRotation="0" wrapText="false" indent="0" shrinkToFit="false"/>
      <protection locked="true" hidden="false"/>
    </xf>
    <xf numFmtId="165" fontId="5" fillId="0" borderId="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bottom" textRotation="0" wrapText="true" indent="0" shrinkToFit="false"/>
      <protection locked="true" hidden="false"/>
    </xf>
    <xf numFmtId="164" fontId="11" fillId="2" borderId="3" xfId="0" applyFont="true" applyBorder="true" applyAlignment="true" applyProtection="false">
      <alignment horizontal="center" vertical="bottom" textRotation="0" wrapText="false" indent="0" shrinkToFit="false"/>
      <protection locked="true" hidden="false"/>
    </xf>
    <xf numFmtId="164" fontId="6" fillId="0" borderId="3"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5" borderId="12" xfId="0" applyFont="true" applyBorder="true" applyAlignment="true" applyProtection="false">
      <alignment horizontal="center" vertical="bottom" textRotation="0" wrapText="false" indent="0" shrinkToFit="false"/>
      <protection locked="true" hidden="false"/>
    </xf>
    <xf numFmtId="164" fontId="6" fillId="3" borderId="3" xfId="0" applyFont="tru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6" fillId="3" borderId="14" xfId="0" applyFont="true" applyBorder="true" applyAlignment="false" applyProtection="false">
      <alignment horizontal="general" vertical="bottom" textRotation="0" wrapText="false" indent="0" shrinkToFit="false"/>
      <protection locked="true" hidden="false"/>
    </xf>
    <xf numFmtId="164" fontId="6" fillId="3" borderId="15"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center" vertical="center" textRotation="0" wrapText="false" indent="0" shrinkToFit="false"/>
      <protection locked="true" hidden="false"/>
    </xf>
    <xf numFmtId="166" fontId="5" fillId="0" borderId="3" xfId="0" applyFont="true" applyBorder="true" applyAlignment="true" applyProtection="false">
      <alignment horizontal="center" vertical="center" textRotation="0" wrapText="false" indent="0" shrinkToFit="false"/>
      <protection locked="true" hidden="false"/>
    </xf>
    <xf numFmtId="167" fontId="5" fillId="0" borderId="3" xfId="0" applyFont="true" applyBorder="true" applyAlignment="true" applyProtection="false">
      <alignment horizontal="center" vertical="center" textRotation="0" wrapText="false" indent="0" shrinkToFit="false"/>
      <protection locked="true" hidden="false"/>
    </xf>
    <xf numFmtId="164" fontId="5" fillId="0" borderId="16" xfId="0" applyFont="true" applyBorder="true" applyAlignment="false" applyProtection="false">
      <alignment horizontal="general" vertical="bottom" textRotation="0" wrapText="false" indent="0" shrinkToFit="false"/>
      <protection locked="true" hidden="false"/>
    </xf>
    <xf numFmtId="164" fontId="5" fillId="0" borderId="17" xfId="0" applyFont="true" applyBorder="true" applyAlignment="false" applyProtection="false">
      <alignment horizontal="general" vertical="bottom" textRotation="0" wrapText="false" indent="0" shrinkToFit="false"/>
      <protection locked="true" hidden="false"/>
    </xf>
    <xf numFmtId="164" fontId="5" fillId="0" borderId="18" xfId="0" applyFont="true" applyBorder="true" applyAlignment="false" applyProtection="false">
      <alignment horizontal="general" vertical="bottom" textRotation="0" wrapText="false" indent="0" shrinkToFit="false"/>
      <protection locked="true" hidden="false"/>
    </xf>
    <xf numFmtId="164" fontId="5" fillId="0" borderId="19" xfId="0" applyFont="true" applyBorder="true" applyAlignment="false" applyProtection="false">
      <alignment horizontal="general" vertical="bottom" textRotation="0" wrapText="false" indent="0" shrinkToFit="false"/>
      <protection locked="true" hidden="false"/>
    </xf>
    <xf numFmtId="164" fontId="5" fillId="0" borderId="20" xfId="0" applyFont="true" applyBorder="true" applyAlignment="false" applyProtection="false">
      <alignment horizontal="general" vertical="bottom" textRotation="0" wrapText="false" indent="0" shrinkToFit="false"/>
      <protection locked="true" hidden="false"/>
    </xf>
    <xf numFmtId="164" fontId="6" fillId="3" borderId="3" xfId="0" applyFont="true" applyBorder="true" applyAlignment="true" applyProtection="false">
      <alignment horizontal="general" vertical="bottom" textRotation="0" wrapText="tru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12" fillId="0" borderId="21" xfId="0" applyFont="true" applyBorder="true" applyAlignment="false" applyProtection="false">
      <alignment horizontal="general" vertical="bottom" textRotation="0" wrapText="false" indent="0" shrinkToFit="false"/>
      <protection locked="true" hidden="false"/>
    </xf>
    <xf numFmtId="164" fontId="6" fillId="2" borderId="22" xfId="0" applyFont="true" applyBorder="true" applyAlignment="false" applyProtection="false">
      <alignment horizontal="general" vertical="bottom" textRotation="0" wrapText="false" indent="0" shrinkToFit="false"/>
      <protection locked="true" hidden="false"/>
    </xf>
    <xf numFmtId="164" fontId="6" fillId="6" borderId="3" xfId="0" applyFont="true" applyBorder="true" applyAlignment="true" applyProtection="false">
      <alignment horizontal="left" vertical="center" textRotation="0" wrapText="false" indent="0" shrinkToFit="false"/>
      <protection locked="true" hidden="false"/>
    </xf>
    <xf numFmtId="164" fontId="6" fillId="6" borderId="3" xfId="0" applyFont="true" applyBorder="true" applyAlignment="true" applyProtection="false">
      <alignment horizontal="left" vertical="bottom" textRotation="0" wrapText="false" indent="0" shrinkToFit="false"/>
      <protection locked="true" hidden="false"/>
    </xf>
    <xf numFmtId="164" fontId="6" fillId="0" borderId="23"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left" vertical="center" textRotation="0" wrapText="false" indent="0" shrinkToFit="false"/>
      <protection locked="true" hidden="false"/>
    </xf>
    <xf numFmtId="164" fontId="13" fillId="7" borderId="3" xfId="0" applyFont="true" applyBorder="true" applyAlignment="true" applyProtection="false">
      <alignment horizontal="left" vertical="center" textRotation="0" wrapText="false" indent="0" shrinkToFit="false"/>
      <protection locked="true" hidden="false"/>
    </xf>
    <xf numFmtId="164" fontId="13" fillId="0"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left" vertical="bottom" textRotation="0" wrapText="false" indent="0" shrinkToFit="false"/>
      <protection locked="true" hidden="false"/>
    </xf>
    <xf numFmtId="164" fontId="5" fillId="0" borderId="24" xfId="0" applyFont="true" applyBorder="true" applyAlignment="false" applyProtection="false">
      <alignment horizontal="general" vertical="bottom" textRotation="0" wrapText="false" indent="0" shrinkToFit="false"/>
      <protection locked="true" hidden="false"/>
    </xf>
    <xf numFmtId="164" fontId="5" fillId="7" borderId="3" xfId="0" applyFont="true" applyBorder="true" applyAlignment="true" applyProtection="false">
      <alignment horizontal="left" vertical="center" textRotation="0" wrapText="false" indent="0" shrinkToFit="false"/>
      <protection locked="true" hidden="false"/>
    </xf>
    <xf numFmtId="164" fontId="5" fillId="0" borderId="3" xfId="0" applyFont="true" applyBorder="true" applyAlignment="true" applyProtection="false">
      <alignment horizontal="left" vertical="center" textRotation="0" wrapText="true" indent="0" shrinkToFit="false"/>
      <protection locked="true" hidden="false"/>
    </xf>
    <xf numFmtId="164" fontId="5" fillId="8" borderId="3" xfId="0" applyFont="true" applyBorder="true" applyAlignment="false" applyProtection="false">
      <alignment horizontal="general" vertical="bottom" textRotation="0" wrapText="false" indent="0" shrinkToFit="false"/>
      <protection locked="true" hidden="false"/>
    </xf>
    <xf numFmtId="164" fontId="5" fillId="8" borderId="3" xfId="0" applyFont="true" applyBorder="true" applyAlignment="true" applyProtection="false">
      <alignment horizontal="left" vertical="bottom" textRotation="0" wrapText="false" indent="0" shrinkToFit="false"/>
      <protection locked="true" hidden="false"/>
    </xf>
    <xf numFmtId="164" fontId="5" fillId="0" borderId="25" xfId="0" applyFont="true" applyBorder="true" applyAlignment="false" applyProtection="false">
      <alignment horizontal="general" vertical="bottom" textRotation="0" wrapText="false" indent="0" shrinkToFit="false"/>
      <protection locked="true" hidden="false"/>
    </xf>
    <xf numFmtId="164" fontId="14" fillId="2" borderId="23" xfId="0" applyFont="true" applyBorder="true" applyAlignment="false" applyProtection="false">
      <alignment horizontal="general" vertical="bottom" textRotation="0" wrapText="false" indent="0" shrinkToFit="false"/>
      <protection locked="true" hidden="false"/>
    </xf>
    <xf numFmtId="164" fontId="13" fillId="7" borderId="3" xfId="0" applyFont="true" applyBorder="true" applyAlignment="true" applyProtection="false">
      <alignment horizontal="left" vertical="center" textRotation="0" wrapText="true" indent="0" shrinkToFit="false"/>
      <protection locked="true" hidden="false"/>
    </xf>
    <xf numFmtId="164" fontId="13" fillId="0" borderId="3" xfId="0" applyFont="true" applyBorder="true" applyAlignment="true" applyProtection="false">
      <alignment horizontal="left" vertical="center" textRotation="0" wrapText="true" indent="0" shrinkToFit="false"/>
      <protection locked="true" hidden="false"/>
    </xf>
    <xf numFmtId="164" fontId="5" fillId="7" borderId="3" xfId="0" applyFont="true" applyBorder="true" applyAlignment="true" applyProtection="false">
      <alignment horizontal="left" vertical="center" textRotation="0" wrapText="true" indent="0" shrinkToFit="false"/>
      <protection locked="true" hidden="false"/>
    </xf>
    <xf numFmtId="164" fontId="6" fillId="2" borderId="3" xfId="0" applyFont="true" applyBorder="true" applyAlignment="false" applyProtection="false">
      <alignment horizontal="general" vertical="bottom" textRotation="0" wrapText="false" indent="0" shrinkToFit="false"/>
      <protection locked="true" hidden="false"/>
    </xf>
    <xf numFmtId="164" fontId="5" fillId="0" borderId="26" xfId="0" applyFont="true" applyBorder="true" applyAlignment="true" applyProtection="false">
      <alignment horizontal="left" vertical="bottom" textRotation="0" wrapText="false" indent="0" shrinkToFit="false"/>
      <protection locked="true" hidden="false"/>
    </xf>
    <xf numFmtId="164" fontId="5" fillId="8" borderId="3" xfId="0" applyFont="true" applyBorder="true" applyAlignment="true" applyProtection="false">
      <alignment horizontal="left" vertical="center" textRotation="0" wrapText="false" indent="0" shrinkToFit="false"/>
      <protection locked="true" hidden="false"/>
    </xf>
    <xf numFmtId="164" fontId="5" fillId="8" borderId="26" xfId="0" applyFont="true" applyBorder="true" applyAlignment="true" applyProtection="false">
      <alignment horizontal="left" vertical="bottom" textRotation="0" wrapText="false" indent="0" shrinkToFit="false"/>
      <protection locked="true" hidden="false"/>
    </xf>
    <xf numFmtId="164" fontId="5" fillId="8" borderId="3" xfId="0" applyFont="true" applyBorder="true" applyAlignment="true" applyProtection="false">
      <alignment horizontal="left" vertical="center" textRotation="0" wrapText="true" indent="0" shrinkToFit="false"/>
      <protection locked="true" hidden="false"/>
    </xf>
    <xf numFmtId="164" fontId="5" fillId="8" borderId="3" xfId="0" applyFont="true" applyBorder="true" applyAlignment="true" applyProtection="false">
      <alignment horizontal="left" vertical="bottom" textRotation="0" wrapText="true" indent="0" shrinkToFit="false"/>
      <protection locked="true" hidden="false"/>
    </xf>
    <xf numFmtId="164" fontId="5" fillId="0" borderId="27" xfId="0" applyFont="true" applyBorder="true" applyAlignment="true" applyProtection="false">
      <alignment horizontal="left" vertical="bottom" textRotation="0" wrapText="false" indent="0" shrinkToFit="false"/>
      <protection locked="true" hidden="false"/>
    </xf>
    <xf numFmtId="164" fontId="5" fillId="0" borderId="10" xfId="0" applyFont="true" applyBorder="true" applyAlignment="true" applyProtection="false">
      <alignment horizontal="left" vertical="bottom" textRotation="0" wrapText="false" indent="0" shrinkToFit="false"/>
      <protection locked="true" hidden="false"/>
    </xf>
    <xf numFmtId="164" fontId="15" fillId="0" borderId="3" xfId="0" applyFont="true" applyBorder="true" applyAlignment="true" applyProtection="false">
      <alignment horizontal="left" vertical="bottom" textRotation="0" wrapText="false" indent="0" shrinkToFit="false"/>
      <protection locked="true" hidden="false"/>
    </xf>
    <xf numFmtId="164" fontId="5" fillId="9" borderId="3" xfId="0" applyFont="true" applyBorder="true" applyAlignment="true" applyProtection="false">
      <alignment horizontal="left" vertical="bottom" textRotation="0" wrapText="false" indent="0" shrinkToFit="false"/>
      <protection locked="true" hidden="false"/>
    </xf>
    <xf numFmtId="164" fontId="5" fillId="9" borderId="10" xfId="0" applyFont="true" applyBorder="true" applyAlignment="true" applyProtection="false">
      <alignment horizontal="lef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64" fontId="16" fillId="10" borderId="12" xfId="0" applyFont="true" applyBorder="true" applyAlignment="true" applyProtection="false">
      <alignment horizontal="general" vertical="center" textRotation="0" wrapText="true" indent="0" shrinkToFit="false"/>
      <protection locked="true" hidden="false"/>
    </xf>
    <xf numFmtId="164" fontId="16" fillId="10" borderId="28" xfId="0" applyFont="true" applyBorder="true" applyAlignment="true" applyProtection="false">
      <alignment horizontal="general" vertical="center" textRotation="0" wrapText="true" indent="0" shrinkToFit="false"/>
      <protection locked="true" hidden="false"/>
    </xf>
    <xf numFmtId="168" fontId="16" fillId="10" borderId="28" xfId="0" applyFont="true" applyBorder="true" applyAlignment="true" applyProtection="false">
      <alignment horizontal="general" vertical="center" textRotation="0" wrapText="true" indent="0" shrinkToFit="false"/>
      <protection locked="true" hidden="false"/>
    </xf>
    <xf numFmtId="164" fontId="6" fillId="10" borderId="29" xfId="0" applyFont="true" applyBorder="true" applyAlignment="true" applyProtection="false">
      <alignment horizontal="general" vertical="center" textRotation="0" wrapText="true" indent="0" shrinkToFit="false"/>
      <protection locked="true" hidden="false"/>
    </xf>
    <xf numFmtId="164" fontId="6" fillId="10" borderId="3" xfId="0" applyFont="true" applyBorder="true" applyAlignment="true" applyProtection="false">
      <alignment horizontal="general" vertical="center" textRotation="0" wrapText="true" indent="0" shrinkToFit="false"/>
      <protection locked="true" hidden="false"/>
    </xf>
    <xf numFmtId="168" fontId="6" fillId="3" borderId="3" xfId="0" applyFont="true" applyBorder="true" applyAlignment="false" applyProtection="false">
      <alignment horizontal="general" vertical="bottom" textRotation="0" wrapText="false" indent="0" shrinkToFit="false"/>
      <protection locked="true" hidden="false"/>
    </xf>
    <xf numFmtId="167" fontId="5" fillId="0" borderId="3" xfId="0" applyFont="true" applyBorder="true" applyAlignment="true" applyProtection="false">
      <alignment horizontal="right" vertical="top" textRotation="0" wrapText="false" indent="0" shrinkToFit="true"/>
      <protection locked="true" hidden="false"/>
    </xf>
    <xf numFmtId="164" fontId="15" fillId="0" borderId="3" xfId="0" applyFont="true" applyBorder="true" applyAlignment="true" applyProtection="false">
      <alignment horizontal="left" vertical="top" textRotation="0" wrapText="false" indent="0" shrinkToFit="false"/>
      <protection locked="true" hidden="false"/>
    </xf>
    <xf numFmtId="168" fontId="5" fillId="0" borderId="3"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left" vertical="top" textRotation="0" wrapText="false" indent="0" shrinkToFit="false"/>
      <protection locked="true" hidden="false"/>
    </xf>
    <xf numFmtId="165" fontId="15" fillId="0" borderId="3" xfId="0" applyFont="true" applyBorder="true" applyAlignment="true" applyProtection="false">
      <alignment horizontal="left" vertical="top" textRotation="0" wrapText="false" indent="0" shrinkToFit="false"/>
      <protection locked="true" hidden="false"/>
    </xf>
    <xf numFmtId="169" fontId="5" fillId="0" borderId="0" xfId="0" applyFont="true" applyBorder="false" applyAlignment="false" applyProtection="false">
      <alignment horizontal="general" vertical="bottom" textRotation="0" wrapText="false" indent="0" shrinkToFit="false"/>
      <protection locked="true" hidden="false"/>
    </xf>
    <xf numFmtId="164" fontId="16" fillId="3" borderId="3" xfId="0" applyFont="true" applyBorder="true" applyAlignment="true" applyProtection="false">
      <alignment horizontal="general" vertical="center" textRotation="0" wrapText="true" indent="0" shrinkToFit="false"/>
      <protection locked="true" hidden="false"/>
    </xf>
    <xf numFmtId="169" fontId="6" fillId="3" borderId="3" xfId="0" applyFont="true" applyBorder="true" applyAlignment="false" applyProtection="false">
      <alignment horizontal="general" vertical="bottom" textRotation="0" wrapText="false" indent="0" shrinkToFit="false"/>
      <protection locked="true" hidden="false"/>
    </xf>
    <xf numFmtId="167" fontId="5" fillId="0" borderId="9" xfId="0" applyFont="true" applyBorder="true" applyAlignment="true" applyProtection="false">
      <alignment horizontal="right" vertical="bottom" textRotation="0" wrapText="false" indent="0" shrinkToFit="true"/>
      <protection locked="true" hidden="false"/>
    </xf>
    <xf numFmtId="164" fontId="15" fillId="0" borderId="30" xfId="0" applyFont="true" applyBorder="true" applyAlignment="true" applyProtection="false">
      <alignment horizontal="left" vertical="bottom" textRotation="0" wrapText="true" indent="0" shrinkToFit="false"/>
      <protection locked="true" hidden="false"/>
    </xf>
    <xf numFmtId="170" fontId="5" fillId="0" borderId="9" xfId="0" applyFont="true" applyBorder="true" applyAlignment="true" applyProtection="false">
      <alignment horizontal="right" vertical="top" textRotation="0" wrapText="false" indent="0" shrinkToFit="true"/>
      <protection locked="true" hidden="false"/>
    </xf>
    <xf numFmtId="164" fontId="15" fillId="0" borderId="9" xfId="0" applyFont="true" applyBorder="true" applyAlignment="true" applyProtection="false">
      <alignment horizontal="left" vertical="bottom" textRotation="0" wrapText="true" indent="0" shrinkToFit="false"/>
      <protection locked="true" hidden="false"/>
    </xf>
    <xf numFmtId="164" fontId="5" fillId="0" borderId="9" xfId="0" applyFont="true" applyBorder="true" applyAlignment="false" applyProtection="false">
      <alignment horizontal="general" vertical="bottom" textRotation="0" wrapText="false" indent="0" shrinkToFit="false"/>
      <protection locked="true" hidden="false"/>
    </xf>
    <xf numFmtId="164" fontId="15" fillId="0" borderId="10" xfId="0" applyFont="true" applyBorder="true" applyAlignment="true" applyProtection="false">
      <alignment horizontal="left" vertical="bottom" textRotation="0" wrapText="true" indent="0" shrinkToFit="false"/>
      <protection locked="true" hidden="false"/>
    </xf>
    <xf numFmtId="170" fontId="5" fillId="0" borderId="3" xfId="0" applyFont="true" applyBorder="true" applyAlignment="true" applyProtection="false">
      <alignment horizontal="right" vertical="top" textRotation="0" wrapText="false" indent="0" shrinkToFit="true"/>
      <protection locked="true" hidden="false"/>
    </xf>
    <xf numFmtId="164" fontId="15" fillId="0" borderId="3" xfId="0" applyFont="true" applyBorder="true" applyAlignment="true" applyProtection="false">
      <alignment horizontal="left" vertical="bottom" textRotation="0" wrapText="true" indent="0" shrinkToFit="false"/>
      <protection locked="true" hidden="false"/>
    </xf>
    <xf numFmtId="167" fontId="5" fillId="0" borderId="3" xfId="0" applyFont="true" applyBorder="true" applyAlignment="true" applyProtection="false">
      <alignment horizontal="right" vertical="bottom" textRotation="0" wrapText="false" indent="0" shrinkToFit="true"/>
      <protection locked="true" hidden="false"/>
    </xf>
    <xf numFmtId="164" fontId="15" fillId="0" borderId="10" xfId="0" applyFont="true" applyBorder="true" applyAlignment="true" applyProtection="false">
      <alignment horizontal="left" vertical="bottom" textRotation="0" wrapText="false" indent="0" shrinkToFit="false"/>
      <protection locked="true" hidden="false"/>
    </xf>
    <xf numFmtId="164" fontId="15" fillId="0" borderId="8" xfId="0" applyFont="true" applyBorder="true" applyAlignment="true" applyProtection="false">
      <alignment horizontal="left" vertical="top" textRotation="0" wrapText="false" indent="0" shrinkToFit="false"/>
      <protection locked="true" hidden="false"/>
    </xf>
    <xf numFmtId="170" fontId="5" fillId="0" borderId="8" xfId="0" applyFont="true" applyBorder="true" applyAlignment="true" applyProtection="false">
      <alignment horizontal="right" vertical="top" textRotation="0" wrapText="false" indent="0" shrinkToFit="true"/>
      <protection locked="true" hidden="false"/>
    </xf>
    <xf numFmtId="167" fontId="5" fillId="0" borderId="11" xfId="0" applyFont="true" applyBorder="true" applyAlignment="true" applyProtection="false">
      <alignment horizontal="right" vertical="bottom" textRotation="0" wrapText="false" indent="0" shrinkToFit="true"/>
      <protection locked="true" hidden="false"/>
    </xf>
    <xf numFmtId="170" fontId="5" fillId="7" borderId="8" xfId="0" applyFont="true" applyBorder="true" applyAlignment="true" applyProtection="false">
      <alignment horizontal="right" vertical="top" textRotation="0" wrapText="false" indent="0" shrinkToFit="true"/>
      <protection locked="true" hidden="false"/>
    </xf>
    <xf numFmtId="164" fontId="15" fillId="7" borderId="8" xfId="0" applyFont="true" applyBorder="true" applyAlignment="true" applyProtection="false">
      <alignment horizontal="left" vertical="top" textRotation="0" wrapText="false" indent="0" shrinkToFit="false"/>
      <protection locked="true" hidden="false"/>
    </xf>
    <xf numFmtId="170" fontId="5" fillId="0" borderId="11" xfId="0" applyFont="true" applyBorder="true" applyAlignment="true" applyProtection="false">
      <alignment horizontal="right" vertical="top" textRotation="0" wrapText="false" indent="0" shrinkToFit="true"/>
      <protection locked="true" hidden="false"/>
    </xf>
    <xf numFmtId="164" fontId="5" fillId="0" borderId="11" xfId="0" applyFont="true" applyBorder="true" applyAlignment="false" applyProtection="false">
      <alignment horizontal="general" vertical="bottom" textRotation="0" wrapText="false" indent="0" shrinkToFit="false"/>
      <protection locked="true" hidden="false"/>
    </xf>
    <xf numFmtId="170" fontId="5" fillId="7" borderId="3" xfId="0" applyFont="true" applyBorder="true" applyAlignment="true" applyProtection="false">
      <alignment horizontal="right" vertical="top" textRotation="0" wrapText="false" indent="0" shrinkToFit="true"/>
      <protection locked="true" hidden="false"/>
    </xf>
    <xf numFmtId="164" fontId="15" fillId="7" borderId="3" xfId="0" applyFont="true" applyBorder="true" applyAlignment="true" applyProtection="false">
      <alignment horizontal="left" vertical="top" textRotation="0" wrapText="false" indent="0" shrinkToFit="false"/>
      <protection locked="true" hidden="false"/>
    </xf>
    <xf numFmtId="164" fontId="5" fillId="0" borderId="31" xfId="0" applyFont="true" applyBorder="true" applyAlignment="false" applyProtection="false">
      <alignment horizontal="general" vertical="bottom" textRotation="0" wrapText="false" indent="0" shrinkToFit="false"/>
      <protection locked="true" hidden="false"/>
    </xf>
    <xf numFmtId="169" fontId="6" fillId="3" borderId="22" xfId="0" applyFont="true" applyBorder="true" applyAlignment="false" applyProtection="false">
      <alignment horizontal="general" vertical="bottom" textRotation="0" wrapText="false" indent="0" shrinkToFit="false"/>
      <protection locked="true" hidden="false"/>
    </xf>
    <xf numFmtId="164" fontId="5" fillId="0" borderId="3" xfId="0" applyFont="true" applyBorder="true" applyAlignment="true" applyProtection="false">
      <alignment horizontal="general" vertical="center" textRotation="0" wrapText="false" indent="0" shrinkToFit="false"/>
      <protection locked="true" hidden="false"/>
    </xf>
    <xf numFmtId="165" fontId="5" fillId="0" borderId="3" xfId="0" applyFont="true" applyBorder="true" applyAlignment="true" applyProtection="false">
      <alignment horizontal="general" vertical="center" textRotation="0" wrapText="false" indent="0" shrinkToFit="false"/>
      <protection locked="true" hidden="false"/>
    </xf>
    <xf numFmtId="164" fontId="5" fillId="0" borderId="10" xfId="0" applyFont="true" applyBorder="true" applyAlignment="true" applyProtection="false">
      <alignment horizontal="general" vertical="center"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9" fontId="10" fillId="0" borderId="3"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general" vertical="center" textRotation="0" wrapText="true" indent="0" shrinkToFit="false"/>
      <protection locked="true" hidden="false"/>
    </xf>
    <xf numFmtId="165" fontId="5" fillId="0" borderId="3" xfId="0" applyFont="true" applyBorder="true" applyAlignment="true" applyProtection="false">
      <alignment horizontal="general" vertical="center" textRotation="0" wrapText="true" indent="0" shrinkToFit="false"/>
      <protection locked="true" hidden="false"/>
    </xf>
    <xf numFmtId="164" fontId="5" fillId="0" borderId="10" xfId="0" applyFont="true" applyBorder="true" applyAlignment="true" applyProtection="false">
      <alignment horizontal="general" vertical="center" textRotation="0" wrapText="true" indent="0" shrinkToFit="false"/>
      <protection locked="true" hidden="false"/>
    </xf>
    <xf numFmtId="164" fontId="5" fillId="0" borderId="11" xfId="0" applyFont="true" applyBorder="true" applyAlignment="true" applyProtection="false">
      <alignment horizontal="general" vertical="center" textRotation="0" wrapText="false" indent="0" shrinkToFit="false"/>
      <protection locked="true" hidden="false"/>
    </xf>
    <xf numFmtId="165"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7" fillId="0" borderId="3" xfId="0" applyFont="true" applyBorder="true" applyAlignment="true" applyProtection="false">
      <alignment horizontal="general" vertical="center" textRotation="0" wrapText="false" indent="0" shrinkToFit="false"/>
      <protection locked="true" hidden="false"/>
    </xf>
    <xf numFmtId="165" fontId="17" fillId="0" borderId="3" xfId="0" applyFont="true" applyBorder="true" applyAlignment="true" applyProtection="false">
      <alignment horizontal="general" vertical="center" textRotation="0" wrapText="false" indent="0" shrinkToFit="false"/>
      <protection locked="true" hidden="false"/>
    </xf>
    <xf numFmtId="164" fontId="16" fillId="10" borderId="8" xfId="0" applyFont="true" applyBorder="true" applyAlignment="true" applyProtection="false">
      <alignment horizontal="general" vertical="center" textRotation="0" wrapText="true" indent="0" shrinkToFit="false"/>
      <protection locked="true" hidden="false"/>
    </xf>
    <xf numFmtId="164" fontId="5" fillId="0" borderId="26" xfId="0" applyFont="true" applyBorder="true" applyAlignment="false" applyProtection="false">
      <alignment horizontal="general" vertical="bottom" textRotation="0" wrapText="false" indent="0" shrinkToFit="false"/>
      <protection locked="true" hidden="false"/>
    </xf>
    <xf numFmtId="164" fontId="5" fillId="0" borderId="32" xfId="0" applyFont="true" applyBorder="true" applyAlignment="false" applyProtection="false">
      <alignment horizontal="general" vertical="bottom" textRotation="0" wrapText="false" indent="0" shrinkToFit="false"/>
      <protection locked="true" hidden="false"/>
    </xf>
    <xf numFmtId="164" fontId="16" fillId="10" borderId="3" xfId="0" applyFont="true" applyBorder="true" applyAlignment="true" applyProtection="false">
      <alignment horizontal="general" vertical="center" textRotation="0" wrapText="tru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xf numFmtId="171" fontId="16" fillId="10" borderId="8" xfId="0" applyFont="true" applyBorder="true" applyAlignment="true" applyProtection="false">
      <alignment horizontal="general" vertical="center" textRotation="0" wrapText="true" indent="0" shrinkToFit="false"/>
      <protection locked="true" hidden="false"/>
    </xf>
    <xf numFmtId="164" fontId="5" fillId="0" borderId="30" xfId="0" applyFont="true" applyBorder="true" applyAlignment="false" applyProtection="false">
      <alignment horizontal="general" vertical="bottom" textRotation="0" wrapText="false" indent="0" shrinkToFit="false"/>
      <protection locked="true" hidden="false"/>
    </xf>
    <xf numFmtId="171" fontId="0" fillId="0" borderId="9" xfId="0" applyFont="false" applyBorder="true" applyAlignment="false" applyProtection="false">
      <alignment horizontal="general" vertical="bottom" textRotation="0" wrapText="false" indent="0" shrinkToFit="false"/>
      <protection locked="true" hidden="false"/>
    </xf>
    <xf numFmtId="171" fontId="5" fillId="0" borderId="9" xfId="0" applyFont="true" applyBorder="true" applyAlignment="false" applyProtection="false">
      <alignment horizontal="general" vertical="bottom" textRotation="0" wrapText="false" indent="0" shrinkToFit="false"/>
      <protection locked="true" hidden="false"/>
    </xf>
    <xf numFmtId="171" fontId="0" fillId="0" borderId="3" xfId="0" applyFont="false" applyBorder="true" applyAlignment="false" applyProtection="false">
      <alignment horizontal="general" vertical="bottom" textRotation="0" wrapText="false" indent="0" shrinkToFit="false"/>
      <protection locked="true" hidden="false"/>
    </xf>
    <xf numFmtId="171" fontId="5" fillId="0" borderId="3" xfId="0" applyFont="true" applyBorder="true" applyAlignment="false" applyProtection="false">
      <alignment horizontal="general" vertical="bottom" textRotation="0" wrapText="false" indent="0" shrinkToFit="false"/>
      <protection locked="true" hidden="false"/>
    </xf>
    <xf numFmtId="164" fontId="18" fillId="11" borderId="3" xfId="0" applyFont="true" applyBorder="true" applyAlignment="true" applyProtection="false">
      <alignment horizontal="center" vertical="bottom" textRotation="0" wrapText="false" indent="0" shrinkToFit="false"/>
      <protection locked="true" hidden="false"/>
    </xf>
    <xf numFmtId="164" fontId="16" fillId="2" borderId="3" xfId="0" applyFont="true" applyBorder="true" applyAlignment="true" applyProtection="false">
      <alignment horizontal="general" vertical="center" textRotation="0" wrapText="true" indent="0" shrinkToFit="false"/>
      <protection locked="true" hidden="false"/>
    </xf>
    <xf numFmtId="164" fontId="16" fillId="10" borderId="33" xfId="0" applyFont="true" applyBorder="true" applyAlignment="true" applyProtection="false">
      <alignment horizontal="general" vertical="center" textRotation="0" wrapText="true" indent="0" shrinkToFit="false"/>
      <protection locked="true" hidden="false"/>
    </xf>
    <xf numFmtId="164" fontId="16" fillId="10" borderId="10" xfId="0" applyFont="true" applyBorder="true" applyAlignment="true" applyProtection="false">
      <alignment horizontal="general" vertical="center" textRotation="0" wrapText="tru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10" fillId="0" borderId="3" xfId="0" applyFont="true" applyBorder="true" applyAlignment="false" applyProtection="false">
      <alignment horizontal="general" vertical="bottom" textRotation="0" wrapText="false" indent="0" shrinkToFit="false"/>
      <protection locked="true" hidden="false"/>
    </xf>
    <xf numFmtId="164" fontId="16" fillId="10" borderId="34" xfId="0" applyFont="true" applyBorder="true" applyAlignment="true" applyProtection="false">
      <alignment horizontal="general" vertical="center" textRotation="0" wrapText="true" indent="0" shrinkToFit="false"/>
      <protection locked="true" hidden="false"/>
    </xf>
    <xf numFmtId="164" fontId="15" fillId="0" borderId="27" xfId="0" applyFont="true" applyBorder="true" applyAlignment="true" applyProtection="false">
      <alignment horizontal="left" vertical="bottom" textRotation="0" wrapText="true" indent="0" shrinkToFit="false"/>
      <protection locked="true" hidden="false"/>
    </xf>
    <xf numFmtId="164" fontId="15" fillId="0" borderId="35" xfId="0" applyFont="true" applyBorder="true" applyAlignment="true" applyProtection="false">
      <alignment horizontal="left" vertical="bottom" textRotation="0" wrapText="true" indent="0" shrinkToFit="false"/>
      <protection locked="true" hidden="false"/>
    </xf>
    <xf numFmtId="164" fontId="15" fillId="0" borderId="36" xfId="0" applyFont="true" applyBorder="true" applyAlignment="true" applyProtection="false">
      <alignment horizontal="left" vertical="bottom" textRotation="0" wrapText="true" indent="0" shrinkToFit="false"/>
      <protection locked="true" hidden="false"/>
    </xf>
    <xf numFmtId="164" fontId="15" fillId="0" borderId="21" xfId="0" applyFont="true" applyBorder="true" applyAlignment="true" applyProtection="false">
      <alignment horizontal="left" vertical="bottom" textRotation="0" wrapText="true" indent="0" shrinkToFit="false"/>
      <protection locked="true" hidden="false"/>
    </xf>
    <xf numFmtId="164" fontId="15" fillId="0" borderId="36" xfId="0" applyFont="true" applyBorder="true" applyAlignment="true" applyProtection="false">
      <alignment horizontal="left" vertical="bottom" textRotation="0" wrapText="false" indent="0" shrinkToFit="false"/>
      <protection locked="true" hidden="false"/>
    </xf>
    <xf numFmtId="164" fontId="15" fillId="0" borderId="21" xfId="0" applyFont="true" applyBorder="true" applyAlignment="true" applyProtection="false">
      <alignment horizontal="left" vertical="bottom" textRotation="0" wrapText="false" indent="0" shrinkToFit="false"/>
      <protection locked="true" hidden="false"/>
    </xf>
    <xf numFmtId="164" fontId="15" fillId="0" borderId="36" xfId="0" applyFont="true" applyBorder="true" applyAlignment="true" applyProtection="false">
      <alignment horizontal="left" vertical="top" textRotation="0" wrapText="false" indent="0" shrinkToFit="false"/>
      <protection locked="true" hidden="false"/>
    </xf>
    <xf numFmtId="164" fontId="15" fillId="0" borderId="26" xfId="0" applyFont="true" applyBorder="true" applyAlignment="true" applyProtection="false">
      <alignment horizontal="left" vertical="top" textRotation="0" wrapText="false" indent="0" shrinkToFit="false"/>
      <protection locked="true" hidden="false"/>
    </xf>
    <xf numFmtId="164" fontId="15" fillId="0" borderId="27" xfId="0" applyFont="true" applyBorder="true" applyAlignment="true" applyProtection="false">
      <alignment horizontal="left" vertical="top" textRotation="0" wrapText="false" indent="0" shrinkToFit="false"/>
      <protection locked="true" hidden="false"/>
    </xf>
    <xf numFmtId="164" fontId="15" fillId="7" borderId="36" xfId="0" applyFont="true" applyBorder="true" applyAlignment="true" applyProtection="false">
      <alignment horizontal="left" vertical="top" textRotation="0" wrapText="false" indent="0" shrinkToFit="false"/>
      <protection locked="true" hidden="false"/>
    </xf>
    <xf numFmtId="164" fontId="5" fillId="0" borderId="26" xfId="0" applyFont="true" applyBorder="true" applyAlignment="true" applyProtection="false">
      <alignment horizontal="general" vertical="center" textRotation="0" wrapText="false" indent="0" shrinkToFit="false"/>
      <protection locked="true" hidden="false"/>
    </xf>
    <xf numFmtId="164" fontId="15" fillId="0" borderId="3" xfId="0" applyFont="true" applyBorder="true" applyAlignment="true" applyProtection="false">
      <alignment horizontal="left" vertical="center" textRotation="0" wrapText="false" indent="0" shrinkToFit="false"/>
      <protection locked="true" hidden="false"/>
    </xf>
    <xf numFmtId="164" fontId="15" fillId="0" borderId="32" xfId="0" applyFont="true" applyBorder="true" applyAlignment="tru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left" vertical="center" textRotation="0" wrapText="false" indent="0" shrinkToFit="false"/>
      <protection locked="true" hidden="false"/>
    </xf>
    <xf numFmtId="164" fontId="15" fillId="0" borderId="26" xfId="0" applyFont="true" applyBorder="true" applyAlignment="true" applyProtection="false">
      <alignment horizontal="left" vertical="center" textRotation="0" wrapText="false" indent="0" shrinkToFit="false"/>
      <protection locked="true" hidden="false"/>
    </xf>
    <xf numFmtId="164" fontId="11" fillId="2" borderId="34" xfId="0" applyFont="true" applyBorder="tru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11" fillId="2" borderId="0" xfId="0" applyFont="true" applyBorder="true" applyAlignment="true" applyProtection="false">
      <alignment horizontal="center" vertical="bottom" textRotation="0" wrapText="false" indent="0" shrinkToFit="false"/>
      <protection locked="true" hidden="false"/>
    </xf>
    <xf numFmtId="164" fontId="19" fillId="0" borderId="3" xfId="0" applyFont="tru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true" applyProtection="false">
      <alignment horizontal="center" vertical="bottom" textRotation="0" wrapText="false" indent="0" shrinkToFit="false"/>
      <protection locked="true" hidden="false"/>
    </xf>
    <xf numFmtId="164" fontId="20" fillId="11" borderId="3" xfId="0" applyFont="true" applyBorder="true" applyAlignment="true" applyProtection="false">
      <alignment horizontal="center" vertical="bottom" textRotation="0" wrapText="false" indent="0" shrinkToFit="false"/>
      <protection locked="true" hidden="false"/>
    </xf>
    <xf numFmtId="164" fontId="20" fillId="11" borderId="26" xfId="0" applyFont="true" applyBorder="true" applyAlignment="true" applyProtection="false">
      <alignment horizontal="center" vertical="bottom" textRotation="0" wrapText="false" indent="0" shrinkToFit="false"/>
      <protection locked="true" hidden="false"/>
    </xf>
    <xf numFmtId="169" fontId="5" fillId="0" borderId="3" xfId="0" applyFont="true" applyBorder="true" applyAlignment="true" applyProtection="false">
      <alignment horizontal="center" vertical="center" textRotation="0" wrapText="false" indent="0" shrinkToFit="false"/>
      <protection locked="true" hidden="false"/>
    </xf>
    <xf numFmtId="164" fontId="5" fillId="0" borderId="10"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5" fillId="0" borderId="27" xfId="0" applyFont="true" applyBorder="true" applyAlignment="true" applyProtection="false">
      <alignment horizontal="general" vertical="center" textRotation="0" wrapText="false" indent="0" shrinkToFit="false"/>
      <protection locked="true" hidden="false"/>
    </xf>
    <xf numFmtId="164" fontId="21" fillId="12" borderId="3" xfId="0" applyFont="true" applyBorder="true" applyAlignment="true" applyProtection="false">
      <alignment horizontal="center" vertical="center" textRotation="0" wrapText="false" indent="0" shrinkToFit="false"/>
      <protection locked="true" hidden="false"/>
    </xf>
    <xf numFmtId="164" fontId="21" fillId="0" borderId="3" xfId="0" applyFont="true" applyBorder="true" applyAlignment="true" applyProtection="false">
      <alignment horizontal="center" vertical="center" textRotation="0" wrapText="false" indent="0" shrinkToFit="false"/>
      <protection locked="true" hidden="false"/>
    </xf>
    <xf numFmtId="172" fontId="5" fillId="0" borderId="3" xfId="0" applyFont="true" applyBorder="true" applyAlignment="true" applyProtection="false">
      <alignment horizontal="center" vertical="center" textRotation="0" wrapText="false" indent="0" shrinkToFit="false"/>
      <protection locked="true" hidden="false"/>
    </xf>
    <xf numFmtId="169" fontId="5" fillId="13" borderId="3"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center" textRotation="0" wrapText="false" indent="0" shrinkToFit="false"/>
      <protection locked="true" hidden="false"/>
    </xf>
    <xf numFmtId="164" fontId="22" fillId="14" borderId="26" xfId="0" applyFont="true" applyBorder="true" applyAlignment="true" applyProtection="false">
      <alignment horizontal="center" vertical="center" textRotation="0" wrapText="false" indent="0" shrinkToFit="false"/>
      <protection locked="true" hidden="false"/>
    </xf>
    <xf numFmtId="164" fontId="22" fillId="0" borderId="26" xfId="0" applyFont="true" applyBorder="true" applyAlignment="true" applyProtection="false">
      <alignment horizontal="center" vertical="center" textRotation="0" wrapText="false" indent="0" shrinkToFit="false"/>
      <protection locked="true" hidden="false"/>
    </xf>
    <xf numFmtId="172" fontId="5" fillId="0" borderId="3" xfId="0" applyFont="true" applyBorder="true" applyAlignment="true" applyProtection="false">
      <alignment horizontal="center" vertical="bottom" textRotation="0" wrapText="false" indent="0" shrinkToFit="false"/>
      <protection locked="true" hidden="false"/>
    </xf>
    <xf numFmtId="164" fontId="5" fillId="7" borderId="3" xfId="0" applyFont="true" applyBorder="true" applyAlignment="true" applyProtection="false">
      <alignment horizontal="center" vertical="center" textRotation="0" wrapText="false" indent="0" shrinkToFit="false"/>
      <protection locked="true" hidden="false"/>
    </xf>
    <xf numFmtId="164" fontId="5" fillId="0" borderId="9" xfId="0" applyFont="true" applyBorder="true" applyAlignment="true" applyProtection="false">
      <alignment horizontal="left" vertical="bottom" textRotation="0" wrapText="false" indent="0" shrinkToFit="false"/>
      <protection locked="true" hidden="false"/>
    </xf>
    <xf numFmtId="164" fontId="23" fillId="15" borderId="3" xfId="0" applyFont="true" applyBorder="true" applyAlignment="true" applyProtection="false">
      <alignment horizontal="center" vertical="bottom" textRotation="0" wrapText="false" indent="0" shrinkToFit="false"/>
      <protection locked="true" hidden="false"/>
    </xf>
    <xf numFmtId="164" fontId="23" fillId="0" borderId="3" xfId="0" applyFont="true" applyBorder="true" applyAlignment="true" applyProtection="false">
      <alignment horizontal="center" vertical="bottom" textRotation="0" wrapText="false" indent="0" shrinkToFit="false"/>
      <protection locked="true" hidden="false"/>
    </xf>
    <xf numFmtId="164" fontId="5" fillId="7" borderId="3" xfId="0" applyFont="true" applyBorder="true" applyAlignment="true" applyProtection="false">
      <alignment horizontal="center" vertical="bottom" textRotation="0" wrapText="false" indent="0" shrinkToFit="false"/>
      <protection locked="true" hidden="false"/>
    </xf>
    <xf numFmtId="164" fontId="22" fillId="14" borderId="3" xfId="0" applyFont="true" applyBorder="true" applyAlignment="true" applyProtection="false">
      <alignment horizontal="center" vertical="bottom" textRotation="0" wrapText="false" indent="0" shrinkToFit="false"/>
      <protection locked="true" hidden="false"/>
    </xf>
    <xf numFmtId="164" fontId="5" fillId="9" borderId="3" xfId="0" applyFont="true" applyBorder="true" applyAlignment="true" applyProtection="false">
      <alignment horizontal="center" vertical="bottom" textRotation="0" wrapText="false" indent="0" shrinkToFit="false"/>
      <protection locked="true" hidden="false"/>
    </xf>
    <xf numFmtId="164" fontId="5" fillId="0" borderId="37" xfId="0" applyFont="true" applyBorder="true" applyAlignment="true" applyProtection="false">
      <alignment horizontal="general" vertical="center" textRotation="0" wrapText="true" indent="0" shrinkToFit="false"/>
      <protection locked="true" hidden="false"/>
    </xf>
    <xf numFmtId="164" fontId="23" fillId="15" borderId="3" xfId="0" applyFont="true" applyBorder="true" applyAlignment="true" applyProtection="false">
      <alignment horizontal="center" vertical="center" textRotation="0" wrapText="false" indent="0" shrinkToFit="false"/>
      <protection locked="true" hidden="false"/>
    </xf>
    <xf numFmtId="173" fontId="5" fillId="0" borderId="3" xfId="0" applyFont="true" applyBorder="true" applyAlignment="true" applyProtection="false">
      <alignment horizontal="center" vertical="bottom" textRotation="0" wrapText="false" indent="0" shrinkToFit="false"/>
      <protection locked="true" hidden="false"/>
    </xf>
    <xf numFmtId="164" fontId="21" fillId="12" borderId="3" xfId="0" applyFont="true" applyBorder="true" applyAlignment="true" applyProtection="false">
      <alignment horizontal="center"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
    <dxf>
      <font>
        <name val="Calibri"/>
        <charset val="1"/>
        <family val="2"/>
        <color rgb="FF000000"/>
      </font>
    </dxf>
  </dxfs>
  <colors>
    <indexedColors>
      <rgbColor rgb="FF000000"/>
      <rgbColor rgb="FFFFFFFF"/>
      <rgbColor rgb="FFFF0000"/>
      <rgbColor rgb="FF00FF00"/>
      <rgbColor rgb="FF0000FF"/>
      <rgbColor rgb="FFFFE699"/>
      <rgbColor rgb="FFFF00FF"/>
      <rgbColor rgb="FF00FFFF"/>
      <rgbColor rgb="FF9C0006"/>
      <rgbColor rgb="FF006100"/>
      <rgbColor rgb="FF000080"/>
      <rgbColor rgb="FF808000"/>
      <rgbColor rgb="FF800080"/>
      <rgbColor rgb="FF008080"/>
      <rgbColor rgb="FFADB9CA"/>
      <rgbColor rgb="FF808080"/>
      <rgbColor rgb="FF9999FF"/>
      <rgbColor rgb="FF993366"/>
      <rgbColor rgb="FFE7E6E6"/>
      <rgbColor rgb="FFD9E1F2"/>
      <rgbColor rgb="FF660066"/>
      <rgbColor rgb="FFFF8080"/>
      <rgbColor rgb="FF0563C1"/>
      <rgbColor rgb="FFBDD7EE"/>
      <rgbColor rgb="FF000080"/>
      <rgbColor rgb="FFFF00FF"/>
      <rgbColor rgb="FFFFFF00"/>
      <rgbColor rgb="FF00FFFF"/>
      <rgbColor rgb="FF800080"/>
      <rgbColor rgb="FF800000"/>
      <rgbColor rgb="FF008080"/>
      <rgbColor rgb="FF0000FF"/>
      <rgbColor rgb="FF00CCFF"/>
      <rgbColor rgb="FFD6DCE5"/>
      <rgbColor rgb="FFC6EFCE"/>
      <rgbColor rgb="FFFFEB9C"/>
      <rgbColor rgb="FF9DC3E6"/>
      <rgbColor rgb="FFC5E0B4"/>
      <rgbColor rgb="FFD9D9D9"/>
      <rgbColor rgb="FFFFC7CE"/>
      <rgbColor rgb="FF3366FF"/>
      <rgbColor rgb="FF33CCCC"/>
      <rgbColor rgb="FFA9D18E"/>
      <rgbColor rgb="FFFFC000"/>
      <rgbColor rgb="FFFF9900"/>
      <rgbColor rgb="FFFF6600"/>
      <rgbColor rgb="FF666699"/>
      <rgbColor rgb="FFA3A3A3"/>
      <rgbColor rgb="FF003366"/>
      <rgbColor rgb="FF339966"/>
      <rgbColor rgb="FF0D0D0D"/>
      <rgbColor rgb="FF333300"/>
      <rgbColor rgb="FF9C5700"/>
      <rgbColor rgb="FF993366"/>
      <rgbColor rgb="FF1F4E79"/>
      <rgbColor rgb="FF24242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16.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8.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sheetPr filterMode="false">
    <tabColor rgb="FF9DC3E6"/>
    <pageSetUpPr fitToPage="false"/>
  </sheetPr>
  <dimension ref="A2:D3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9.18"/>
    <col collapsed="false" customWidth="true" hidden="false" outlineLevel="0" max="3" min="3" style="0" width="55.82"/>
    <col collapsed="false" customWidth="true" hidden="false" outlineLevel="0" max="4" min="4" style="0" width="83.54"/>
    <col collapsed="false" customWidth="true" hidden="false" outlineLevel="0" max="1025" min="5" style="0" width="8.67"/>
  </cols>
  <sheetData>
    <row r="2" customFormat="false" ht="15.5" hidden="false" customHeight="false" outlineLevel="0" collapsed="false">
      <c r="A2" s="1" t="s">
        <v>0</v>
      </c>
      <c r="B2" s="1"/>
      <c r="C2" s="1"/>
      <c r="D2" s="1"/>
    </row>
    <row r="3" customFormat="false" ht="15" hidden="false" customHeight="false" outlineLevel="0" collapsed="false"/>
    <row r="4" customFormat="false" ht="15" hidden="false" customHeight="false" outlineLevel="0" collapsed="false">
      <c r="A4" s="2"/>
      <c r="B4" s="3" t="s">
        <v>1</v>
      </c>
      <c r="C4" s="4" t="s">
        <v>2</v>
      </c>
      <c r="D4" s="5" t="s">
        <v>3</v>
      </c>
    </row>
    <row r="5" customFormat="false" ht="14.5" hidden="false" customHeight="true" outlineLevel="0" collapsed="false">
      <c r="A5" s="6"/>
      <c r="B5" s="7" t="s">
        <v>4</v>
      </c>
      <c r="C5" s="8" t="s">
        <v>5</v>
      </c>
      <c r="D5" s="9" t="s">
        <v>6</v>
      </c>
    </row>
    <row r="6" customFormat="false" ht="15" hidden="false" customHeight="false" outlineLevel="0" collapsed="false">
      <c r="A6" s="6"/>
      <c r="B6" s="7"/>
      <c r="C6" s="8"/>
      <c r="D6" s="9"/>
    </row>
    <row r="7" customFormat="false" ht="15" hidden="false" customHeight="false" outlineLevel="0" collapsed="false">
      <c r="A7" s="2"/>
      <c r="B7" s="10" t="s">
        <v>7</v>
      </c>
      <c r="C7" s="11" t="s">
        <v>8</v>
      </c>
      <c r="D7" s="12" t="s">
        <v>9</v>
      </c>
    </row>
    <row r="8" customFormat="false" ht="25" hidden="false" customHeight="false" outlineLevel="0" collapsed="false">
      <c r="A8" s="2"/>
      <c r="B8" s="10" t="s">
        <v>10</v>
      </c>
      <c r="C8" s="11" t="s">
        <v>11</v>
      </c>
      <c r="D8" s="13" t="s">
        <v>12</v>
      </c>
    </row>
    <row r="9" customFormat="false" ht="15" hidden="false" customHeight="false" outlineLevel="0" collapsed="false">
      <c r="A9" s="2"/>
      <c r="B9" s="10" t="s">
        <v>13</v>
      </c>
      <c r="C9" s="11" t="s">
        <v>14</v>
      </c>
      <c r="D9" s="14" t="s">
        <v>15</v>
      </c>
    </row>
    <row r="10" customFormat="false" ht="85" hidden="false" customHeight="false" outlineLevel="0" collapsed="false">
      <c r="A10" s="2"/>
      <c r="B10" s="10" t="s">
        <v>16</v>
      </c>
      <c r="C10" s="11" t="s">
        <v>17</v>
      </c>
      <c r="D10" s="12" t="s">
        <v>18</v>
      </c>
    </row>
    <row r="11" customFormat="false" ht="25" hidden="false" customHeight="false" outlineLevel="0" collapsed="false">
      <c r="A11" s="2"/>
      <c r="B11" s="10" t="s">
        <v>19</v>
      </c>
      <c r="C11" s="11" t="s">
        <v>20</v>
      </c>
      <c r="D11" s="13" t="s">
        <v>21</v>
      </c>
    </row>
    <row r="12" customFormat="false" ht="25" hidden="false" customHeight="false" outlineLevel="0" collapsed="false">
      <c r="A12" s="2"/>
      <c r="B12" s="10" t="s">
        <v>22</v>
      </c>
      <c r="C12" s="11" t="s">
        <v>23</v>
      </c>
      <c r="D12" s="14" t="s">
        <v>21</v>
      </c>
    </row>
    <row r="13" customFormat="false" ht="15" hidden="false" customHeight="false" outlineLevel="0" collapsed="false">
      <c r="A13" s="2"/>
      <c r="B13" s="10" t="s">
        <v>24</v>
      </c>
      <c r="C13" s="11" t="s">
        <v>25</v>
      </c>
      <c r="D13" s="15" t="s">
        <v>26</v>
      </c>
    </row>
    <row r="14" customFormat="false" ht="15" hidden="false" customHeight="false" outlineLevel="0" collapsed="false">
      <c r="A14" s="2"/>
      <c r="B14" s="10" t="s">
        <v>27</v>
      </c>
      <c r="C14" s="11" t="s">
        <v>28</v>
      </c>
      <c r="D14" s="13" t="s">
        <v>29</v>
      </c>
    </row>
    <row r="15" customFormat="false" ht="37" hidden="false" customHeight="false" outlineLevel="0" collapsed="false">
      <c r="A15" s="2"/>
      <c r="B15" s="10" t="s">
        <v>30</v>
      </c>
      <c r="C15" s="11" t="s">
        <v>31</v>
      </c>
      <c r="D15" s="13" t="s">
        <v>32</v>
      </c>
    </row>
    <row r="16" customFormat="false" ht="25" hidden="false" customHeight="false" outlineLevel="0" collapsed="false">
      <c r="A16" s="2"/>
      <c r="B16" s="10" t="s">
        <v>33</v>
      </c>
      <c r="C16" s="11" t="s">
        <v>34</v>
      </c>
      <c r="D16" s="13" t="s">
        <v>35</v>
      </c>
    </row>
    <row r="17" customFormat="false" ht="37" hidden="false" customHeight="false" outlineLevel="0" collapsed="false">
      <c r="A17" s="2"/>
      <c r="B17" s="10" t="s">
        <v>36</v>
      </c>
      <c r="C17" s="11" t="s">
        <v>37</v>
      </c>
      <c r="D17" s="13" t="s">
        <v>38</v>
      </c>
    </row>
    <row r="18" customFormat="false" ht="15" hidden="false" customHeight="false" outlineLevel="0" collapsed="false">
      <c r="A18" s="2"/>
      <c r="B18" s="10" t="s">
        <v>39</v>
      </c>
      <c r="C18" s="11" t="s">
        <v>40</v>
      </c>
      <c r="D18" s="15" t="s">
        <v>41</v>
      </c>
    </row>
    <row r="19" customFormat="false" ht="15" hidden="false" customHeight="false" outlineLevel="0" collapsed="false">
      <c r="A19" s="2"/>
      <c r="B19" s="10" t="s">
        <v>42</v>
      </c>
      <c r="C19" s="11" t="s">
        <v>43</v>
      </c>
      <c r="D19" s="15" t="s">
        <v>44</v>
      </c>
    </row>
    <row r="20" customFormat="false" ht="25" hidden="false" customHeight="false" outlineLevel="0" collapsed="false">
      <c r="A20" s="2"/>
      <c r="B20" s="10" t="s">
        <v>45</v>
      </c>
      <c r="C20" s="11" t="s">
        <v>46</v>
      </c>
      <c r="D20" s="13" t="s">
        <v>47</v>
      </c>
    </row>
    <row r="22" customFormat="false" ht="14.5" hidden="false" customHeight="false" outlineLevel="0" collapsed="false">
      <c r="B22" s="16" t="s">
        <v>48</v>
      </c>
      <c r="C22" s="16"/>
    </row>
    <row r="23" customFormat="false" ht="14.5" hidden="false" customHeight="false" outlineLevel="0" collapsed="false">
      <c r="B23" s="15" t="n">
        <v>1</v>
      </c>
      <c r="C23" s="15" t="s">
        <v>49</v>
      </c>
    </row>
    <row r="24" customFormat="false" ht="14.5" hidden="false" customHeight="false" outlineLevel="0" collapsed="false">
      <c r="B24" s="15" t="n">
        <v>2</v>
      </c>
      <c r="C24" s="17" t="s">
        <v>50</v>
      </c>
    </row>
    <row r="25" customFormat="false" ht="14.5" hidden="false" customHeight="false" outlineLevel="0" collapsed="false">
      <c r="B25" s="18" t="n">
        <v>3</v>
      </c>
      <c r="C25" s="15" t="s">
        <v>51</v>
      </c>
    </row>
    <row r="26" customFormat="false" ht="24.5" hidden="false" customHeight="false" outlineLevel="0" collapsed="false">
      <c r="B26" s="15" t="n">
        <v>4</v>
      </c>
      <c r="C26" s="14" t="s">
        <v>52</v>
      </c>
    </row>
    <row r="28" customFormat="false" ht="14.5" hidden="false" customHeight="false" outlineLevel="0" collapsed="false">
      <c r="B28" s="16" t="s">
        <v>53</v>
      </c>
      <c r="C28" s="16"/>
      <c r="D28" s="19"/>
    </row>
    <row r="29" customFormat="false" ht="14.5" hidden="false" customHeight="false" outlineLevel="0" collapsed="false">
      <c r="B29" s="20" t="s">
        <v>54</v>
      </c>
      <c r="C29" s="21" t="s">
        <v>55</v>
      </c>
      <c r="D29" s="20" t="s">
        <v>56</v>
      </c>
    </row>
    <row r="30" customFormat="false" ht="14.5" hidden="false" customHeight="false" outlineLevel="0" collapsed="false">
      <c r="B30" s="15" t="s">
        <v>57</v>
      </c>
      <c r="C30" s="18" t="s">
        <v>58</v>
      </c>
      <c r="D30" s="15" t="s">
        <v>59</v>
      </c>
    </row>
    <row r="31" customFormat="false" ht="14.5" hidden="false" customHeight="false" outlineLevel="0" collapsed="false">
      <c r="B31" s="15" t="s">
        <v>60</v>
      </c>
      <c r="C31" s="18" t="s">
        <v>61</v>
      </c>
      <c r="D31" s="15" t="s">
        <v>62</v>
      </c>
    </row>
    <row r="32" customFormat="false" ht="14.5" hidden="false" customHeight="false" outlineLevel="0" collapsed="false">
      <c r="B32" s="15" t="s">
        <v>63</v>
      </c>
      <c r="C32" s="18" t="s">
        <v>64</v>
      </c>
      <c r="D32" s="15" t="s">
        <v>65</v>
      </c>
    </row>
    <row r="33" customFormat="false" ht="14.5" hidden="false" customHeight="false" outlineLevel="0" collapsed="false">
      <c r="B33" s="15" t="s">
        <v>66</v>
      </c>
      <c r="C33" s="18" t="s">
        <v>67</v>
      </c>
      <c r="D33" s="15" t="s">
        <v>68</v>
      </c>
    </row>
    <row r="34" customFormat="false" ht="14.5" hidden="false" customHeight="false" outlineLevel="0" collapsed="false">
      <c r="B34" s="15"/>
      <c r="C34" s="18" t="s">
        <v>69</v>
      </c>
      <c r="D34" s="15" t="s">
        <v>69</v>
      </c>
    </row>
  </sheetData>
  <mergeCells count="5">
    <mergeCell ref="A2:D2"/>
    <mergeCell ref="A5:A6"/>
    <mergeCell ref="B5:B6"/>
    <mergeCell ref="C5:C6"/>
    <mergeCell ref="D5:D6"/>
  </mergeCells>
  <hyperlinks>
    <hyperlink ref="B5" location="'SLA-1'!A1" display="SLA-1"/>
    <hyperlink ref="C5" location="'SLA-1'!A1" display="Submission of all the deliverables"/>
    <hyperlink ref="B7" location="'SLA-2'!A1" display="SLA-2"/>
    <hyperlink ref="C7" location="'SLA-2'!A1" display="Defect count in UAT environment"/>
    <hyperlink ref="B8" location="'SLA-3'!A1" display="SLA-3"/>
    <hyperlink ref="C8" location="'SLA-3'!A1" display="TAT for defects in Production environment"/>
    <hyperlink ref="B9" location="'SLA-4'!A1" display="SLA-4"/>
    <hyperlink ref="C9" location="'SLA-4'!A1" display="Defect count in Production environment"/>
    <hyperlink ref="B10" location="'SLA-5'!A1" display="SLA-5"/>
    <hyperlink ref="C10" location="'SLA-5'!A1" display="Upgrade of applications to support the (N-1) version of technology components"/>
    <hyperlink ref="B11" location="'SLA-6'!A1" display="SLA-6"/>
    <hyperlink ref="C11" location="'SLA-6'!A1" display="Mobilization of all selected ‘Core’ resources as per the timeline"/>
    <hyperlink ref="B12" location="'SLA-7'!A1" display="SLA-7"/>
    <hyperlink ref="C12" location="'SLA-7'!A1" display="Mobilization of 100% resources as per the timeline"/>
    <hyperlink ref="B13" location="'SLA-8'!A1" display="SLA-8"/>
    <hyperlink ref="C13" location="'SLA-8'!A1" display="No. of Resource replacement in a Quarter (for ‘Core Resources’)"/>
    <hyperlink ref="B14" location="'SLA-9'!A1" display="SLA-9"/>
    <hyperlink ref="C14" location="'SLA-9'!A1" display="Number of Resource replacement in a Quarter for (Non ‘Core Resources’)"/>
    <hyperlink ref="B15" location="'SLA-10'!A1" display="SLA-10"/>
    <hyperlink ref="C15" location="'SLA-10'!A1" display="Minimum overlap period during resource replacement"/>
    <hyperlink ref="B16" location="'SLA-11'!A1" display="SLA-11"/>
    <hyperlink ref="C16" location="'SLA-11'!A1" display="Minimum resource availability (8*5 support resources’)"/>
    <hyperlink ref="B17" location="'SLA-12'!A1" display="SLA-12"/>
    <hyperlink ref="C17" location="'SLA-12'!A1" display="Minimum resource availability (‘24*7 support resources’)"/>
    <hyperlink ref="B18" location="'SLA-13'!A1" display="SLA-13"/>
    <hyperlink ref="C18" location="'SLA-13'!A1" display="Application Uptime"/>
    <hyperlink ref="B19" location="'SLA-14'!A1" display="SLA-14"/>
    <hyperlink ref="C19" location="'SLA-14'!A1" display="Application Performance"/>
    <hyperlink ref="B20" location="'SLA-15'!A1" display="SLA-15"/>
    <hyperlink ref="C20" location="'SLA-15'!A1" display="Application Incident Resolutio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tabColor rgb="FFA9D18E"/>
    <pageSetUpPr fitToPage="false"/>
  </sheetPr>
  <dimension ref="A2:H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4" activeCellId="0" sqref="D4"/>
    </sheetView>
  </sheetViews>
  <sheetFormatPr defaultRowHeight="14.5" zeroHeight="false" outlineLevelRow="0" outlineLevelCol="0"/>
  <cols>
    <col collapsed="false" customWidth="true" hidden="false" outlineLevel="0" max="2" min="1" style="0" width="8.67"/>
    <col collapsed="false" customWidth="true" hidden="false" outlineLevel="0" max="4" min="3" style="0" width="9.72"/>
    <col collapsed="false" customWidth="true" hidden="false" outlineLevel="0" max="5" min="5" style="0" width="14.01"/>
    <col collapsed="false" customWidth="true" hidden="false" outlineLevel="0" max="6" min="6" style="0" width="15"/>
    <col collapsed="false" customWidth="true" hidden="false" outlineLevel="0" max="7" min="7" style="0" width="17.73"/>
    <col collapsed="false" customWidth="true" hidden="false" outlineLevel="0" max="1025" min="8" style="0" width="8.67"/>
  </cols>
  <sheetData>
    <row r="2" customFormat="false" ht="14.5" hidden="false" customHeight="false" outlineLevel="0" collapsed="false">
      <c r="A2" s="29" t="s">
        <v>535</v>
      </c>
      <c r="B2" s="29"/>
      <c r="C2" s="29"/>
      <c r="D2" s="29"/>
      <c r="E2" s="29"/>
      <c r="F2" s="29"/>
      <c r="G2" s="29"/>
      <c r="H2" s="29"/>
    </row>
    <row r="4" customFormat="false" ht="24" hidden="false" customHeight="false" outlineLevel="0" collapsed="false">
      <c r="B4" s="130" t="s">
        <v>71</v>
      </c>
      <c r="C4" s="130" t="s">
        <v>536</v>
      </c>
      <c r="D4" s="130" t="s">
        <v>376</v>
      </c>
      <c r="E4" s="130" t="s">
        <v>527</v>
      </c>
      <c r="F4" s="130" t="s">
        <v>528</v>
      </c>
      <c r="G4" s="130" t="s">
        <v>98</v>
      </c>
    </row>
    <row r="5" customFormat="false" ht="14.5" hidden="false" customHeight="false" outlineLevel="0" collapsed="false">
      <c r="B5" s="15" t="n">
        <v>1</v>
      </c>
      <c r="C5" s="15" t="s">
        <v>478</v>
      </c>
      <c r="D5" s="15" t="s">
        <v>224</v>
      </c>
      <c r="E5" s="15" t="s">
        <v>490</v>
      </c>
      <c r="F5" s="15" t="s">
        <v>537</v>
      </c>
      <c r="G5" s="15" t="n">
        <v>0</v>
      </c>
    </row>
    <row r="6" customFormat="false" ht="14.5" hidden="false" customHeight="false" outlineLevel="0" collapsed="false">
      <c r="B6" s="15" t="n">
        <v>2</v>
      </c>
      <c r="C6" s="15" t="s">
        <v>478</v>
      </c>
      <c r="D6" s="15" t="s">
        <v>368</v>
      </c>
      <c r="E6" s="15" t="s">
        <v>538</v>
      </c>
      <c r="F6" s="15" t="s">
        <v>488</v>
      </c>
      <c r="G6" s="15" t="n">
        <v>0</v>
      </c>
    </row>
    <row r="7" customFormat="false" ht="14.5" hidden="false" customHeight="false" outlineLevel="0" collapsed="false">
      <c r="B7" s="15" t="n">
        <v>4</v>
      </c>
      <c r="C7" s="15" t="s">
        <v>478</v>
      </c>
      <c r="D7" s="15" t="s">
        <v>433</v>
      </c>
      <c r="E7" s="15" t="s">
        <v>481</v>
      </c>
      <c r="F7" s="15" t="s">
        <v>539</v>
      </c>
      <c r="G7" s="15" t="n">
        <v>0</v>
      </c>
    </row>
    <row r="8" customFormat="false" ht="14.5" hidden="false" customHeight="false" outlineLevel="0" collapsed="false">
      <c r="B8" s="15" t="n">
        <v>5</v>
      </c>
      <c r="C8" s="15" t="s">
        <v>475</v>
      </c>
      <c r="D8" s="15" t="s">
        <v>152</v>
      </c>
      <c r="E8" s="15" t="s">
        <v>540</v>
      </c>
      <c r="F8" s="15" t="s">
        <v>541</v>
      </c>
      <c r="G8" s="15" t="n">
        <v>0</v>
      </c>
    </row>
    <row r="9" customFormat="false" ht="14.5" hidden="false" customHeight="false" outlineLevel="0" collapsed="false">
      <c r="B9" s="15" t="n">
        <v>6</v>
      </c>
      <c r="C9" s="15"/>
      <c r="D9" s="15"/>
      <c r="E9" s="15"/>
      <c r="F9" s="15"/>
      <c r="G9" s="15"/>
    </row>
    <row r="10" customFormat="false" ht="14.5" hidden="false" customHeight="false" outlineLevel="0" collapsed="false">
      <c r="B10" s="15" t="n">
        <v>7</v>
      </c>
      <c r="C10" s="15"/>
      <c r="D10" s="15"/>
      <c r="E10" s="15"/>
      <c r="F10" s="15"/>
      <c r="G10" s="15"/>
    </row>
    <row r="11" customFormat="false" ht="14.5" hidden="false" customHeight="false" outlineLevel="0" collapsed="false">
      <c r="B11" s="15" t="n">
        <v>8</v>
      </c>
      <c r="C11" s="15"/>
      <c r="D11" s="15"/>
      <c r="E11" s="15"/>
      <c r="F11" s="15"/>
      <c r="G11" s="15"/>
    </row>
    <row r="12" customFormat="false" ht="14.5" hidden="false" customHeight="false" outlineLevel="0" collapsed="false">
      <c r="B12" s="15" t="n">
        <v>9</v>
      </c>
      <c r="C12" s="15"/>
      <c r="D12" s="15"/>
      <c r="E12" s="15"/>
      <c r="F12" s="15"/>
      <c r="G12" s="15"/>
    </row>
    <row r="13" customFormat="false" ht="14.5" hidden="false" customHeight="false" outlineLevel="0" collapsed="false">
      <c r="B13" s="15" t="n">
        <v>10</v>
      </c>
      <c r="C13" s="15"/>
      <c r="D13" s="15"/>
      <c r="E13" s="15"/>
      <c r="F13" s="15"/>
      <c r="G13" s="15"/>
    </row>
    <row r="14" customFormat="false" ht="14.5" hidden="false" customHeight="false" outlineLevel="0" collapsed="false">
      <c r="B14" s="15" t="n">
        <v>11</v>
      </c>
      <c r="C14" s="15"/>
      <c r="D14" s="15"/>
      <c r="E14" s="15"/>
      <c r="F14" s="15"/>
      <c r="G14" s="15"/>
    </row>
    <row r="15" customFormat="false" ht="14.5" hidden="false" customHeight="false" outlineLevel="0" collapsed="false">
      <c r="B15" s="15" t="n">
        <v>12</v>
      </c>
      <c r="C15" s="15"/>
      <c r="D15" s="15"/>
      <c r="E15" s="15"/>
      <c r="F15" s="15"/>
      <c r="G15" s="15"/>
    </row>
    <row r="16" customFormat="false" ht="14.5" hidden="false" customHeight="false" outlineLevel="0" collapsed="false">
      <c r="B16" s="15" t="n">
        <v>13</v>
      </c>
      <c r="C16" s="15"/>
      <c r="D16" s="15"/>
      <c r="E16" s="15"/>
      <c r="F16" s="15"/>
      <c r="G16" s="15"/>
    </row>
    <row r="17" customFormat="false" ht="14.5" hidden="false" customHeight="false" outlineLevel="0" collapsed="false">
      <c r="B17" s="15" t="n">
        <v>14</v>
      </c>
      <c r="C17" s="15"/>
      <c r="D17" s="15"/>
      <c r="E17" s="15"/>
      <c r="F17" s="15"/>
      <c r="G17" s="15"/>
    </row>
    <row r="18" customFormat="false" ht="14.5" hidden="false" customHeight="false" outlineLevel="0" collapsed="false">
      <c r="B18" s="15" t="n">
        <v>15</v>
      </c>
      <c r="C18" s="15"/>
      <c r="D18" s="15"/>
      <c r="E18" s="15"/>
      <c r="F18" s="15"/>
      <c r="G18" s="15"/>
    </row>
    <row r="19" customFormat="false" ht="14.5" hidden="false" customHeight="false" outlineLevel="0" collapsed="false">
      <c r="B19" s="15" t="n">
        <v>16</v>
      </c>
      <c r="C19" s="15"/>
      <c r="D19" s="15"/>
      <c r="E19" s="15"/>
      <c r="F19" s="15"/>
      <c r="G19" s="15"/>
    </row>
    <row r="20" customFormat="false" ht="14.5" hidden="false" customHeight="false" outlineLevel="0" collapsed="false">
      <c r="B20" s="15" t="n">
        <v>17</v>
      </c>
      <c r="C20" s="15"/>
      <c r="D20" s="15"/>
      <c r="E20" s="15"/>
      <c r="F20" s="15"/>
      <c r="G20" s="15"/>
    </row>
    <row r="21" customFormat="false" ht="14.5" hidden="false" customHeight="false" outlineLevel="0" collapsed="false">
      <c r="B21" s="15" t="n">
        <v>18</v>
      </c>
      <c r="C21" s="15"/>
      <c r="D21" s="15"/>
      <c r="E21" s="15"/>
      <c r="F21" s="15"/>
      <c r="G21" s="15"/>
    </row>
    <row r="22" customFormat="false" ht="14.5" hidden="false" customHeight="false" outlineLevel="0" collapsed="false">
      <c r="B22" s="15" t="n">
        <v>19</v>
      </c>
      <c r="C22" s="15"/>
      <c r="D22" s="15"/>
      <c r="E22" s="15"/>
      <c r="F22" s="15"/>
      <c r="G22" s="15"/>
    </row>
  </sheetData>
  <mergeCells count="1">
    <mergeCell ref="A2:H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tabColor rgb="FFA9D18E"/>
    <pageSetUpPr fitToPage="false"/>
  </sheetPr>
  <dimension ref="A2:I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4.5" zeroHeight="false" outlineLevelRow="0" outlineLevelCol="0"/>
  <cols>
    <col collapsed="false" customWidth="true" hidden="false" outlineLevel="0" max="3" min="1" style="0" width="8.67"/>
    <col collapsed="false" customWidth="true" hidden="false" outlineLevel="0" max="4" min="4" style="0" width="14.01"/>
    <col collapsed="false" customWidth="true" hidden="false" outlineLevel="0" max="5" min="5" style="131" width="10.18"/>
    <col collapsed="false" customWidth="true" hidden="false" outlineLevel="0" max="6" min="6" style="0" width="11.84"/>
    <col collapsed="false" customWidth="true" hidden="false" outlineLevel="0" max="7" min="7" style="131" width="9.54"/>
    <col collapsed="false" customWidth="true" hidden="false" outlineLevel="0" max="8" min="8" style="0" width="15.27"/>
    <col collapsed="false" customWidth="true" hidden="false" outlineLevel="0" max="9" min="9" style="0" width="8.67"/>
    <col collapsed="false" customWidth="true" hidden="false" outlineLevel="0" max="10" min="10" style="0" width="8.82"/>
    <col collapsed="false" customWidth="true" hidden="false" outlineLevel="0" max="11" min="11" style="0" width="9.46"/>
    <col collapsed="false" customWidth="true" hidden="false" outlineLevel="0" max="1025" min="12" style="0" width="8.67"/>
  </cols>
  <sheetData>
    <row r="2" customFormat="false" ht="14.5" hidden="false" customHeight="false" outlineLevel="0" collapsed="false">
      <c r="A2" s="29" t="s">
        <v>542</v>
      </c>
      <c r="B2" s="29"/>
      <c r="C2" s="29"/>
      <c r="D2" s="29"/>
      <c r="E2" s="29"/>
      <c r="F2" s="29"/>
      <c r="G2" s="29"/>
      <c r="H2" s="29"/>
      <c r="I2" s="29"/>
    </row>
    <row r="4" customFormat="false" ht="24" hidden="false" customHeight="false" outlineLevel="0" collapsed="false">
      <c r="B4" s="127" t="s">
        <v>71</v>
      </c>
      <c r="C4" s="127" t="s">
        <v>543</v>
      </c>
      <c r="D4" s="127" t="s">
        <v>544</v>
      </c>
      <c r="E4" s="132" t="s">
        <v>438</v>
      </c>
      <c r="F4" s="127" t="s">
        <v>545</v>
      </c>
      <c r="G4" s="132" t="s">
        <v>546</v>
      </c>
      <c r="H4" s="127" t="s">
        <v>98</v>
      </c>
    </row>
    <row r="5" customFormat="false" ht="14.5" hidden="false" customHeight="false" outlineLevel="0" collapsed="false">
      <c r="B5" s="15" t="n">
        <v>1</v>
      </c>
      <c r="C5" s="18" t="s">
        <v>478</v>
      </c>
      <c r="D5" s="15" t="s">
        <v>490</v>
      </c>
      <c r="E5" s="27" t="n">
        <v>44813</v>
      </c>
      <c r="F5" s="55" t="s">
        <v>537</v>
      </c>
      <c r="G5" s="27" t="n">
        <v>44827</v>
      </c>
      <c r="H5" s="15" t="n">
        <f aca="false">IF(_xlfn.DAYS(G5,E5)&lt;=10, 2,0)</f>
        <v>0</v>
      </c>
    </row>
    <row r="6" customFormat="false" ht="14.5" hidden="false" customHeight="false" outlineLevel="0" collapsed="false">
      <c r="B6" s="15" t="n">
        <v>2</v>
      </c>
      <c r="C6" s="18" t="s">
        <v>478</v>
      </c>
      <c r="D6" s="15" t="s">
        <v>538</v>
      </c>
      <c r="E6" s="27" t="n">
        <v>44862</v>
      </c>
      <c r="F6" s="55" t="s">
        <v>488</v>
      </c>
      <c r="G6" s="27" t="n">
        <v>44876</v>
      </c>
      <c r="H6" s="15" t="n">
        <f aca="false">IF(_xlfn.DAYS(G6,E6)&lt;=10, 2,0)</f>
        <v>0</v>
      </c>
    </row>
    <row r="7" customFormat="false" ht="14.5" hidden="false" customHeight="false" outlineLevel="0" collapsed="false">
      <c r="B7" s="15" t="n">
        <v>4</v>
      </c>
      <c r="C7" s="18" t="s">
        <v>478</v>
      </c>
      <c r="D7" s="15" t="s">
        <v>481</v>
      </c>
      <c r="E7" s="27" t="n">
        <v>44790</v>
      </c>
      <c r="F7" s="55" t="s">
        <v>539</v>
      </c>
      <c r="G7" s="27" t="n">
        <v>44804</v>
      </c>
      <c r="H7" s="15" t="n">
        <f aca="false">IF(_xlfn.DAYS(G7,E7)&lt;=10, 2,0)</f>
        <v>0</v>
      </c>
    </row>
    <row r="8" customFormat="false" ht="14.5" hidden="false" customHeight="false" outlineLevel="0" collapsed="false">
      <c r="B8" s="15" t="n">
        <v>5</v>
      </c>
      <c r="C8" s="18" t="s">
        <v>475</v>
      </c>
      <c r="D8" s="15" t="s">
        <v>540</v>
      </c>
      <c r="E8" s="27" t="n">
        <v>44840</v>
      </c>
      <c r="F8" s="55" t="s">
        <v>541</v>
      </c>
      <c r="G8" s="27" t="n">
        <v>44866</v>
      </c>
      <c r="H8" s="15" t="n">
        <f aca="false">IF(_xlfn.DAYS(G8,E8)&lt;=10, 2,0)</f>
        <v>0</v>
      </c>
    </row>
    <row r="9" customFormat="false" ht="14.5" hidden="false" customHeight="false" outlineLevel="0" collapsed="false">
      <c r="B9" s="15"/>
      <c r="C9" s="15"/>
      <c r="D9" s="133"/>
      <c r="E9" s="134"/>
      <c r="F9" s="129"/>
      <c r="G9" s="135"/>
      <c r="H9" s="96"/>
    </row>
    <row r="10" customFormat="false" ht="14.5" hidden="false" customHeight="false" outlineLevel="0" collapsed="false">
      <c r="B10" s="15"/>
      <c r="C10" s="15"/>
      <c r="D10" s="18"/>
      <c r="E10" s="136"/>
      <c r="F10" s="128"/>
      <c r="G10" s="137"/>
      <c r="H10" s="15"/>
    </row>
    <row r="11" customFormat="false" ht="14.5" hidden="false" customHeight="false" outlineLevel="0" collapsed="false">
      <c r="B11" s="15"/>
      <c r="C11" s="15"/>
      <c r="D11" s="18"/>
      <c r="E11" s="137"/>
      <c r="F11" s="128"/>
      <c r="G11" s="137"/>
      <c r="H11" s="15"/>
    </row>
    <row r="12" customFormat="false" ht="14.5" hidden="false" customHeight="false" outlineLevel="0" collapsed="false">
      <c r="B12" s="15"/>
      <c r="C12" s="15"/>
      <c r="D12" s="18"/>
      <c r="E12" s="137"/>
      <c r="F12" s="128"/>
      <c r="G12" s="137"/>
      <c r="H12" s="15"/>
    </row>
    <row r="13" customFormat="false" ht="14.5" hidden="false" customHeight="false" outlineLevel="0" collapsed="false">
      <c r="B13" s="15"/>
      <c r="C13" s="15"/>
      <c r="D13" s="18"/>
      <c r="E13" s="135"/>
      <c r="F13" s="15"/>
      <c r="G13" s="137"/>
      <c r="H13" s="15"/>
    </row>
    <row r="14" customFormat="false" ht="14.5" hidden="false" customHeight="false" outlineLevel="0" collapsed="false">
      <c r="B14" s="15"/>
      <c r="C14" s="15"/>
      <c r="D14" s="18"/>
      <c r="E14" s="137"/>
      <c r="F14" s="15"/>
      <c r="G14" s="137"/>
      <c r="H14" s="15"/>
    </row>
    <row r="15" customFormat="false" ht="14.5" hidden="false" customHeight="false" outlineLevel="0" collapsed="false">
      <c r="B15" s="15"/>
      <c r="C15" s="15"/>
      <c r="D15" s="18"/>
      <c r="E15" s="137"/>
      <c r="F15" s="15"/>
      <c r="G15" s="137"/>
      <c r="H15" s="15"/>
    </row>
    <row r="16" customFormat="false" ht="14.5" hidden="false" customHeight="false" outlineLevel="0" collapsed="false">
      <c r="B16" s="15"/>
      <c r="C16" s="15"/>
      <c r="D16" s="18"/>
      <c r="E16" s="137"/>
      <c r="F16" s="15"/>
      <c r="G16" s="137"/>
      <c r="H16" s="15"/>
    </row>
    <row r="17" customFormat="false" ht="14.5" hidden="false" customHeight="false" outlineLevel="0" collapsed="false">
      <c r="B17" s="15"/>
      <c r="C17" s="15"/>
      <c r="D17" s="15"/>
      <c r="E17" s="135"/>
      <c r="F17" s="15"/>
      <c r="G17" s="137"/>
      <c r="H17" s="15"/>
    </row>
    <row r="18" customFormat="false" ht="14.5" hidden="false" customHeight="false" outlineLevel="0" collapsed="false">
      <c r="B18" s="15"/>
      <c r="C18" s="15"/>
      <c r="D18" s="15"/>
      <c r="E18" s="137"/>
      <c r="F18" s="15"/>
      <c r="G18" s="137"/>
      <c r="H18" s="15"/>
    </row>
    <row r="19" customFormat="false" ht="14.5" hidden="false" customHeight="false" outlineLevel="0" collapsed="false">
      <c r="B19" s="15"/>
      <c r="C19" s="15"/>
      <c r="D19" s="15"/>
      <c r="E19" s="137"/>
      <c r="F19" s="15"/>
      <c r="G19" s="137"/>
      <c r="H19" s="15"/>
    </row>
    <row r="20" customFormat="false" ht="14.5" hidden="false" customHeight="false" outlineLevel="0" collapsed="false">
      <c r="B20" s="15"/>
      <c r="C20" s="15"/>
      <c r="D20" s="15"/>
      <c r="E20" s="137"/>
      <c r="F20" s="15"/>
      <c r="G20" s="137"/>
      <c r="H20" s="15"/>
    </row>
    <row r="21" customFormat="false" ht="14.5" hidden="false" customHeight="false" outlineLevel="0" collapsed="false">
      <c r="B21" s="15"/>
      <c r="C21" s="15"/>
      <c r="D21" s="15"/>
      <c r="E21" s="137"/>
      <c r="F21" s="15"/>
      <c r="G21" s="137"/>
      <c r="H21" s="15"/>
    </row>
    <row r="22" customFormat="false" ht="14.5" hidden="false" customHeight="false" outlineLevel="0" collapsed="false">
      <c r="B22" s="15"/>
      <c r="C22" s="15"/>
      <c r="D22" s="15"/>
      <c r="E22" s="137"/>
      <c r="F22" s="15"/>
      <c r="G22" s="137"/>
      <c r="H22" s="15"/>
    </row>
    <row r="23" customFormat="false" ht="14.5" hidden="false" customHeight="false" outlineLevel="0" collapsed="false">
      <c r="B23" s="15"/>
      <c r="C23" s="15"/>
      <c r="D23" s="15"/>
      <c r="E23" s="137"/>
      <c r="F23" s="15"/>
      <c r="G23" s="137"/>
      <c r="H23" s="15"/>
    </row>
    <row r="24" customFormat="false" ht="14.5" hidden="false" customHeight="false" outlineLevel="0" collapsed="false">
      <c r="B24" s="15"/>
      <c r="C24" s="15"/>
      <c r="D24" s="15"/>
      <c r="E24" s="137"/>
      <c r="F24" s="15"/>
      <c r="G24" s="137"/>
      <c r="H24" s="15"/>
    </row>
    <row r="25" customFormat="false" ht="14.5" hidden="false" customHeight="false" outlineLevel="0" collapsed="false">
      <c r="B25" s="15"/>
      <c r="C25" s="15"/>
      <c r="D25" s="15"/>
      <c r="E25" s="137"/>
      <c r="F25" s="15"/>
      <c r="G25" s="137"/>
      <c r="H25" s="15"/>
    </row>
    <row r="26" customFormat="false" ht="14.5" hidden="false" customHeight="false" outlineLevel="0" collapsed="false">
      <c r="B26" s="15"/>
      <c r="C26" s="15"/>
      <c r="D26" s="15"/>
      <c r="E26" s="137"/>
      <c r="F26" s="15"/>
      <c r="G26" s="137"/>
      <c r="H26" s="15"/>
    </row>
    <row r="27" customFormat="false" ht="14.5" hidden="false" customHeight="false" outlineLevel="0" collapsed="false">
      <c r="B27" s="15"/>
      <c r="C27" s="15"/>
      <c r="D27" s="15"/>
      <c r="E27" s="137"/>
      <c r="F27" s="15"/>
      <c r="G27" s="137"/>
      <c r="H27" s="15"/>
    </row>
    <row r="28" customFormat="false" ht="14.5" hidden="false" customHeight="false" outlineLevel="0" collapsed="false">
      <c r="B28" s="15"/>
      <c r="C28" s="15"/>
      <c r="D28" s="15"/>
      <c r="E28" s="137"/>
      <c r="F28" s="15"/>
      <c r="G28" s="137"/>
      <c r="H28" s="15"/>
    </row>
    <row r="29" customFormat="false" ht="14.5" hidden="false" customHeight="false" outlineLevel="0" collapsed="false">
      <c r="B29" s="15"/>
      <c r="C29" s="15"/>
      <c r="D29" s="15"/>
      <c r="E29" s="137"/>
      <c r="F29" s="15"/>
      <c r="G29" s="137"/>
      <c r="H29" s="15"/>
    </row>
    <row r="30" customFormat="false" ht="14.5" hidden="false" customHeight="false" outlineLevel="0" collapsed="false">
      <c r="B30" s="15"/>
      <c r="C30" s="15"/>
      <c r="D30" s="15"/>
      <c r="E30" s="137"/>
      <c r="F30" s="15"/>
      <c r="G30" s="137"/>
      <c r="H30" s="15"/>
    </row>
    <row r="31" customFormat="false" ht="14.5" hidden="false" customHeight="false" outlineLevel="0" collapsed="false">
      <c r="B31" s="15"/>
      <c r="C31" s="15"/>
      <c r="D31" s="15"/>
      <c r="E31" s="137"/>
      <c r="F31" s="15"/>
      <c r="G31" s="137"/>
      <c r="H31" s="15"/>
    </row>
  </sheetData>
  <mergeCells count="1">
    <mergeCell ref="A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tabColor rgb="FFA9D18E"/>
    <pageSetUpPr fitToPage="false"/>
  </sheetPr>
  <dimension ref="A2:H1048576"/>
  <sheetViews>
    <sheetView showFormulas="false" showGridLines="true" showRowColHeaders="true" showZeros="true" rightToLeft="false" tabSelected="false" showOutlineSymbols="true" defaultGridColor="true" view="normal" topLeftCell="A45" colorId="64" zoomScale="100" zoomScaleNormal="100" zoomScalePageLayoutView="100" workbookViewId="0">
      <selection pane="topLeft" activeCell="F5" activeCellId="0" sqref="F5"/>
    </sheetView>
  </sheetViews>
  <sheetFormatPr defaultRowHeight="14.5" zeroHeight="false" outlineLevelRow="0" outlineLevelCol="0"/>
  <cols>
    <col collapsed="false" customWidth="true" hidden="false" outlineLevel="0" max="1" min="1" style="0" width="11.84"/>
    <col collapsed="false" customWidth="true" hidden="false" outlineLevel="0" max="2" min="2" style="0" width="7.18"/>
    <col collapsed="false" customWidth="true" hidden="false" outlineLevel="0" max="3" min="3" style="0" width="23.45"/>
    <col collapsed="false" customWidth="true" hidden="true" outlineLevel="0" max="4" min="4" style="0" width="11.54"/>
    <col collapsed="false" customWidth="true" hidden="true" outlineLevel="0" max="5" min="5" style="0" width="28.18"/>
    <col collapsed="false" customWidth="true" hidden="false" outlineLevel="0" max="7" min="6" style="0" width="8.67"/>
    <col collapsed="false" customWidth="true" hidden="false" outlineLevel="0" max="8" min="8" style="0" width="58.18"/>
    <col collapsed="false" customWidth="true" hidden="false" outlineLevel="0" max="10" min="9" style="0" width="8.67"/>
    <col collapsed="false" customWidth="true" hidden="false" outlineLevel="0" max="11" min="11" style="0" width="30.09"/>
    <col collapsed="false" customWidth="true" hidden="false" outlineLevel="0" max="1025" min="12" style="0" width="8.67"/>
  </cols>
  <sheetData>
    <row r="2" customFormat="false" ht="14.5" hidden="false" customHeight="false" outlineLevel="0" collapsed="false">
      <c r="A2" s="29" t="s">
        <v>547</v>
      </c>
      <c r="B2" s="29"/>
      <c r="C2" s="29"/>
      <c r="D2" s="29"/>
      <c r="E2" s="29"/>
      <c r="F2" s="29"/>
      <c r="G2" s="29"/>
    </row>
    <row r="3" customFormat="false" ht="14.5" hidden="false" customHeight="false" outlineLevel="0" collapsed="false">
      <c r="A3" s="138" t="s">
        <v>548</v>
      </c>
      <c r="B3" s="138"/>
      <c r="C3" s="138"/>
      <c r="D3" s="138"/>
      <c r="E3" s="138"/>
      <c r="F3" s="138"/>
      <c r="G3" s="138"/>
    </row>
    <row r="4" customFormat="false" ht="36" hidden="false" customHeight="false" outlineLevel="0" collapsed="false">
      <c r="A4" s="139" t="s">
        <v>549</v>
      </c>
      <c r="B4" s="130" t="s">
        <v>71</v>
      </c>
      <c r="C4" s="130" t="s">
        <v>550</v>
      </c>
      <c r="D4" s="130" t="s">
        <v>551</v>
      </c>
      <c r="E4" s="130" t="s">
        <v>543</v>
      </c>
      <c r="F4" s="140" t="s">
        <v>552</v>
      </c>
      <c r="G4" s="141" t="s">
        <v>553</v>
      </c>
      <c r="H4" s="130" t="s">
        <v>285</v>
      </c>
    </row>
    <row r="5" customFormat="false" ht="14.5" hidden="false" customHeight="false" outlineLevel="0" collapsed="false">
      <c r="B5" s="84" t="n">
        <v>1</v>
      </c>
      <c r="C5" s="85" t="s">
        <v>554</v>
      </c>
      <c r="D5" s="86" t="n">
        <v>44862</v>
      </c>
      <c r="E5" s="87" t="s">
        <v>444</v>
      </c>
      <c r="F5" s="85" t="n">
        <v>0</v>
      </c>
      <c r="G5" s="85" t="n">
        <v>10</v>
      </c>
      <c r="H5" s="142"/>
    </row>
    <row r="6" customFormat="false" ht="14.5" hidden="false" customHeight="false" outlineLevel="0" collapsed="false">
      <c r="B6" s="84" t="n">
        <v>2</v>
      </c>
      <c r="C6" s="85" t="s">
        <v>446</v>
      </c>
      <c r="D6" s="86" t="n">
        <v>44624</v>
      </c>
      <c r="E6" s="87" t="s">
        <v>447</v>
      </c>
      <c r="F6" s="85" t="n">
        <v>11</v>
      </c>
      <c r="G6" s="85" t="n">
        <v>50</v>
      </c>
      <c r="H6" s="142"/>
    </row>
    <row r="7" customFormat="false" ht="14.5" hidden="false" customHeight="false" outlineLevel="0" collapsed="false">
      <c r="B7" s="84" t="n">
        <v>3</v>
      </c>
      <c r="C7" s="85" t="s">
        <v>448</v>
      </c>
      <c r="D7" s="86" t="n">
        <v>44683</v>
      </c>
      <c r="E7" s="87" t="s">
        <v>449</v>
      </c>
      <c r="F7" s="85" t="n">
        <v>3</v>
      </c>
      <c r="G7" s="85" t="n">
        <v>58</v>
      </c>
      <c r="H7" s="142"/>
    </row>
    <row r="8" customFormat="false" ht="14.5" hidden="false" customHeight="false" outlineLevel="0" collapsed="false">
      <c r="B8" s="84" t="n">
        <v>4</v>
      </c>
      <c r="C8" s="85" t="s">
        <v>450</v>
      </c>
      <c r="D8" s="86" t="n">
        <v>44774</v>
      </c>
      <c r="E8" s="87" t="s">
        <v>451</v>
      </c>
      <c r="F8" s="85" t="n">
        <v>4</v>
      </c>
      <c r="G8" s="85" t="n">
        <v>43</v>
      </c>
      <c r="H8" s="142"/>
    </row>
    <row r="9" customFormat="false" ht="14.5" hidden="false" customHeight="false" outlineLevel="0" collapsed="false">
      <c r="B9" s="84" t="n">
        <v>5</v>
      </c>
      <c r="C9" s="85" t="s">
        <v>452</v>
      </c>
      <c r="D9" s="86" t="n">
        <v>44753</v>
      </c>
      <c r="E9" s="87" t="s">
        <v>453</v>
      </c>
      <c r="F9" s="85" t="n">
        <v>3</v>
      </c>
      <c r="G9" s="85" t="n">
        <v>58</v>
      </c>
      <c r="H9" s="142"/>
    </row>
    <row r="10" customFormat="false" ht="14.5" hidden="false" customHeight="false" outlineLevel="0" collapsed="false">
      <c r="B10" s="84" t="n">
        <v>6</v>
      </c>
      <c r="C10" s="85" t="s">
        <v>454</v>
      </c>
      <c r="D10" s="86" t="n">
        <v>44837</v>
      </c>
      <c r="E10" s="87" t="s">
        <v>455</v>
      </c>
      <c r="F10" s="85" t="n">
        <v>4</v>
      </c>
      <c r="G10" s="85" t="n">
        <v>21</v>
      </c>
      <c r="H10" s="143" t="s">
        <v>555</v>
      </c>
    </row>
    <row r="11" customFormat="false" ht="14.5" hidden="false" customHeight="false" outlineLevel="0" collapsed="false">
      <c r="B11" s="84" t="n">
        <v>7</v>
      </c>
      <c r="C11" s="85" t="s">
        <v>457</v>
      </c>
      <c r="D11" s="86" t="n">
        <v>44778</v>
      </c>
      <c r="E11" s="87" t="s">
        <v>458</v>
      </c>
      <c r="F11" s="85" t="n">
        <v>3</v>
      </c>
      <c r="G11" s="85" t="n">
        <v>26</v>
      </c>
      <c r="H11" s="142"/>
    </row>
    <row r="12" customFormat="false" ht="14.5" hidden="false" customHeight="false" outlineLevel="0" collapsed="false">
      <c r="B12" s="84" t="n">
        <v>8</v>
      </c>
      <c r="C12" s="85" t="s">
        <v>556</v>
      </c>
      <c r="D12" s="86" t="n">
        <v>44830</v>
      </c>
      <c r="E12" s="87" t="s">
        <v>460</v>
      </c>
      <c r="F12" s="85" t="n">
        <v>3</v>
      </c>
      <c r="G12" s="85" t="n">
        <v>56</v>
      </c>
      <c r="H12" s="142"/>
    </row>
    <row r="13" customFormat="false" ht="14.5" hidden="false" customHeight="false" outlineLevel="0" collapsed="false">
      <c r="B13" s="84" t="n">
        <v>9</v>
      </c>
      <c r="C13" s="85"/>
      <c r="D13" s="86" t="n">
        <v>44624</v>
      </c>
      <c r="E13" s="87" t="s">
        <v>462</v>
      </c>
      <c r="F13" s="85" t="n">
        <v>0</v>
      </c>
      <c r="G13" s="85" t="n">
        <v>0</v>
      </c>
      <c r="H13" s="143" t="s">
        <v>557</v>
      </c>
    </row>
    <row r="14" customFormat="false" ht="14.5" hidden="false" customHeight="false" outlineLevel="0" collapsed="false">
      <c r="B14" s="84" t="n">
        <v>10</v>
      </c>
      <c r="C14" s="85" t="s">
        <v>463</v>
      </c>
      <c r="D14" s="86" t="n">
        <v>44624</v>
      </c>
      <c r="E14" s="87" t="s">
        <v>464</v>
      </c>
      <c r="F14" s="85" t="n">
        <v>2</v>
      </c>
      <c r="G14" s="85" t="n">
        <v>58</v>
      </c>
      <c r="H14" s="142"/>
    </row>
    <row r="15" customFormat="false" ht="14.5" hidden="false" customHeight="false" outlineLevel="0" collapsed="false">
      <c r="B15" s="84" t="n">
        <v>11</v>
      </c>
      <c r="C15" s="85"/>
      <c r="D15" s="86" t="n">
        <v>44624</v>
      </c>
      <c r="E15" s="87" t="s">
        <v>465</v>
      </c>
      <c r="F15" s="85" t="n">
        <v>0</v>
      </c>
      <c r="G15" s="85" t="n">
        <v>0</v>
      </c>
      <c r="H15" s="143" t="s">
        <v>558</v>
      </c>
    </row>
    <row r="16" customFormat="false" ht="14.5" hidden="false" customHeight="false" outlineLevel="0" collapsed="false">
      <c r="B16" s="84" t="n">
        <v>12</v>
      </c>
      <c r="C16" s="85" t="s">
        <v>466</v>
      </c>
      <c r="D16" s="86" t="n">
        <v>44624</v>
      </c>
      <c r="E16" s="87" t="s">
        <v>467</v>
      </c>
      <c r="F16" s="85" t="n">
        <v>6</v>
      </c>
      <c r="G16" s="85" t="n">
        <v>57</v>
      </c>
      <c r="H16" s="142"/>
    </row>
    <row r="17" customFormat="false" ht="28.5" hidden="false" customHeight="false" outlineLevel="0" collapsed="false">
      <c r="A17" s="139" t="s">
        <v>559</v>
      </c>
      <c r="B17" s="130" t="s">
        <v>71</v>
      </c>
      <c r="C17" s="130" t="s">
        <v>550</v>
      </c>
      <c r="D17" s="130" t="s">
        <v>551</v>
      </c>
      <c r="E17" s="130" t="s">
        <v>543</v>
      </c>
      <c r="F17" s="144" t="s">
        <v>552</v>
      </c>
      <c r="G17" s="130" t="s">
        <v>553</v>
      </c>
      <c r="H17" s="130" t="s">
        <v>285</v>
      </c>
    </row>
    <row r="18" customFormat="false" ht="13.8" hidden="false" customHeight="false" outlineLevel="0" collapsed="false">
      <c r="A18" s="145"/>
      <c r="B18" s="128" t="n">
        <v>1</v>
      </c>
      <c r="C18" s="146" t="s">
        <v>472</v>
      </c>
      <c r="D18" s="94" t="n">
        <v>44624</v>
      </c>
      <c r="E18" s="95" t="s">
        <v>473</v>
      </c>
      <c r="F18" s="85" t="n">
        <v>1</v>
      </c>
      <c r="G18" s="85" t="n">
        <v>60</v>
      </c>
      <c r="H18" s="142"/>
    </row>
    <row r="19" customFormat="false" ht="13.8" hidden="false" customHeight="false" outlineLevel="0" collapsed="false">
      <c r="A19" s="147"/>
      <c r="B19" s="128" t="n">
        <v>2</v>
      </c>
      <c r="C19" s="148" t="s">
        <v>474</v>
      </c>
      <c r="D19" s="98" t="n">
        <v>44624</v>
      </c>
      <c r="E19" s="99" t="s">
        <v>475</v>
      </c>
      <c r="F19" s="85" t="n">
        <v>2</v>
      </c>
      <c r="G19" s="85" t="n">
        <v>60</v>
      </c>
      <c r="H19" s="142"/>
    </row>
    <row r="20" customFormat="false" ht="13.8" hidden="false" customHeight="false" outlineLevel="0" collapsed="false">
      <c r="A20" s="147"/>
      <c r="B20" s="128" t="n">
        <v>3</v>
      </c>
      <c r="C20" s="148" t="s">
        <v>476</v>
      </c>
      <c r="D20" s="98" t="n">
        <v>44655</v>
      </c>
      <c r="E20" s="99" t="s">
        <v>475</v>
      </c>
      <c r="F20" s="85" t="n">
        <v>1</v>
      </c>
      <c r="G20" s="85" t="n">
        <v>60</v>
      </c>
      <c r="H20" s="142"/>
    </row>
    <row r="21" customFormat="false" ht="13.8" hidden="false" customHeight="false" outlineLevel="0" collapsed="false">
      <c r="A21" s="147"/>
      <c r="B21" s="128" t="n">
        <v>4</v>
      </c>
      <c r="C21" s="148" t="s">
        <v>477</v>
      </c>
      <c r="D21" s="98" t="n">
        <v>44655</v>
      </c>
      <c r="E21" s="99" t="s">
        <v>478</v>
      </c>
      <c r="F21" s="85" t="n">
        <v>5</v>
      </c>
      <c r="G21" s="85" t="n">
        <v>56</v>
      </c>
      <c r="H21" s="142"/>
    </row>
    <row r="22" customFormat="false" ht="13.8" hidden="false" customHeight="false" outlineLevel="0" collapsed="false">
      <c r="A22" s="147"/>
      <c r="B22" s="128" t="n">
        <v>5</v>
      </c>
      <c r="C22" s="148" t="s">
        <v>479</v>
      </c>
      <c r="D22" s="98" t="n">
        <v>44624</v>
      </c>
      <c r="E22" s="99" t="s">
        <v>478</v>
      </c>
      <c r="F22" s="85" t="n">
        <v>3</v>
      </c>
      <c r="G22" s="85" t="n">
        <v>60</v>
      </c>
      <c r="H22" s="142"/>
    </row>
    <row r="23" customFormat="false" ht="13.8" hidden="false" customHeight="false" outlineLevel="0" collapsed="false">
      <c r="A23" s="149"/>
      <c r="B23" s="128" t="n">
        <v>6</v>
      </c>
      <c r="C23" s="150" t="s">
        <v>480</v>
      </c>
      <c r="D23" s="98" t="n">
        <v>44704</v>
      </c>
      <c r="E23" s="74" t="s">
        <v>478</v>
      </c>
      <c r="F23" s="85" t="n">
        <v>0</v>
      </c>
      <c r="G23" s="85" t="n">
        <v>60</v>
      </c>
      <c r="H23" s="143"/>
    </row>
    <row r="24" customFormat="false" ht="13.8" hidden="false" customHeight="false" outlineLevel="0" collapsed="false">
      <c r="A24" s="149"/>
      <c r="B24" s="128" t="n">
        <v>7</v>
      </c>
      <c r="C24" s="150" t="s">
        <v>481</v>
      </c>
      <c r="D24" s="98" t="n">
        <v>44713</v>
      </c>
      <c r="E24" s="74" t="s">
        <v>478</v>
      </c>
      <c r="F24" s="85" t="n">
        <v>0</v>
      </c>
      <c r="G24" s="85" t="n">
        <v>60</v>
      </c>
      <c r="H24" s="142"/>
    </row>
    <row r="25" customFormat="false" ht="13.8" hidden="false" customHeight="false" outlineLevel="0" collapsed="false">
      <c r="A25" s="149"/>
      <c r="B25" s="128" t="n">
        <v>8</v>
      </c>
      <c r="C25" s="150" t="s">
        <v>482</v>
      </c>
      <c r="D25" s="98" t="n">
        <v>44713</v>
      </c>
      <c r="E25" s="74" t="s">
        <v>478</v>
      </c>
      <c r="F25" s="85" t="n">
        <v>1</v>
      </c>
      <c r="G25" s="85" t="n">
        <v>60</v>
      </c>
      <c r="H25" s="142"/>
    </row>
    <row r="26" customFormat="false" ht="13.8" hidden="false" customHeight="false" outlineLevel="0" collapsed="false">
      <c r="A26" s="149"/>
      <c r="B26" s="128" t="n">
        <v>9</v>
      </c>
      <c r="C26" s="150" t="s">
        <v>483</v>
      </c>
      <c r="D26" s="98" t="n">
        <v>44727</v>
      </c>
      <c r="E26" s="74" t="s">
        <v>478</v>
      </c>
      <c r="F26" s="85" t="n">
        <v>1</v>
      </c>
      <c r="G26" s="85" t="n">
        <v>60</v>
      </c>
      <c r="H26" s="143"/>
    </row>
    <row r="27" customFormat="false" ht="13.8" hidden="false" customHeight="false" outlineLevel="0" collapsed="false">
      <c r="A27" s="149"/>
      <c r="B27" s="128" t="n">
        <v>10</v>
      </c>
      <c r="C27" s="150" t="s">
        <v>484</v>
      </c>
      <c r="D27" s="98" t="n">
        <v>44727</v>
      </c>
      <c r="E27" s="74" t="s">
        <v>478</v>
      </c>
      <c r="F27" s="85" t="n">
        <v>2</v>
      </c>
      <c r="G27" s="85" t="n">
        <v>59</v>
      </c>
      <c r="H27" s="142"/>
    </row>
    <row r="28" customFormat="false" ht="13.8" hidden="false" customHeight="false" outlineLevel="0" collapsed="false">
      <c r="A28" s="149"/>
      <c r="B28" s="128" t="n">
        <v>11</v>
      </c>
      <c r="C28" s="150" t="s">
        <v>560</v>
      </c>
      <c r="D28" s="98" t="n">
        <v>44727</v>
      </c>
      <c r="E28" s="74" t="s">
        <v>486</v>
      </c>
      <c r="F28" s="85" t="n">
        <v>5</v>
      </c>
      <c r="G28" s="85" t="n">
        <v>57</v>
      </c>
      <c r="H28" s="143"/>
    </row>
    <row r="29" customFormat="false" ht="13.8" hidden="false" customHeight="false" outlineLevel="0" collapsed="false">
      <c r="A29" s="149"/>
      <c r="B29" s="128" t="n">
        <v>12</v>
      </c>
      <c r="C29" s="150" t="s">
        <v>487</v>
      </c>
      <c r="D29" s="98" t="n">
        <v>44727</v>
      </c>
      <c r="E29" s="74" t="s">
        <v>478</v>
      </c>
      <c r="F29" s="85" t="n">
        <v>0</v>
      </c>
      <c r="G29" s="85" t="n">
        <v>60</v>
      </c>
      <c r="H29" s="142"/>
    </row>
    <row r="30" customFormat="false" ht="13.8" hidden="false" customHeight="false" outlineLevel="0" collapsed="false">
      <c r="A30" s="149"/>
      <c r="B30" s="128" t="n">
        <v>13</v>
      </c>
      <c r="C30" s="150" t="s">
        <v>561</v>
      </c>
      <c r="D30" s="98" t="n">
        <v>44727</v>
      </c>
      <c r="E30" s="74" t="s">
        <v>478</v>
      </c>
      <c r="F30" s="85" t="n">
        <v>0</v>
      </c>
      <c r="G30" s="85" t="n">
        <v>60</v>
      </c>
      <c r="H30" s="142"/>
    </row>
    <row r="31" customFormat="false" ht="13.8" hidden="false" customHeight="false" outlineLevel="0" collapsed="false">
      <c r="A31" s="149"/>
      <c r="B31" s="128" t="n">
        <v>14</v>
      </c>
      <c r="C31" s="150" t="s">
        <v>489</v>
      </c>
      <c r="D31" s="98" t="n">
        <v>44727</v>
      </c>
      <c r="E31" s="74" t="s">
        <v>478</v>
      </c>
      <c r="F31" s="85" t="n">
        <v>2</v>
      </c>
      <c r="G31" s="85" t="n">
        <v>60</v>
      </c>
      <c r="H31" s="142"/>
    </row>
    <row r="32" customFormat="false" ht="13.8" hidden="false" customHeight="false" outlineLevel="0" collapsed="false">
      <c r="A32" s="149"/>
      <c r="B32" s="128" t="n">
        <v>15</v>
      </c>
      <c r="C32" s="150" t="s">
        <v>490</v>
      </c>
      <c r="D32" s="98" t="n">
        <v>44813</v>
      </c>
      <c r="E32" s="74" t="s">
        <v>478</v>
      </c>
      <c r="F32" s="85" t="n">
        <v>1</v>
      </c>
      <c r="G32" s="85" t="n">
        <v>60</v>
      </c>
      <c r="H32" s="142"/>
    </row>
    <row r="33" customFormat="false" ht="13.8" hidden="false" customHeight="false" outlineLevel="0" collapsed="false">
      <c r="A33" s="149"/>
      <c r="B33" s="128" t="n">
        <v>16</v>
      </c>
      <c r="C33" s="150" t="s">
        <v>492</v>
      </c>
      <c r="D33" s="98" t="n">
        <v>44727</v>
      </c>
      <c r="E33" s="74" t="s">
        <v>475</v>
      </c>
      <c r="F33" s="85" t="n">
        <v>14</v>
      </c>
      <c r="G33" s="85" t="n">
        <v>49</v>
      </c>
      <c r="H33" s="142"/>
    </row>
    <row r="34" customFormat="false" ht="13.8" hidden="false" customHeight="false" outlineLevel="0" collapsed="false">
      <c r="A34" s="149"/>
      <c r="B34" s="128" t="n">
        <v>17</v>
      </c>
      <c r="C34" s="150" t="s">
        <v>493</v>
      </c>
      <c r="D34" s="98" t="n">
        <v>44727</v>
      </c>
      <c r="E34" s="74" t="s">
        <v>486</v>
      </c>
      <c r="F34" s="85" t="n">
        <v>0</v>
      </c>
      <c r="G34" s="85" t="n">
        <v>60</v>
      </c>
      <c r="H34" s="142"/>
    </row>
    <row r="35" customFormat="false" ht="13.8" hidden="false" customHeight="false" outlineLevel="0" collapsed="false">
      <c r="A35" s="149"/>
      <c r="B35" s="128" t="n">
        <v>18</v>
      </c>
      <c r="C35" s="150" t="s">
        <v>494</v>
      </c>
      <c r="D35" s="98" t="n">
        <v>44719</v>
      </c>
      <c r="E35" s="74" t="s">
        <v>478</v>
      </c>
      <c r="F35" s="85" t="n">
        <v>5</v>
      </c>
      <c r="G35" s="85" t="n">
        <v>58</v>
      </c>
      <c r="H35" s="142"/>
    </row>
    <row r="36" customFormat="false" ht="13.8" hidden="false" customHeight="false" outlineLevel="0" collapsed="false">
      <c r="A36" s="149"/>
      <c r="B36" s="128" t="n">
        <v>19</v>
      </c>
      <c r="C36" s="150" t="s">
        <v>495</v>
      </c>
      <c r="D36" s="98" t="n">
        <v>44727</v>
      </c>
      <c r="E36" s="74" t="s">
        <v>478</v>
      </c>
      <c r="F36" s="85" t="n">
        <v>0</v>
      </c>
      <c r="G36" s="85" t="n">
        <v>60</v>
      </c>
      <c r="H36" s="142"/>
    </row>
    <row r="37" customFormat="false" ht="13.8" hidden="false" customHeight="false" outlineLevel="0" collapsed="false">
      <c r="A37" s="149"/>
      <c r="B37" s="128" t="n">
        <v>20</v>
      </c>
      <c r="C37" s="150" t="s">
        <v>496</v>
      </c>
      <c r="D37" s="98" t="n">
        <v>44722</v>
      </c>
      <c r="E37" s="74" t="s">
        <v>497</v>
      </c>
      <c r="F37" s="85" t="n">
        <v>0</v>
      </c>
      <c r="G37" s="85" t="n">
        <v>60</v>
      </c>
      <c r="H37" s="142"/>
    </row>
    <row r="38" customFormat="false" ht="13.8" hidden="false" customHeight="false" outlineLevel="0" collapsed="false">
      <c r="A38" s="149"/>
      <c r="B38" s="128" t="n">
        <v>21</v>
      </c>
      <c r="C38" s="150" t="s">
        <v>498</v>
      </c>
      <c r="D38" s="98" t="n">
        <v>44727</v>
      </c>
      <c r="E38" s="74" t="s">
        <v>497</v>
      </c>
      <c r="F38" s="85" t="n">
        <v>0</v>
      </c>
      <c r="G38" s="85" t="n">
        <v>60</v>
      </c>
      <c r="H38" s="142"/>
    </row>
    <row r="39" customFormat="false" ht="13.8" hidden="false" customHeight="false" outlineLevel="0" collapsed="false">
      <c r="A39" s="149"/>
      <c r="B39" s="128" t="n">
        <v>22</v>
      </c>
      <c r="C39" s="150" t="s">
        <v>499</v>
      </c>
      <c r="D39" s="98" t="n">
        <v>44718</v>
      </c>
      <c r="E39" s="74" t="s">
        <v>500</v>
      </c>
      <c r="F39" s="85" t="n">
        <v>3</v>
      </c>
      <c r="G39" s="85" t="n">
        <v>60</v>
      </c>
      <c r="H39" s="142"/>
    </row>
    <row r="40" customFormat="false" ht="13.8" hidden="false" customHeight="false" outlineLevel="0" collapsed="false">
      <c r="A40" s="149"/>
      <c r="B40" s="128" t="n">
        <v>23</v>
      </c>
      <c r="C40" s="150" t="s">
        <v>501</v>
      </c>
      <c r="D40" s="98" t="n">
        <v>44641</v>
      </c>
      <c r="E40" s="74" t="s">
        <v>475</v>
      </c>
      <c r="F40" s="85" t="n">
        <v>0</v>
      </c>
      <c r="G40" s="85" t="n">
        <v>60</v>
      </c>
      <c r="H40" s="142"/>
    </row>
    <row r="41" customFormat="false" ht="13.8" hidden="false" customHeight="false" outlineLevel="0" collapsed="false">
      <c r="A41" s="149"/>
      <c r="B41" s="128" t="n">
        <v>24</v>
      </c>
      <c r="C41" s="150" t="s">
        <v>502</v>
      </c>
      <c r="D41" s="98" t="n">
        <v>44708</v>
      </c>
      <c r="E41" s="74" t="s">
        <v>478</v>
      </c>
      <c r="F41" s="85" t="n">
        <v>2</v>
      </c>
      <c r="G41" s="85" t="n">
        <v>60</v>
      </c>
      <c r="H41" s="142"/>
    </row>
    <row r="42" customFormat="false" ht="13.8" hidden="false" customHeight="false" outlineLevel="0" collapsed="false">
      <c r="A42" s="149"/>
      <c r="B42" s="128" t="n">
        <v>25</v>
      </c>
      <c r="C42" s="150" t="s">
        <v>503</v>
      </c>
      <c r="D42" s="98" t="n">
        <v>44761</v>
      </c>
      <c r="E42" s="74" t="s">
        <v>478</v>
      </c>
      <c r="F42" s="85" t="n">
        <v>0</v>
      </c>
      <c r="G42" s="85" t="n">
        <v>60</v>
      </c>
      <c r="H42" s="142"/>
    </row>
    <row r="43" customFormat="false" ht="13.8" hidden="false" customHeight="false" outlineLevel="0" collapsed="false">
      <c r="A43" s="149"/>
      <c r="B43" s="128" t="n">
        <v>26</v>
      </c>
      <c r="C43" s="150" t="s">
        <v>504</v>
      </c>
      <c r="D43" s="98" t="n">
        <v>44761</v>
      </c>
      <c r="E43" s="74" t="s">
        <v>505</v>
      </c>
      <c r="F43" s="85" t="n">
        <v>3</v>
      </c>
      <c r="G43" s="85" t="n">
        <v>60</v>
      </c>
      <c r="H43" s="142"/>
    </row>
    <row r="44" customFormat="false" ht="13.8" hidden="false" customHeight="false" outlineLevel="0" collapsed="false">
      <c r="A44" s="151"/>
      <c r="B44" s="128" t="n">
        <v>27</v>
      </c>
      <c r="C44" s="152" t="s">
        <v>506</v>
      </c>
      <c r="D44" s="98" t="n">
        <v>44655</v>
      </c>
      <c r="E44" s="85" t="s">
        <v>478</v>
      </c>
      <c r="F44" s="85" t="n">
        <v>10</v>
      </c>
      <c r="G44" s="85" t="n">
        <v>52</v>
      </c>
      <c r="H44" s="142"/>
    </row>
    <row r="45" customFormat="false" ht="13.8" hidden="false" customHeight="false" outlineLevel="0" collapsed="false">
      <c r="A45" s="151"/>
      <c r="B45" s="128" t="n">
        <v>28</v>
      </c>
      <c r="C45" s="153" t="s">
        <v>481</v>
      </c>
      <c r="D45" s="103" t="n">
        <v>44790</v>
      </c>
      <c r="E45" s="102" t="s">
        <v>507</v>
      </c>
      <c r="F45" s="85" t="n">
        <v>0</v>
      </c>
      <c r="G45" s="85" t="n">
        <v>60</v>
      </c>
      <c r="H45" s="142"/>
    </row>
    <row r="46" customFormat="false" ht="13.8" hidden="false" customHeight="false" outlineLevel="0" collapsed="false">
      <c r="A46" s="151"/>
      <c r="B46" s="128" t="n">
        <v>29</v>
      </c>
      <c r="C46" s="152" t="s">
        <v>509</v>
      </c>
      <c r="D46" s="103" t="n">
        <v>44795</v>
      </c>
      <c r="E46" s="85" t="s">
        <v>478</v>
      </c>
      <c r="F46" s="85" t="n">
        <v>2</v>
      </c>
      <c r="G46" s="85" t="n">
        <v>49</v>
      </c>
      <c r="H46" s="142"/>
    </row>
    <row r="47" customFormat="false" ht="13.8" hidden="false" customHeight="false" outlineLevel="0" collapsed="false">
      <c r="A47" s="151"/>
      <c r="B47" s="128" t="n">
        <v>30</v>
      </c>
      <c r="C47" s="153" t="s">
        <v>511</v>
      </c>
      <c r="D47" s="103" t="n">
        <v>44802</v>
      </c>
      <c r="E47" s="102" t="s">
        <v>486</v>
      </c>
      <c r="F47" s="85" t="n">
        <v>2</v>
      </c>
      <c r="G47" s="85" t="n">
        <v>49</v>
      </c>
      <c r="H47" s="142"/>
    </row>
    <row r="48" customFormat="false" ht="13.8" hidden="false" customHeight="false" outlineLevel="0" collapsed="false">
      <c r="A48" s="154"/>
      <c r="B48" s="128" t="n">
        <v>31</v>
      </c>
      <c r="C48" s="85" t="s">
        <v>512</v>
      </c>
      <c r="D48" s="109" t="n">
        <v>44802</v>
      </c>
      <c r="E48" s="110" t="s">
        <v>486</v>
      </c>
      <c r="F48" s="85" t="n">
        <v>4</v>
      </c>
      <c r="G48" s="85" t="n">
        <v>48</v>
      </c>
      <c r="H48" s="142"/>
    </row>
    <row r="49" customFormat="false" ht="13.8" hidden="false" customHeight="false" outlineLevel="0" collapsed="false">
      <c r="B49" s="128" t="n">
        <v>32</v>
      </c>
      <c r="C49" s="155" t="s">
        <v>513</v>
      </c>
      <c r="D49" s="109" t="n">
        <v>44865</v>
      </c>
      <c r="E49" s="156" t="s">
        <v>473</v>
      </c>
      <c r="F49" s="85" t="n">
        <v>0</v>
      </c>
      <c r="G49" s="85" t="n">
        <v>10</v>
      </c>
      <c r="H49" s="142"/>
    </row>
    <row r="50" customFormat="false" ht="28.5" hidden="false" customHeight="false" outlineLevel="0" collapsed="false">
      <c r="A50" s="139" t="s">
        <v>562</v>
      </c>
      <c r="B50" s="127" t="s">
        <v>71</v>
      </c>
      <c r="C50" s="130" t="s">
        <v>550</v>
      </c>
      <c r="D50" s="130" t="s">
        <v>551</v>
      </c>
      <c r="E50" s="141" t="s">
        <v>543</v>
      </c>
      <c r="F50" s="127" t="s">
        <v>552</v>
      </c>
      <c r="G50" s="127" t="s">
        <v>553</v>
      </c>
      <c r="H50" s="130" t="s">
        <v>285</v>
      </c>
    </row>
    <row r="51" customFormat="false" ht="13.8" hidden="false" customHeight="false" outlineLevel="0" collapsed="false">
      <c r="B51" s="15" t="n">
        <v>1</v>
      </c>
      <c r="C51" s="157" t="s">
        <v>519</v>
      </c>
      <c r="D51" s="109" t="s">
        <v>563</v>
      </c>
      <c r="E51" s="158" t="s">
        <v>478</v>
      </c>
      <c r="F51" s="85" t="n">
        <v>4</v>
      </c>
      <c r="G51" s="85" t="n">
        <v>36</v>
      </c>
      <c r="H51" s="142"/>
    </row>
    <row r="52" customFormat="false" ht="13.8" hidden="false" customHeight="false" outlineLevel="0" collapsed="false">
      <c r="B52" s="15" t="n">
        <v>2</v>
      </c>
      <c r="C52" s="157" t="s">
        <v>524</v>
      </c>
      <c r="D52" s="109" t="s">
        <v>564</v>
      </c>
      <c r="E52" s="158" t="s">
        <v>478</v>
      </c>
      <c r="F52" s="85" t="n">
        <v>0</v>
      </c>
      <c r="G52" s="85" t="n">
        <v>34</v>
      </c>
      <c r="H52" s="142"/>
    </row>
    <row r="53" customFormat="false" ht="13.8" hidden="false" customHeight="false" outlineLevel="0" collapsed="false">
      <c r="B53" s="15" t="n">
        <v>3</v>
      </c>
      <c r="C53" s="157" t="s">
        <v>515</v>
      </c>
      <c r="D53" s="109" t="s">
        <v>565</v>
      </c>
      <c r="E53" s="158" t="s">
        <v>478</v>
      </c>
      <c r="F53" s="85" t="n">
        <v>0</v>
      </c>
      <c r="G53" s="85" t="n">
        <v>33</v>
      </c>
      <c r="H53" s="142"/>
    </row>
    <row r="54" customFormat="false" ht="13.8" hidden="false" customHeight="false" outlineLevel="0" collapsed="false">
      <c r="B54" s="15" t="n">
        <v>4</v>
      </c>
      <c r="C54" s="157" t="s">
        <v>521</v>
      </c>
      <c r="D54" s="109" t="s">
        <v>566</v>
      </c>
      <c r="E54" s="158" t="s">
        <v>478</v>
      </c>
      <c r="F54" s="85" t="n">
        <v>3</v>
      </c>
      <c r="G54" s="85" t="n">
        <v>36</v>
      </c>
      <c r="H54" s="142"/>
    </row>
    <row r="55" customFormat="false" ht="13.8" hidden="false" customHeight="false" outlineLevel="0" collapsed="false">
      <c r="B55" s="15" t="n">
        <v>5</v>
      </c>
      <c r="C55" s="157" t="s">
        <v>567</v>
      </c>
      <c r="D55" s="109" t="n">
        <v>44689</v>
      </c>
      <c r="E55" s="158" t="s">
        <v>478</v>
      </c>
      <c r="F55" s="85" t="n">
        <v>5</v>
      </c>
      <c r="G55" s="85" t="n">
        <v>47</v>
      </c>
      <c r="H55" s="142"/>
    </row>
    <row r="56" customFormat="false" ht="13.8" hidden="false" customHeight="false" outlineLevel="0" collapsed="false">
      <c r="B56" s="15" t="n">
        <v>6</v>
      </c>
      <c r="C56" s="157" t="s">
        <v>518</v>
      </c>
      <c r="D56" s="109" t="n">
        <v>44842</v>
      </c>
      <c r="E56" s="158" t="s">
        <v>478</v>
      </c>
      <c r="F56" s="85" t="n">
        <v>1</v>
      </c>
      <c r="G56" s="85" t="n">
        <v>49</v>
      </c>
      <c r="H56" s="143"/>
    </row>
    <row r="57" customFormat="false" ht="13.8" hidden="false" customHeight="false" outlineLevel="0" collapsed="false">
      <c r="B57" s="15" t="n">
        <v>7</v>
      </c>
      <c r="C57" s="157" t="s">
        <v>517</v>
      </c>
      <c r="D57" s="109" t="n">
        <v>44654</v>
      </c>
      <c r="E57" s="159" t="s">
        <v>478</v>
      </c>
      <c r="F57" s="85" t="n">
        <v>5</v>
      </c>
      <c r="G57" s="85" t="n">
        <v>57</v>
      </c>
      <c r="H57" s="142"/>
    </row>
    <row r="58" customFormat="false" ht="13.8" hidden="false" customHeight="false" outlineLevel="0" collapsed="false">
      <c r="B58" s="15" t="n">
        <v>8</v>
      </c>
      <c r="C58" s="157" t="s">
        <v>523</v>
      </c>
      <c r="D58" s="109" t="n">
        <v>44865</v>
      </c>
      <c r="E58" s="156" t="s">
        <v>475</v>
      </c>
      <c r="F58" s="85" t="n">
        <v>0</v>
      </c>
      <c r="G58" s="85" t="n">
        <v>10</v>
      </c>
      <c r="H58" s="142"/>
    </row>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2">
    <mergeCell ref="A2:G2"/>
    <mergeCell ref="A3:G3"/>
  </mergeCells>
  <conditionalFormatting sqref="A36 C36 E36">
    <cfRule type="duplicateValues" priority="2" aboveAverage="0" equalAverage="0" bottom="0" percent="0" rank="0" text="" dxfId="0">
      <formula>0</formula>
    </cfRule>
  </conditionalFormatting>
  <conditionalFormatting sqref="A38 C38 E38">
    <cfRule type="duplicateValues" priority="3" aboveAverage="0" equalAverage="0" bottom="0" percent="0" rank="0" text="" dxfId="0">
      <formula>0</formula>
    </cfRule>
  </conditionalFormatting>
  <conditionalFormatting sqref="A46:A48 C46:C48 A18:A44 C18:C44">
    <cfRule type="duplicateValues" priority="4"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tabColor rgb="FFA9D18E"/>
    <pageSetUpPr fitToPage="false"/>
  </sheetPr>
  <dimension ref="A2: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zeroHeight="false" outlineLevelRow="0" outlineLevelCol="0"/>
  <cols>
    <col collapsed="false" customWidth="true" hidden="false" outlineLevel="0" max="5" min="1" style="0" width="8.67"/>
    <col collapsed="false" customWidth="true" hidden="false" outlineLevel="0" max="6" min="6" style="0" width="14.45"/>
    <col collapsed="false" customWidth="true" hidden="false" outlineLevel="0" max="9" min="7" style="0" width="8.67"/>
    <col collapsed="false" customWidth="true" hidden="false" outlineLevel="0" max="10" min="10" style="0" width="13.82"/>
    <col collapsed="false" customWidth="true" hidden="false" outlineLevel="0" max="1025" min="11" style="0" width="8.67"/>
  </cols>
  <sheetData>
    <row r="2" customFormat="false" ht="15.65" hidden="false" customHeight="true" outlineLevel="0" collapsed="false">
      <c r="A2" s="160" t="s">
        <v>568</v>
      </c>
      <c r="B2" s="160"/>
      <c r="C2" s="160"/>
      <c r="D2" s="160"/>
      <c r="E2" s="160"/>
      <c r="F2" s="160"/>
      <c r="G2" s="161"/>
      <c r="H2" s="161"/>
      <c r="I2" s="161"/>
      <c r="J2" s="161"/>
    </row>
    <row r="3" customFormat="false" ht="15" hidden="false" customHeight="false" outlineLevel="0" collapsed="false"/>
    <row r="4" customFormat="false" ht="15" hidden="false" customHeight="false" outlineLevel="0" collapsed="false">
      <c r="B4" s="162" t="s">
        <v>569</v>
      </c>
      <c r="C4" s="162"/>
      <c r="D4" s="162"/>
      <c r="E4" s="162"/>
    </row>
  </sheetData>
  <mergeCells count="2">
    <mergeCell ref="A2:F2"/>
    <mergeCell ref="B4:E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tabColor rgb="FFA9D18E"/>
    <pageSetUpPr fitToPage="false"/>
  </sheetPr>
  <dimension ref="B2:B4"/>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B4" activeCellId="0" sqref="B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23.17"/>
    <col collapsed="false" customWidth="true" hidden="false" outlineLevel="0" max="3" min="3" style="0" width="15.54"/>
    <col collapsed="false" customWidth="true" hidden="false" outlineLevel="0" max="1025" min="4" style="0" width="8.67"/>
  </cols>
  <sheetData>
    <row r="2" customFormat="false" ht="14.5" hidden="false" customHeight="false" outlineLevel="0" collapsed="false">
      <c r="B2" s="163" t="s">
        <v>570</v>
      </c>
    </row>
    <row r="4" customFormat="false" ht="14.5" hidden="false" customHeight="false" outlineLevel="0" collapsed="false">
      <c r="B4" s="164" t="s">
        <v>571</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tabColor rgb="FFA9D18E"/>
    <pageSetUpPr fitToPage="false"/>
  </sheetPr>
  <dimension ref="B2:B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123.7"/>
    <col collapsed="false" customWidth="true" hidden="false" outlineLevel="0" max="1025" min="3" style="0" width="8.67"/>
  </cols>
  <sheetData>
    <row r="2" customFormat="false" ht="14.5" hidden="false" customHeight="false" outlineLevel="0" collapsed="false">
      <c r="B2" s="163" t="s">
        <v>572</v>
      </c>
    </row>
    <row r="3" customFormat="false" ht="15" hidden="false" customHeight="false" outlineLevel="0" collapsed="false"/>
    <row r="4" customFormat="false" ht="15" hidden="false" customHeight="false" outlineLevel="0" collapsed="false">
      <c r="B4" s="165" t="s">
        <v>573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tabColor rgb="FFA9D18E"/>
    <pageSetUpPr fitToPage="false"/>
  </sheetPr>
  <dimension ref="A2:Q104857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Q10" activeCellId="0" sqref="Q10"/>
    </sheetView>
  </sheetViews>
  <sheetFormatPr defaultRowHeight="14.5" zeroHeight="false" outlineLevelRow="0" outlineLevelCol="0"/>
  <cols>
    <col collapsed="false" customWidth="true" hidden="false" outlineLevel="0" max="1" min="1" style="0" width="6.45"/>
    <col collapsed="false" customWidth="true" hidden="false" outlineLevel="0" max="2" min="2" style="0" width="7.54"/>
    <col collapsed="false" customWidth="true" hidden="false" outlineLevel="0" max="3" min="3" style="0" width="9.82"/>
    <col collapsed="false" customWidth="true" hidden="false" outlineLevel="0" max="4" min="4" style="0" width="20.54"/>
    <col collapsed="false" customWidth="true" hidden="false" outlineLevel="0" max="5" min="5" style="0" width="7.54"/>
    <col collapsed="false" customWidth="true" hidden="false" outlineLevel="0" max="6" min="6" style="0" width="56.72"/>
    <col collapsed="false" customWidth="true" hidden="false" outlineLevel="0" max="7" min="7" style="0" width="30.7"/>
    <col collapsed="false" customWidth="true" hidden="false" outlineLevel="0" max="11" min="8" style="0" width="8.67"/>
    <col collapsed="false" customWidth="true" hidden="false" outlineLevel="0" max="12" min="12" style="0" width="12.27"/>
    <col collapsed="false" customWidth="true" hidden="false" outlineLevel="0" max="13" min="13" style="0" width="14.72"/>
    <col collapsed="false" customWidth="true" hidden="false" outlineLevel="0" max="14" min="14" style="0" width="8.67"/>
    <col collapsed="false" customWidth="true" hidden="false" outlineLevel="0" max="15" min="15" style="0" width="17"/>
    <col collapsed="false" customWidth="true" hidden="false" outlineLevel="0" max="16" min="16" style="0" width="8.67"/>
    <col collapsed="false" customWidth="true" hidden="false" outlineLevel="0" max="17" min="17" style="0" width="13.29"/>
    <col collapsed="false" customWidth="true" hidden="false" outlineLevel="0" max="1025" min="18" style="0" width="8.67"/>
  </cols>
  <sheetData>
    <row r="2" customFormat="false" ht="14.5" hidden="false" customHeight="false" outlineLevel="0" collapsed="false">
      <c r="A2" s="166" t="s">
        <v>574</v>
      </c>
      <c r="B2" s="166"/>
      <c r="C2" s="166"/>
      <c r="D2" s="166"/>
      <c r="E2" s="166"/>
      <c r="F2" s="166"/>
      <c r="G2" s="166"/>
      <c r="H2" s="166"/>
      <c r="I2" s="163"/>
    </row>
    <row r="3" customFormat="false" ht="14.5" hidden="false" customHeight="false" outlineLevel="0" collapsed="false">
      <c r="A3" s="167" t="s">
        <v>575</v>
      </c>
      <c r="B3" s="167"/>
      <c r="C3" s="167"/>
      <c r="D3" s="167"/>
      <c r="E3" s="167"/>
      <c r="F3" s="167"/>
      <c r="G3" s="167"/>
      <c r="H3" s="167"/>
      <c r="I3" s="168"/>
    </row>
    <row r="4" customFormat="false" ht="15" hidden="false" customHeight="false" outlineLevel="0" collapsed="false">
      <c r="A4" s="169" t="s">
        <v>576</v>
      </c>
      <c r="B4" s="170" t="s">
        <v>577</v>
      </c>
      <c r="C4" s="169" t="s">
        <v>95</v>
      </c>
      <c r="D4" s="169" t="s">
        <v>578</v>
      </c>
      <c r="E4" s="169" t="s">
        <v>579</v>
      </c>
      <c r="F4" s="169" t="s">
        <v>580</v>
      </c>
      <c r="G4" s="169" t="s">
        <v>581</v>
      </c>
      <c r="H4" s="169" t="s">
        <v>582</v>
      </c>
      <c r="I4" s="169" t="s">
        <v>54</v>
      </c>
      <c r="J4" s="169" t="s">
        <v>583</v>
      </c>
      <c r="K4" s="169" t="s">
        <v>584</v>
      </c>
      <c r="L4" s="169" t="s">
        <v>585</v>
      </c>
      <c r="M4" s="169" t="s">
        <v>586</v>
      </c>
      <c r="N4" s="169" t="s">
        <v>587</v>
      </c>
      <c r="O4" s="169" t="s">
        <v>588</v>
      </c>
      <c r="P4" s="169" t="s">
        <v>589</v>
      </c>
      <c r="Q4" s="169" t="s">
        <v>590</v>
      </c>
    </row>
    <row r="5" customFormat="false" ht="25" hidden="false" customHeight="false" outlineLevel="0" collapsed="false">
      <c r="A5" s="37" t="n">
        <v>1</v>
      </c>
      <c r="B5" s="37" t="s">
        <v>591</v>
      </c>
      <c r="C5" s="37" t="s">
        <v>592</v>
      </c>
      <c r="D5" s="171" t="n">
        <v>44816</v>
      </c>
      <c r="E5" s="172" t="s">
        <v>593</v>
      </c>
      <c r="F5" s="173" t="s">
        <v>594</v>
      </c>
      <c r="G5" s="174" t="s">
        <v>383</v>
      </c>
      <c r="H5" s="175" t="s">
        <v>595</v>
      </c>
      <c r="I5" s="176" t="s">
        <v>63</v>
      </c>
      <c r="J5" s="177" t="n">
        <v>0.497222222222222</v>
      </c>
      <c r="K5" s="177" t="n">
        <v>0.514583333333333</v>
      </c>
      <c r="L5" s="37" t="s">
        <v>596</v>
      </c>
      <c r="M5" s="37" t="s">
        <v>310</v>
      </c>
      <c r="N5" s="37" t="s">
        <v>597</v>
      </c>
      <c r="O5" s="178" t="n">
        <v>44817</v>
      </c>
      <c r="P5" s="177" t="n">
        <v>0.552083333333333</v>
      </c>
      <c r="Q5" s="37" t="s">
        <v>598</v>
      </c>
    </row>
    <row r="6" customFormat="false" ht="15" hidden="false" customHeight="false" outlineLevel="0" collapsed="false">
      <c r="A6" s="37" t="n">
        <v>2</v>
      </c>
      <c r="B6" s="37" t="s">
        <v>591</v>
      </c>
      <c r="C6" s="37" t="s">
        <v>592</v>
      </c>
      <c r="D6" s="171" t="n">
        <v>44819</v>
      </c>
      <c r="E6" s="37" t="s">
        <v>599</v>
      </c>
      <c r="F6" s="179" t="s">
        <v>600</v>
      </c>
      <c r="G6" s="180" t="s">
        <v>383</v>
      </c>
      <c r="H6" s="181" t="s">
        <v>601</v>
      </c>
      <c r="I6" s="182" t="s">
        <v>57</v>
      </c>
      <c r="J6" s="177" t="n">
        <v>0.875</v>
      </c>
      <c r="K6" s="177" t="n">
        <v>0.875</v>
      </c>
      <c r="L6" s="37" t="s">
        <v>602</v>
      </c>
      <c r="M6" s="37" t="s">
        <v>310</v>
      </c>
      <c r="N6" s="37" t="s">
        <v>597</v>
      </c>
      <c r="O6" s="178" t="n">
        <v>44820</v>
      </c>
      <c r="P6" s="183" t="n">
        <v>0.0833333333333333</v>
      </c>
      <c r="Q6" s="184" t="s">
        <v>603</v>
      </c>
    </row>
    <row r="7" customFormat="false" ht="14.5" hidden="false" customHeight="false" outlineLevel="0" collapsed="false">
      <c r="A7" s="37" t="n">
        <v>3</v>
      </c>
      <c r="B7" s="37" t="s">
        <v>591</v>
      </c>
      <c r="C7" s="37" t="s">
        <v>592</v>
      </c>
      <c r="D7" s="171" t="n">
        <v>44819</v>
      </c>
      <c r="E7" s="37" t="s">
        <v>604</v>
      </c>
      <c r="F7" s="55" t="s">
        <v>605</v>
      </c>
      <c r="G7" s="185" t="s">
        <v>180</v>
      </c>
      <c r="H7" s="186" t="s">
        <v>606</v>
      </c>
      <c r="I7" s="187" t="s">
        <v>60</v>
      </c>
      <c r="J7" s="183" t="n">
        <v>0.839583333333333</v>
      </c>
      <c r="K7" s="183" t="n">
        <v>0.839583333333333</v>
      </c>
      <c r="L7" s="37" t="s">
        <v>602</v>
      </c>
      <c r="M7" s="37" t="s">
        <v>310</v>
      </c>
      <c r="N7" s="37" t="s">
        <v>597</v>
      </c>
      <c r="O7" s="178" t="n">
        <v>44820</v>
      </c>
      <c r="P7" s="183" t="n">
        <v>0.25</v>
      </c>
      <c r="Q7" s="188" t="s">
        <v>607</v>
      </c>
    </row>
    <row r="8" customFormat="false" ht="14.5" hidden="false" customHeight="false" outlineLevel="0" collapsed="false">
      <c r="A8" s="37" t="n">
        <v>4</v>
      </c>
      <c r="B8" s="37" t="s">
        <v>591</v>
      </c>
      <c r="C8" s="37" t="s">
        <v>592</v>
      </c>
      <c r="D8" s="171" t="n">
        <v>44828</v>
      </c>
      <c r="E8" s="37" t="s">
        <v>608</v>
      </c>
      <c r="F8" s="55" t="s">
        <v>609</v>
      </c>
      <c r="G8" s="55" t="s">
        <v>383</v>
      </c>
      <c r="H8" s="189" t="s">
        <v>601</v>
      </c>
      <c r="I8" s="182" t="s">
        <v>57</v>
      </c>
      <c r="J8" s="177" t="n">
        <v>0.416666666666667</v>
      </c>
      <c r="K8" s="183" t="n">
        <v>0.5</v>
      </c>
      <c r="L8" s="46" t="s">
        <v>610</v>
      </c>
      <c r="M8" s="190" t="s">
        <v>306</v>
      </c>
      <c r="N8" s="37" t="s">
        <v>597</v>
      </c>
      <c r="O8" s="178" t="n">
        <v>44828</v>
      </c>
      <c r="P8" s="183" t="n">
        <v>0.708333333333333</v>
      </c>
      <c r="Q8" s="188" t="s">
        <v>611</v>
      </c>
    </row>
    <row r="9" customFormat="false" ht="14.5" hidden="false" customHeight="false" outlineLevel="0" collapsed="false">
      <c r="A9" s="37" t="n">
        <v>5</v>
      </c>
      <c r="B9" s="37" t="s">
        <v>591</v>
      </c>
      <c r="C9" s="37" t="s">
        <v>592</v>
      </c>
      <c r="D9" s="171" t="n">
        <v>44828</v>
      </c>
      <c r="E9" s="37" t="s">
        <v>612</v>
      </c>
      <c r="F9" s="55" t="s">
        <v>613</v>
      </c>
      <c r="G9" s="55" t="s">
        <v>233</v>
      </c>
      <c r="H9" s="186" t="s">
        <v>606</v>
      </c>
      <c r="I9" s="187" t="s">
        <v>60</v>
      </c>
      <c r="J9" s="177" t="n">
        <v>0.416666666666667</v>
      </c>
      <c r="K9" s="183" t="n">
        <v>0.5</v>
      </c>
      <c r="L9" s="46" t="s">
        <v>610</v>
      </c>
      <c r="M9" s="37" t="s">
        <v>310</v>
      </c>
      <c r="N9" s="37" t="s">
        <v>597</v>
      </c>
      <c r="O9" s="178" t="n">
        <v>44828</v>
      </c>
      <c r="P9" s="183" t="n">
        <v>0.708333333333333</v>
      </c>
      <c r="Q9" s="188" t="s">
        <v>611</v>
      </c>
    </row>
    <row r="10" customFormat="false" ht="14.5" hidden="false" customHeight="false" outlineLevel="0" collapsed="false">
      <c r="A10" s="37" t="n">
        <v>6</v>
      </c>
      <c r="B10" s="37" t="s">
        <v>591</v>
      </c>
      <c r="C10" s="37" t="s">
        <v>592</v>
      </c>
      <c r="D10" s="171" t="n">
        <v>44833</v>
      </c>
      <c r="E10" s="37" t="s">
        <v>614</v>
      </c>
      <c r="F10" s="55" t="s">
        <v>615</v>
      </c>
      <c r="G10" s="15" t="s">
        <v>616</v>
      </c>
      <c r="H10" s="186" t="s">
        <v>606</v>
      </c>
      <c r="I10" s="187" t="s">
        <v>60</v>
      </c>
      <c r="J10" s="183" t="n">
        <v>0.501388888888889</v>
      </c>
      <c r="K10" s="183" t="n">
        <v>0.520833333333333</v>
      </c>
      <c r="L10" s="46" t="s">
        <v>617</v>
      </c>
      <c r="M10" s="37" t="s">
        <v>310</v>
      </c>
      <c r="N10" s="37" t="s">
        <v>597</v>
      </c>
      <c r="O10" s="178" t="n">
        <v>44833</v>
      </c>
      <c r="P10" s="183" t="n">
        <v>0.665972222222222</v>
      </c>
      <c r="Q10" s="46" t="s">
        <v>618</v>
      </c>
    </row>
    <row r="11" customFormat="false" ht="14.5" hidden="false" customHeight="false" outlineLevel="0" collapsed="false">
      <c r="A11" s="37" t="n">
        <v>7</v>
      </c>
      <c r="B11" s="37" t="s">
        <v>591</v>
      </c>
      <c r="C11" s="46" t="s">
        <v>619</v>
      </c>
      <c r="D11" s="171" t="n">
        <v>44838</v>
      </c>
      <c r="E11" s="37" t="s">
        <v>620</v>
      </c>
      <c r="F11" s="55" t="s">
        <v>621</v>
      </c>
      <c r="G11" s="55" t="s">
        <v>197</v>
      </c>
      <c r="H11" s="189" t="s">
        <v>601</v>
      </c>
      <c r="I11" s="182" t="s">
        <v>57</v>
      </c>
      <c r="J11" s="183" t="n">
        <v>0.550694444444444</v>
      </c>
      <c r="K11" s="183" t="n">
        <v>0.554861111111111</v>
      </c>
      <c r="L11" s="46" t="s">
        <v>622</v>
      </c>
      <c r="M11" s="37" t="s">
        <v>310</v>
      </c>
      <c r="N11" s="37" t="s">
        <v>597</v>
      </c>
      <c r="O11" s="178" t="n">
        <v>44838</v>
      </c>
      <c r="P11" s="183" t="n">
        <v>0.645138888888889</v>
      </c>
      <c r="Q11" s="46" t="s">
        <v>623</v>
      </c>
    </row>
    <row r="12" customFormat="false" ht="14.5" hidden="false" customHeight="false" outlineLevel="0" collapsed="false">
      <c r="A12" s="37" t="n">
        <v>8</v>
      </c>
      <c r="B12" s="37" t="s">
        <v>591</v>
      </c>
      <c r="C12" s="46" t="s">
        <v>619</v>
      </c>
      <c r="D12" s="171" t="n">
        <v>44841</v>
      </c>
      <c r="E12" s="37" t="s">
        <v>624</v>
      </c>
      <c r="F12" s="46" t="s">
        <v>625</v>
      </c>
      <c r="G12" s="15" t="s">
        <v>626</v>
      </c>
      <c r="H12" s="186" t="s">
        <v>606</v>
      </c>
      <c r="I12" s="187" t="s">
        <v>60</v>
      </c>
      <c r="J12" s="183" t="n">
        <v>0.826388888888889</v>
      </c>
      <c r="K12" s="183" t="n">
        <v>0.851388888888889</v>
      </c>
      <c r="L12" s="46" t="s">
        <v>627</v>
      </c>
      <c r="M12" s="37" t="s">
        <v>310</v>
      </c>
      <c r="N12" s="37" t="s">
        <v>597</v>
      </c>
      <c r="O12" s="178" t="n">
        <v>44842</v>
      </c>
      <c r="P12" s="183" t="n">
        <v>0.583333333333333</v>
      </c>
      <c r="Q12" s="46" t="s">
        <v>628</v>
      </c>
    </row>
    <row r="13" customFormat="false" ht="14.5" hidden="false" customHeight="false" outlineLevel="0" collapsed="false">
      <c r="A13" s="37" t="n">
        <v>9</v>
      </c>
      <c r="B13" s="37" t="s">
        <v>591</v>
      </c>
      <c r="C13" s="46" t="s">
        <v>619</v>
      </c>
      <c r="D13" s="171" t="n">
        <v>44846</v>
      </c>
      <c r="E13" s="37" t="s">
        <v>629</v>
      </c>
      <c r="F13" s="55" t="s">
        <v>630</v>
      </c>
      <c r="G13" s="15" t="s">
        <v>616</v>
      </c>
      <c r="H13" s="186" t="s">
        <v>606</v>
      </c>
      <c r="I13" s="187" t="s">
        <v>60</v>
      </c>
      <c r="J13" s="177" t="n">
        <v>0.3125</v>
      </c>
      <c r="K13" s="183" t="n">
        <v>0.351388888888889</v>
      </c>
      <c r="L13" s="46" t="s">
        <v>631</v>
      </c>
      <c r="M13" s="37" t="s">
        <v>310</v>
      </c>
      <c r="N13" s="37" t="s">
        <v>597</v>
      </c>
      <c r="O13" s="178" t="n">
        <v>44846</v>
      </c>
      <c r="P13" s="183" t="n">
        <v>0.375</v>
      </c>
      <c r="Q13" s="46" t="s">
        <v>632</v>
      </c>
    </row>
    <row r="14" customFormat="false" ht="14.5" hidden="false" customHeight="false" outlineLevel="0" collapsed="false">
      <c r="A14" s="37" t="n">
        <v>10</v>
      </c>
      <c r="B14" s="37" t="s">
        <v>591</v>
      </c>
      <c r="C14" s="46" t="s">
        <v>619</v>
      </c>
      <c r="D14" s="171" t="n">
        <v>44856</v>
      </c>
      <c r="E14" s="37" t="s">
        <v>633</v>
      </c>
      <c r="F14" s="55" t="s">
        <v>634</v>
      </c>
      <c r="G14" s="15" t="s">
        <v>635</v>
      </c>
      <c r="H14" s="186" t="s">
        <v>606</v>
      </c>
      <c r="I14" s="187" t="s">
        <v>60</v>
      </c>
      <c r="J14" s="177" t="n">
        <v>0.375</v>
      </c>
      <c r="K14" s="177" t="n">
        <v>0.395833333333333</v>
      </c>
      <c r="L14" s="37" t="s">
        <v>636</v>
      </c>
      <c r="M14" s="37" t="s">
        <v>310</v>
      </c>
      <c r="N14" s="37" t="s">
        <v>597</v>
      </c>
      <c r="O14" s="178" t="n">
        <v>44856</v>
      </c>
      <c r="P14" s="183" t="n">
        <v>0.583333333333333</v>
      </c>
      <c r="Q14" s="46" t="s">
        <v>637</v>
      </c>
    </row>
    <row r="15" customFormat="false" ht="14.5" hidden="false" customHeight="false" outlineLevel="0" collapsed="false">
      <c r="A15" s="37" t="n">
        <v>11</v>
      </c>
      <c r="B15" s="37" t="s">
        <v>591</v>
      </c>
      <c r="C15" s="46" t="s">
        <v>619</v>
      </c>
      <c r="D15" s="171" t="n">
        <v>44857</v>
      </c>
      <c r="E15" s="37" t="s">
        <v>638</v>
      </c>
      <c r="F15" s="55" t="s">
        <v>639</v>
      </c>
      <c r="G15" s="15" t="s">
        <v>635</v>
      </c>
      <c r="H15" s="186" t="s">
        <v>606</v>
      </c>
      <c r="I15" s="187" t="s">
        <v>60</v>
      </c>
      <c r="J15" s="177" t="n">
        <v>0.416666666666667</v>
      </c>
      <c r="K15" s="177" t="n">
        <v>0.4375</v>
      </c>
      <c r="L15" s="37" t="s">
        <v>636</v>
      </c>
      <c r="M15" s="37" t="s">
        <v>310</v>
      </c>
      <c r="N15" s="37" t="s">
        <v>597</v>
      </c>
      <c r="O15" s="178" t="n">
        <v>44857</v>
      </c>
      <c r="P15" s="183" t="n">
        <v>0.666666666666667</v>
      </c>
      <c r="Q15" s="46" t="s">
        <v>640</v>
      </c>
    </row>
    <row r="16" customFormat="false" ht="14.5" hidden="false" customHeight="false" outlineLevel="0" collapsed="false">
      <c r="A16" s="37" t="n">
        <v>12</v>
      </c>
      <c r="B16" s="37" t="s">
        <v>591</v>
      </c>
      <c r="C16" s="46" t="s">
        <v>619</v>
      </c>
      <c r="D16" s="171" t="n">
        <v>44860</v>
      </c>
      <c r="E16" s="37" t="s">
        <v>641</v>
      </c>
      <c r="F16" s="55" t="s">
        <v>642</v>
      </c>
      <c r="G16" s="185" t="s">
        <v>180</v>
      </c>
      <c r="H16" s="186" t="s">
        <v>606</v>
      </c>
      <c r="I16" s="187" t="s">
        <v>60</v>
      </c>
      <c r="J16" s="183" t="n">
        <v>0.679861111111111</v>
      </c>
      <c r="K16" s="183" t="n">
        <v>0.681944444444444</v>
      </c>
      <c r="L16" s="46" t="s">
        <v>643</v>
      </c>
      <c r="M16" s="37" t="s">
        <v>310</v>
      </c>
      <c r="N16" s="37" t="s">
        <v>597</v>
      </c>
      <c r="O16" s="178" t="n">
        <v>44860</v>
      </c>
      <c r="P16" s="183" t="n">
        <v>0.702083333333333</v>
      </c>
      <c r="Q16" s="46" t="s">
        <v>644</v>
      </c>
    </row>
    <row r="17" customFormat="false" ht="24.5" hidden="false" customHeight="false" outlineLevel="0" collapsed="false">
      <c r="A17" s="37" t="n">
        <v>13</v>
      </c>
      <c r="B17" s="37" t="s">
        <v>591</v>
      </c>
      <c r="C17" s="37" t="s">
        <v>619</v>
      </c>
      <c r="D17" s="171" t="n">
        <v>44862</v>
      </c>
      <c r="E17" s="37" t="s">
        <v>645</v>
      </c>
      <c r="F17" s="191" t="s">
        <v>646</v>
      </c>
      <c r="G17" s="52" t="s">
        <v>647</v>
      </c>
      <c r="H17" s="192" t="s">
        <v>606</v>
      </c>
      <c r="I17" s="187" t="s">
        <v>60</v>
      </c>
      <c r="J17" s="177" t="n">
        <v>0.618055555555556</v>
      </c>
      <c r="K17" s="177" t="n">
        <v>0.625</v>
      </c>
      <c r="L17" s="37" t="s">
        <v>648</v>
      </c>
      <c r="M17" s="37" t="s">
        <v>310</v>
      </c>
      <c r="N17" s="37" t="s">
        <v>597</v>
      </c>
      <c r="O17" s="178" t="n">
        <v>44864</v>
      </c>
      <c r="P17" s="177" t="n">
        <v>0.958333333333333</v>
      </c>
      <c r="Q17" s="37" t="s">
        <v>649</v>
      </c>
    </row>
    <row r="18" customFormat="false" ht="14.5" hidden="false" customHeight="false" outlineLevel="0" collapsed="false">
      <c r="A18" s="37" t="n">
        <v>14</v>
      </c>
      <c r="B18" s="37" t="s">
        <v>591</v>
      </c>
      <c r="C18" s="37" t="s">
        <v>619</v>
      </c>
      <c r="D18" s="171" t="n">
        <v>44862</v>
      </c>
      <c r="E18" s="37" t="s">
        <v>650</v>
      </c>
      <c r="F18" s="55" t="s">
        <v>651</v>
      </c>
      <c r="G18" s="55" t="s">
        <v>197</v>
      </c>
      <c r="H18" s="189" t="s">
        <v>601</v>
      </c>
      <c r="I18" s="182" t="s">
        <v>57</v>
      </c>
      <c r="J18" s="177" t="n">
        <v>0.521527777777778</v>
      </c>
      <c r="K18" s="177" t="n">
        <v>0.525</v>
      </c>
      <c r="L18" s="46" t="s">
        <v>652</v>
      </c>
      <c r="M18" s="37" t="s">
        <v>310</v>
      </c>
      <c r="N18" s="37" t="s">
        <v>597</v>
      </c>
      <c r="O18" s="178" t="n">
        <v>44862</v>
      </c>
      <c r="P18" s="177" t="n">
        <v>0.54375</v>
      </c>
      <c r="Q18" s="46" t="s">
        <v>653</v>
      </c>
    </row>
    <row r="19" customFormat="false" ht="14.5" hidden="false" customHeight="false" outlineLevel="0" collapsed="false">
      <c r="A19" s="37" t="n">
        <v>15</v>
      </c>
      <c r="B19" s="37" t="s">
        <v>591</v>
      </c>
      <c r="C19" s="37" t="s">
        <v>619</v>
      </c>
      <c r="D19" s="171" t="n">
        <v>44859</v>
      </c>
      <c r="E19" s="37" t="s">
        <v>654</v>
      </c>
      <c r="F19" s="55" t="s">
        <v>655</v>
      </c>
      <c r="G19" s="55" t="s">
        <v>656</v>
      </c>
      <c r="H19" s="189" t="s">
        <v>601</v>
      </c>
      <c r="I19" s="182" t="s">
        <v>57</v>
      </c>
      <c r="J19" s="177" t="n">
        <v>0.930555555555555</v>
      </c>
      <c r="K19" s="177" t="n">
        <v>0.951388888888889</v>
      </c>
      <c r="L19" s="46" t="s">
        <v>636</v>
      </c>
      <c r="M19" s="37" t="s">
        <v>310</v>
      </c>
      <c r="N19" s="37" t="s">
        <v>597</v>
      </c>
      <c r="O19" s="178" t="n">
        <v>44860</v>
      </c>
      <c r="P19" s="193" t="n">
        <v>0.527083333333333</v>
      </c>
      <c r="Q19" s="15" t="s">
        <v>657</v>
      </c>
    </row>
    <row r="20" customFormat="false" ht="14.5" hidden="false" customHeight="false" outlineLevel="0" collapsed="false">
      <c r="A20" s="37" t="n">
        <v>16</v>
      </c>
      <c r="B20" s="37" t="s">
        <v>591</v>
      </c>
      <c r="C20" s="46" t="s">
        <v>658</v>
      </c>
      <c r="D20" s="171" t="n">
        <v>44869</v>
      </c>
      <c r="E20" s="37" t="s">
        <v>659</v>
      </c>
      <c r="F20" s="55" t="s">
        <v>660</v>
      </c>
      <c r="G20" s="55" t="s">
        <v>383</v>
      </c>
      <c r="H20" s="194" t="s">
        <v>595</v>
      </c>
      <c r="I20" s="176" t="s">
        <v>63</v>
      </c>
      <c r="J20" s="183" t="n">
        <v>0.490972222222222</v>
      </c>
      <c r="K20" s="183" t="n">
        <v>0.5</v>
      </c>
      <c r="L20" s="46" t="s">
        <v>661</v>
      </c>
      <c r="M20" s="37" t="s">
        <v>310</v>
      </c>
      <c r="N20" s="37" t="s">
        <v>597</v>
      </c>
      <c r="O20" s="178" t="n">
        <v>44869</v>
      </c>
      <c r="P20" s="193" t="n">
        <v>0.461805555555556</v>
      </c>
      <c r="Q20" s="15" t="s">
        <v>662</v>
      </c>
    </row>
    <row r="21" customFormat="false" ht="14.5" hidden="false" customHeight="false" outlineLevel="0" collapsed="false">
      <c r="A21" s="37" t="n">
        <v>17</v>
      </c>
      <c r="B21" s="37" t="s">
        <v>591</v>
      </c>
      <c r="C21" s="46" t="s">
        <v>658</v>
      </c>
      <c r="D21" s="171" t="n">
        <v>44874</v>
      </c>
      <c r="E21" s="37" t="s">
        <v>663</v>
      </c>
      <c r="F21" s="55" t="s">
        <v>664</v>
      </c>
      <c r="G21" s="55" t="s">
        <v>665</v>
      </c>
      <c r="H21" s="189" t="s">
        <v>601</v>
      </c>
      <c r="I21" s="182" t="s">
        <v>57</v>
      </c>
      <c r="J21" s="183" t="n">
        <v>0.604166666666667</v>
      </c>
      <c r="K21" s="183" t="n">
        <v>0.605555555555556</v>
      </c>
      <c r="L21" s="46" t="s">
        <v>666</v>
      </c>
      <c r="M21" s="37" t="s">
        <v>310</v>
      </c>
      <c r="N21" s="37" t="s">
        <v>597</v>
      </c>
      <c r="O21" s="178" t="n">
        <v>44860</v>
      </c>
      <c r="P21" s="183" t="n">
        <v>0.635416666666667</v>
      </c>
      <c r="Q21" s="46" t="s">
        <v>667</v>
      </c>
    </row>
    <row r="1048576" customFormat="false" ht="12.8" hidden="false" customHeight="false" outlineLevel="0" collapsed="false"/>
  </sheetData>
  <autoFilter ref="A4:Q21"/>
  <mergeCells count="2">
    <mergeCell ref="A2:H2"/>
    <mergeCell ref="A3:H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tabColor rgb="FFA9D18E"/>
    <pageSetUpPr fitToPage="false"/>
  </sheetPr>
  <dimension ref="A2:I11"/>
  <sheetViews>
    <sheetView showFormulas="false" showGridLines="true" showRowColHeaders="true" showZeros="true" rightToLeft="false" tabSelected="true" showOutlineSymbols="true" defaultGridColor="true" view="normal" topLeftCell="A1" colorId="64" zoomScale="96" zoomScaleNormal="96" zoomScalePageLayoutView="100" workbookViewId="0">
      <pane xSplit="3" ySplit="4" topLeftCell="D8" activePane="bottomRight" state="frozen"/>
      <selection pane="topLeft" activeCell="A1" activeCellId="0" sqref="A1"/>
      <selection pane="topRight" activeCell="D1" activeCellId="0" sqref="D1"/>
      <selection pane="bottomLeft" activeCell="A8" activeCellId="0" sqref="A8"/>
      <selection pane="bottomRight" activeCell="C11" activeCellId="0" sqref="C11"/>
    </sheetView>
  </sheetViews>
  <sheetFormatPr defaultRowHeight="13.8" zeroHeight="false" outlineLevelRow="0" outlineLevelCol="0"/>
  <cols>
    <col collapsed="false" customWidth="true" hidden="false" outlineLevel="0" max="1" min="1" style="0" width="8.72"/>
    <col collapsed="false" customWidth="true" hidden="false" outlineLevel="0" max="2" min="2" style="0" width="2.77"/>
    <col collapsed="false" customWidth="true" hidden="false" outlineLevel="0" max="3" min="3" style="0" width="64.43"/>
    <col collapsed="false" customWidth="true" hidden="false" outlineLevel="0" max="1025" min="4" style="0" width="15.39"/>
  </cols>
  <sheetData>
    <row r="2" customFormat="false" ht="15" hidden="false" customHeight="true" outlineLevel="0" collapsed="false">
      <c r="A2" s="22" t="s">
        <v>70</v>
      </c>
      <c r="B2" s="22"/>
      <c r="C2" s="22"/>
      <c r="D2" s="22"/>
      <c r="E2" s="22"/>
      <c r="F2" s="22"/>
      <c r="G2" s="22"/>
      <c r="H2" s="22"/>
      <c r="I2" s="22"/>
    </row>
    <row r="3" customFormat="false" ht="13.8" hidden="false" customHeight="false" outlineLevel="0" collapsed="false">
      <c r="C3" s="23"/>
    </row>
    <row r="4" customFormat="false" ht="15" hidden="false" customHeight="true" outlineLevel="0" collapsed="false">
      <c r="A4" s="2"/>
      <c r="B4" s="24" t="s">
        <v>71</v>
      </c>
      <c r="C4" s="25" t="s">
        <v>72</v>
      </c>
      <c r="D4" s="24" t="s">
        <v>73</v>
      </c>
      <c r="E4" s="24" t="s">
        <v>74</v>
      </c>
      <c r="F4" s="24" t="s">
        <v>75</v>
      </c>
      <c r="G4" s="26" t="s">
        <v>76</v>
      </c>
      <c r="H4" s="26" t="s">
        <v>77</v>
      </c>
      <c r="I4" s="2"/>
    </row>
    <row r="5" customFormat="false" ht="15" hidden="false" customHeight="true" outlineLevel="0" collapsed="false">
      <c r="B5" s="15" t="n">
        <v>1</v>
      </c>
      <c r="C5" s="13" t="s">
        <v>78</v>
      </c>
      <c r="D5" s="15" t="s">
        <v>79</v>
      </c>
      <c r="E5" s="15" t="n">
        <v>3</v>
      </c>
      <c r="F5" s="27" t="n">
        <v>44635</v>
      </c>
      <c r="G5" s="27" t="n">
        <v>44631</v>
      </c>
      <c r="H5" s="15" t="n">
        <f aca="false">G5-F5</f>
        <v>-4</v>
      </c>
    </row>
    <row r="6" customFormat="false" ht="15" hidden="false" customHeight="true" outlineLevel="0" collapsed="false">
      <c r="B6" s="15" t="n">
        <v>2</v>
      </c>
      <c r="C6" s="13" t="s">
        <v>80</v>
      </c>
      <c r="D6" s="15" t="s">
        <v>79</v>
      </c>
      <c r="E6" s="15" t="n">
        <v>3</v>
      </c>
      <c r="F6" s="27" t="n">
        <v>44696</v>
      </c>
      <c r="G6" s="27" t="n">
        <v>44781</v>
      </c>
      <c r="H6" s="15" t="n">
        <f aca="false">G6-F6</f>
        <v>85</v>
      </c>
    </row>
    <row r="7" customFormat="false" ht="15.6" hidden="false" customHeight="true" outlineLevel="0" collapsed="false">
      <c r="B7" s="15" t="n">
        <v>3</v>
      </c>
      <c r="C7" s="13" t="s">
        <v>81</v>
      </c>
      <c r="D7" s="15" t="s">
        <v>79</v>
      </c>
      <c r="E7" s="15" t="n">
        <v>3</v>
      </c>
      <c r="F7" s="27" t="n">
        <v>44696</v>
      </c>
      <c r="G7" s="27" t="n">
        <v>44749</v>
      </c>
      <c r="H7" s="15" t="n">
        <f aca="false">G7-F7</f>
        <v>53</v>
      </c>
    </row>
    <row r="8" customFormat="false" ht="31.25" hidden="false" customHeight="true" outlineLevel="0" collapsed="false">
      <c r="B8" s="15" t="n">
        <v>4</v>
      </c>
      <c r="C8" s="13" t="s">
        <v>82</v>
      </c>
      <c r="D8" s="15" t="s">
        <v>79</v>
      </c>
      <c r="E8" s="15" t="n">
        <v>3</v>
      </c>
      <c r="F8" s="27" t="n">
        <v>44696</v>
      </c>
      <c r="G8" s="27" t="n">
        <v>44781</v>
      </c>
      <c r="H8" s="15" t="n">
        <f aca="false">G8-F8</f>
        <v>85</v>
      </c>
    </row>
    <row r="9" customFormat="false" ht="15" hidden="false" customHeight="true" outlineLevel="0" collapsed="false">
      <c r="B9" s="15" t="n">
        <v>5</v>
      </c>
      <c r="C9" s="13" t="s">
        <v>83</v>
      </c>
      <c r="D9" s="15" t="s">
        <v>79</v>
      </c>
      <c r="E9" s="15" t="n">
        <v>3</v>
      </c>
      <c r="F9" s="27" t="n">
        <v>44696</v>
      </c>
      <c r="G9" s="27" t="n">
        <v>44690</v>
      </c>
      <c r="H9" s="15" t="n">
        <f aca="false">G9-F9</f>
        <v>-6</v>
      </c>
    </row>
    <row r="10" customFormat="false" ht="15" hidden="false" customHeight="true" outlineLevel="0" collapsed="false">
      <c r="B10" s="15" t="n">
        <v>8</v>
      </c>
      <c r="C10" s="13" t="s">
        <v>84</v>
      </c>
      <c r="D10" s="15" t="s">
        <v>85</v>
      </c>
      <c r="E10" s="15" t="n">
        <v>3</v>
      </c>
      <c r="F10" s="27" t="n">
        <v>44880</v>
      </c>
      <c r="G10" s="27" t="n">
        <v>44879</v>
      </c>
      <c r="H10" s="15" t="n">
        <f aca="false">G10-F10</f>
        <v>-1</v>
      </c>
    </row>
    <row r="11" customFormat="false" ht="99.2" hidden="false" customHeight="true" outlineLevel="0" collapsed="false">
      <c r="B11" s="15" t="n">
        <v>9</v>
      </c>
      <c r="C11" s="28" t="s">
        <v>86</v>
      </c>
      <c r="D11" s="15" t="s">
        <v>85</v>
      </c>
      <c r="E11" s="15" t="n">
        <v>3</v>
      </c>
      <c r="F11" s="27" t="n">
        <v>44880</v>
      </c>
      <c r="G11" s="27" t="n">
        <v>44879</v>
      </c>
      <c r="H11" s="15" t="n">
        <f aca="false">G11-F11</f>
        <v>-1</v>
      </c>
    </row>
  </sheetData>
  <mergeCells count="1">
    <mergeCell ref="A2:I2"/>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FFA9D18E"/>
    <pageSetUpPr fitToPage="false"/>
  </sheetPr>
  <dimension ref="A2: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3" activeCellId="0" sqref="G13"/>
    </sheetView>
  </sheetViews>
  <sheetFormatPr defaultRowHeight="14.5" zeroHeight="false" outlineLevelRow="0" outlineLevelCol="0"/>
  <cols>
    <col collapsed="false" customWidth="true" hidden="false" outlineLevel="0" max="2" min="1" style="0" width="8.67"/>
    <col collapsed="false" customWidth="true" hidden="false" outlineLevel="0" max="3" min="3" style="0" width="11.99"/>
    <col collapsed="false" customWidth="true" hidden="false" outlineLevel="0" max="5" min="4" style="0" width="8.67"/>
    <col collapsed="false" customWidth="true" hidden="false" outlineLevel="0" max="6" min="6" style="0" width="15.17"/>
    <col collapsed="false" customWidth="true" hidden="false" outlineLevel="0" max="7" min="7" style="0" width="10.54"/>
    <col collapsed="false" customWidth="true" hidden="false" outlineLevel="0" max="8" min="8" style="0" width="8.67"/>
    <col collapsed="false" customWidth="true" hidden="false" outlineLevel="0" max="9" min="9" style="0" width="13.55"/>
    <col collapsed="false" customWidth="true" hidden="false" outlineLevel="0" max="1025" min="10" style="0" width="8.67"/>
  </cols>
  <sheetData>
    <row r="2" customFormat="false" ht="14.5" hidden="false" customHeight="false" outlineLevel="0" collapsed="false">
      <c r="A2" s="29" t="s">
        <v>87</v>
      </c>
      <c r="B2" s="29"/>
      <c r="C2" s="29"/>
      <c r="D2" s="29"/>
      <c r="E2" s="29"/>
      <c r="F2" s="29"/>
      <c r="G2" s="29"/>
      <c r="H2" s="29"/>
      <c r="I2" s="29"/>
      <c r="J2" s="29"/>
    </row>
    <row r="4" s="2" customFormat="true" ht="12" hidden="false" customHeight="false" outlineLevel="0" collapsed="false">
      <c r="B4" s="30" t="s">
        <v>88</v>
      </c>
      <c r="C4" s="30"/>
      <c r="D4" s="30"/>
      <c r="E4" s="30"/>
      <c r="F4" s="30"/>
      <c r="G4" s="30"/>
      <c r="H4" s="31"/>
      <c r="I4" s="31"/>
      <c r="J4" s="31"/>
    </row>
  </sheetData>
  <mergeCells count="2">
    <mergeCell ref="A2:J2"/>
    <mergeCell ref="B4:G4"/>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tabColor rgb="FFA9D18E"/>
    <pageSetUpPr fitToPage="false"/>
  </sheetPr>
  <dimension ref="A2:P16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H15" activeCellId="0" sqref="H15"/>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5"/>
    <col collapsed="false" customWidth="true" hidden="false" outlineLevel="0" max="3" min="3" style="0" width="10.54"/>
    <col collapsed="false" customWidth="true" hidden="false" outlineLevel="0" max="4" min="4" style="0" width="9.72"/>
    <col collapsed="false" customWidth="true" hidden="false" outlineLevel="0" max="5" min="5" style="0" width="15.54"/>
    <col collapsed="false" customWidth="true" hidden="false" outlineLevel="0" max="6" min="6" style="0" width="7.82"/>
    <col collapsed="false" customWidth="true" hidden="false" outlineLevel="0" max="7" min="7" style="0" width="11.54"/>
    <col collapsed="false" customWidth="true" hidden="false" outlineLevel="0" max="8" min="8" style="0" width="15.54"/>
    <col collapsed="false" customWidth="true" hidden="false" outlineLevel="0" max="9" min="9" style="0" width="10.82"/>
    <col collapsed="false" customWidth="true" hidden="false" outlineLevel="0" max="10" min="10" style="0" width="18.28"/>
    <col collapsed="false" customWidth="true" hidden="false" outlineLevel="0" max="1025" min="11" style="0" width="8.67"/>
  </cols>
  <sheetData>
    <row r="2" customFormat="false" ht="15" hidden="false" customHeight="false" outlineLevel="0" collapsed="false">
      <c r="A2" s="29" t="s">
        <v>89</v>
      </c>
      <c r="B2" s="29"/>
      <c r="C2" s="29"/>
      <c r="D2" s="29"/>
      <c r="E2" s="29"/>
      <c r="F2" s="29"/>
      <c r="G2" s="29"/>
      <c r="H2" s="29"/>
      <c r="I2" s="29"/>
      <c r="J2" s="29"/>
    </row>
    <row r="3" customFormat="false" ht="14.5" hidden="false" customHeight="false" outlineLevel="0" collapsed="false">
      <c r="L3" s="32" t="s">
        <v>90</v>
      </c>
      <c r="M3" s="32"/>
      <c r="N3" s="32"/>
      <c r="O3" s="32"/>
      <c r="P3" s="32"/>
    </row>
    <row r="4" customFormat="false" ht="14.5" hidden="false" customHeight="false" outlineLevel="0" collapsed="false">
      <c r="B4" s="33" t="s">
        <v>91</v>
      </c>
      <c r="C4" s="33" t="s">
        <v>92</v>
      </c>
      <c r="D4" s="33" t="s">
        <v>93</v>
      </c>
      <c r="E4" s="33" t="s">
        <v>94</v>
      </c>
      <c r="F4" s="33" t="s">
        <v>95</v>
      </c>
      <c r="G4" s="33" t="s">
        <v>54</v>
      </c>
      <c r="H4" s="33" t="s">
        <v>96</v>
      </c>
      <c r="I4" s="33" t="s">
        <v>97</v>
      </c>
      <c r="J4" s="33" t="s">
        <v>98</v>
      </c>
      <c r="L4" s="34"/>
      <c r="M4" s="35" t="s">
        <v>57</v>
      </c>
      <c r="N4" s="24" t="s">
        <v>60</v>
      </c>
      <c r="O4" s="24" t="s">
        <v>63</v>
      </c>
      <c r="P4" s="36" t="s">
        <v>66</v>
      </c>
    </row>
    <row r="5" customFormat="false" ht="14.5" hidden="false" customHeight="false" outlineLevel="0" collapsed="false">
      <c r="B5" s="37" t="n">
        <v>1</v>
      </c>
      <c r="C5" s="37" t="s">
        <v>99</v>
      </c>
      <c r="D5" s="37" t="s">
        <v>100</v>
      </c>
      <c r="E5" s="38" t="n">
        <v>44818.5138888889</v>
      </c>
      <c r="F5" s="39" t="n">
        <f aca="false">MONTH(E5)</f>
        <v>9</v>
      </c>
      <c r="G5" s="37" t="s">
        <v>57</v>
      </c>
      <c r="H5" s="38" t="n">
        <v>44837.4145833333</v>
      </c>
      <c r="I5" s="15" t="n">
        <f aca="true">IFERROR(_xlfn.DAYS(H5,E5), _xlfn.DAYS(TODAY(),E5))</f>
        <v>18.9006944444045</v>
      </c>
      <c r="J5" s="15" t="n">
        <f aca="false">IF((UPPER(G5)="BLOCKER"),  IF((I5-7)&lt;0,0,FLOOR((I5-7)/5,1)*2),      IF((UPPER(G5)="CRITICAL"),IF((I5-15)&lt;0,0,FLOOR((I5-15)/5,1)*2),      IF((UPPER(G5)="MAJOR"),IF((I5-30)&lt;0,0,FLOOR((I5-30)/5,1)*1),      IF((UPPER(G5)="MINOR"),IF((I5-45)&lt;0,0,FLOOR((I5-45)/5,1)*1), "NA"))))</f>
        <v>4</v>
      </c>
      <c r="L5" s="40" t="s">
        <v>101</v>
      </c>
      <c r="M5" s="15" t="s">
        <v>102</v>
      </c>
      <c r="N5" s="15" t="s">
        <v>102</v>
      </c>
      <c r="O5" s="15" t="s">
        <v>102</v>
      </c>
      <c r="P5" s="41" t="s">
        <v>102</v>
      </c>
    </row>
    <row r="6" customFormat="false" ht="14.5" hidden="false" customHeight="false" outlineLevel="0" collapsed="false">
      <c r="B6" s="37" t="n">
        <v>2</v>
      </c>
      <c r="C6" s="37" t="s">
        <v>103</v>
      </c>
      <c r="D6" s="37" t="s">
        <v>104</v>
      </c>
      <c r="E6" s="38" t="n">
        <v>44819.2548611111</v>
      </c>
      <c r="F6" s="39" t="n">
        <f aca="false">MONTH(E6)</f>
        <v>9</v>
      </c>
      <c r="G6" s="37" t="s">
        <v>57</v>
      </c>
      <c r="H6" s="38" t="n">
        <v>44837.5881944444</v>
      </c>
      <c r="I6" s="15" t="n">
        <f aca="true">IFERROR(_xlfn.DAYS(H6,E6), _xlfn.DAYS(TODAY(),E6))</f>
        <v>18.3333333332994</v>
      </c>
      <c r="J6" s="15" t="n">
        <f aca="false">IF((UPPER(G6)="BLOCKER"),  IF((I6-7)&lt;0,0,FLOOR((I6-7)/5,1)*2),      IF((UPPER(G6)="CRITICAL"),IF((I6-15)&lt;0,0,FLOOR((I6-15)/5,1)*2),      IF((UPPER(G6)="MAJOR"),IF((I6-30)&lt;0,0,FLOOR((I6-30)/5,1)*1),      IF((UPPER(G6)="MINOR"),IF((I6-45)&lt;0,0,FLOOR((I6-45)/5,1)*1), "NA"))))</f>
        <v>4</v>
      </c>
      <c r="L6" s="40" t="s">
        <v>105</v>
      </c>
      <c r="M6" s="15" t="n">
        <f aca="false">COUNTIFS($F4:$F169,"=9",$G4:$G169,"=Blocker")</f>
        <v>49</v>
      </c>
      <c r="N6" s="15" t="n">
        <f aca="false">COUNTIFS($F4:$F169,"=9",$G4:$G169,"=Critical")</f>
        <v>13</v>
      </c>
      <c r="O6" s="15" t="n">
        <f aca="false">COUNTIFS($F4:$F169,"=9",$G4:$G169,"=Major")</f>
        <v>6</v>
      </c>
      <c r="P6" s="41" t="n">
        <f aca="false">COUNTIFS($F4:$F169,"=9",$G4:$G169,"=Minor")</f>
        <v>2</v>
      </c>
    </row>
    <row r="7" customFormat="false" ht="14.5" hidden="false" customHeight="false" outlineLevel="0" collapsed="false">
      <c r="B7" s="37" t="n">
        <v>3</v>
      </c>
      <c r="C7" s="37" t="s">
        <v>106</v>
      </c>
      <c r="D7" s="37" t="s">
        <v>104</v>
      </c>
      <c r="E7" s="38" t="n">
        <v>44819.2597222222</v>
      </c>
      <c r="F7" s="39" t="n">
        <f aca="false">MONTH(E7)</f>
        <v>9</v>
      </c>
      <c r="G7" s="37" t="s">
        <v>57</v>
      </c>
      <c r="H7" s="38" t="n">
        <v>44872.4048611111</v>
      </c>
      <c r="I7" s="15" t="n">
        <f aca="true">IFERROR(_xlfn.DAYS(H7,E7), _xlfn.DAYS(TODAY(),E7))</f>
        <v>53.1451388888963</v>
      </c>
      <c r="J7" s="15" t="n">
        <f aca="false">IF((UPPER(G7)="BLOCKER"),  IF((I7-7)&lt;0,0,FLOOR((I7-7)/5,1)*2),      IF((UPPER(G7)="CRITICAL"),IF((I7-15)&lt;0,0,FLOOR((I7-15)/5,1)*2),      IF((UPPER(G7)="MAJOR"),IF((I7-30)&lt;0,0,FLOOR((I7-30)/5,1)*1),      IF((UPPER(G7)="MINOR"),IF((I7-45)&lt;0,0,FLOOR((I7-45)/5,1)*1), "NA"))))</f>
        <v>18</v>
      </c>
      <c r="L7" s="40" t="s">
        <v>107</v>
      </c>
      <c r="M7" s="15" t="n">
        <f aca="false">COUNTIFS($F5:$F170,"=10",$G5:$G170,"=Blocker")</f>
        <v>24</v>
      </c>
      <c r="N7" s="15" t="n">
        <f aca="false">COUNTIFS($F5:$F170,"=10",$G5:$G170,"=Critical")</f>
        <v>17</v>
      </c>
      <c r="O7" s="15" t="n">
        <f aca="false">COUNTIFS($F5:$F170,"=10",$G5:$G170,"=Major")</f>
        <v>11</v>
      </c>
      <c r="P7" s="41" t="n">
        <f aca="false">COUNTIFS($F5:$F170,"=10",$G5:$G170,"=Minor")</f>
        <v>1</v>
      </c>
    </row>
    <row r="8" customFormat="false" ht="14.5" hidden="false" customHeight="false" outlineLevel="0" collapsed="false">
      <c r="B8" s="37" t="n">
        <v>4</v>
      </c>
      <c r="C8" s="37" t="s">
        <v>108</v>
      </c>
      <c r="D8" s="37" t="s">
        <v>104</v>
      </c>
      <c r="E8" s="38" t="n">
        <v>44819.2631944445</v>
      </c>
      <c r="F8" s="39" t="n">
        <f aca="false">MONTH(E8)</f>
        <v>9</v>
      </c>
      <c r="G8" s="37" t="s">
        <v>57</v>
      </c>
      <c r="H8" s="38" t="n">
        <v>44860.7111111111</v>
      </c>
      <c r="I8" s="15" t="n">
        <f aca="true">IFERROR(_xlfn.DAYS(H8,E8), _xlfn.DAYS(TODAY(),E8))</f>
        <v>41.4479166665988</v>
      </c>
      <c r="J8" s="15" t="n">
        <f aca="false">IF((UPPER(G8)="BLOCKER"),  IF((I8-7)&lt;0,0,FLOOR((I8-7)/5,1)*2),      IF((UPPER(G8)="CRITICAL"),IF((I8-15)&lt;0,0,FLOOR((I8-15)/5,1)*2),      IF((UPPER(G8)="MAJOR"),IF((I8-30)&lt;0,0,FLOOR((I8-30)/5,1)*1),      IF((UPPER(G8)="MINOR"),IF((I8-45)&lt;0,0,FLOOR((I8-45)/5,1)*1), "NA"))))</f>
        <v>12</v>
      </c>
      <c r="L8" s="40" t="s">
        <v>109</v>
      </c>
      <c r="M8" s="15" t="n">
        <f aca="false">COUNTIFS($F6:$F171,"=11",$G6:$G171,"=Blocker")</f>
        <v>7</v>
      </c>
      <c r="N8" s="15" t="n">
        <f aca="false">COUNTIFS($F6:$F171,"=11",$G6:$G171,"=Critical")</f>
        <v>6</v>
      </c>
      <c r="O8" s="15" t="n">
        <f aca="false">COUNTIFS($F6:$F171,"=11",$G6:$G171,"=Major")</f>
        <v>8</v>
      </c>
      <c r="P8" s="41" t="n">
        <f aca="false">COUNTIFS($F6:$F171,"=11",$G6:$G171,"=Minor")</f>
        <v>4</v>
      </c>
    </row>
    <row r="9" customFormat="false" ht="15" hidden="false" customHeight="false" outlineLevel="0" collapsed="false">
      <c r="B9" s="37" t="n">
        <v>5</v>
      </c>
      <c r="C9" s="37" t="s">
        <v>110</v>
      </c>
      <c r="D9" s="37" t="s">
        <v>104</v>
      </c>
      <c r="E9" s="38" t="n">
        <v>44819.2666666667</v>
      </c>
      <c r="F9" s="39" t="n">
        <f aca="false">MONTH(E9)</f>
        <v>9</v>
      </c>
      <c r="G9" s="37" t="s">
        <v>57</v>
      </c>
      <c r="H9" s="38" t="n">
        <v>44837.6138888889</v>
      </c>
      <c r="I9" s="15" t="n">
        <f aca="true">IFERROR(_xlfn.DAYS(H9,E9), _xlfn.DAYS(TODAY(),E9))</f>
        <v>18.3472222222044</v>
      </c>
      <c r="J9" s="15" t="n">
        <f aca="false">IF((UPPER(G9)="BLOCKER"),  IF((I9-7)&lt;0,0,FLOOR((I9-7)/5,1)*2),      IF((UPPER(G9)="CRITICAL"),IF((I9-15)&lt;0,0,FLOOR((I9-15)/5,1)*2),      IF((UPPER(G9)="MAJOR"),IF((I9-30)&lt;0,0,FLOOR((I9-30)/5,1)*1),      IF((UPPER(G9)="MINOR"),IF((I9-45)&lt;0,0,FLOOR((I9-45)/5,1)*1), "NA"))))</f>
        <v>4</v>
      </c>
      <c r="L9" s="42" t="s">
        <v>111</v>
      </c>
      <c r="M9" s="43" t="n">
        <f aca="false">COUNTIF($G4:$G169,"=Blocker")</f>
        <v>80</v>
      </c>
      <c r="N9" s="43" t="n">
        <f aca="false">COUNTIF($G4:$G169,"=Critical")</f>
        <v>36</v>
      </c>
      <c r="O9" s="43" t="n">
        <f aca="false">COUNTIF($G4:$G169,"=Major")</f>
        <v>25</v>
      </c>
      <c r="P9" s="44" t="n">
        <f aca="false">COUNTIF($G4:$G169,"=Minor")</f>
        <v>7</v>
      </c>
    </row>
    <row r="10" customFormat="false" ht="14.5" hidden="false" customHeight="false" outlineLevel="0" collapsed="false">
      <c r="B10" s="37" t="n">
        <v>6</v>
      </c>
      <c r="C10" s="37" t="s">
        <v>112</v>
      </c>
      <c r="D10" s="37" t="s">
        <v>104</v>
      </c>
      <c r="E10" s="38" t="n">
        <v>44819.2708333333</v>
      </c>
      <c r="F10" s="39" t="n">
        <f aca="false">MONTH(E10)</f>
        <v>9</v>
      </c>
      <c r="G10" s="37" t="s">
        <v>57</v>
      </c>
      <c r="H10" s="38" t="n">
        <v>44869.5652777778</v>
      </c>
      <c r="I10" s="15" t="n">
        <f aca="true">IFERROR(_xlfn.DAYS(H10,E10), _xlfn.DAYS(TODAY(),E10))</f>
        <v>50.294444444502</v>
      </c>
      <c r="J10" s="15" t="n">
        <f aca="false">IF((UPPER(G10)="BLOCKER"),  IF((I10-7)&lt;0,0,FLOOR((I10-7)/5,1)*2),      IF((UPPER(G10)="CRITICAL"),IF((I10-15)&lt;0,0,FLOOR((I10-15)/5,1)*2),      IF((UPPER(G10)="MAJOR"),IF((I10-30)&lt;0,0,FLOOR((I10-30)/5,1)*1),      IF((UPPER(G10)="MINOR"),IF((I10-45)&lt;0,0,FLOOR((I10-45)/5,1)*1), "NA"))))</f>
        <v>16</v>
      </c>
    </row>
    <row r="11" customFormat="false" ht="14.5" hidden="false" customHeight="false" outlineLevel="0" collapsed="false">
      <c r="B11" s="37" t="n">
        <v>7</v>
      </c>
      <c r="C11" s="37" t="s">
        <v>113</v>
      </c>
      <c r="D11" s="37" t="s">
        <v>100</v>
      </c>
      <c r="E11" s="38" t="n">
        <v>44819.5402777778</v>
      </c>
      <c r="F11" s="39" t="n">
        <f aca="false">MONTH(E11)</f>
        <v>9</v>
      </c>
      <c r="G11" s="37" t="s">
        <v>63</v>
      </c>
      <c r="H11" s="38" t="n">
        <v>44860.6805555556</v>
      </c>
      <c r="I11" s="15" t="n">
        <f aca="true">IFERROR(_xlfn.DAYS(H11,E11), _xlfn.DAYS(TODAY(),E11))</f>
        <v>41.1402777777985</v>
      </c>
      <c r="J11" s="15" t="n">
        <f aca="false">IF((UPPER(G11)="BLOCKER"),  IF((I11-7)&lt;0,0,FLOOR((I11-7)/5,1)*2),      IF((UPPER(G11)="CRITICAL"),IF((I11-15)&lt;0,0,FLOOR((I11-15)/5,1)*2),      IF((UPPER(G11)="MAJOR"),IF((I11-30)&lt;0,0,FLOOR((I11-30)/5,1)*1),      IF((UPPER(G11)="MINOR"),IF((I11-45)&lt;0,0,FLOOR((I11-45)/5,1)*1), "NA"))))</f>
        <v>2</v>
      </c>
    </row>
    <row r="12" customFormat="false" ht="14.5" hidden="false" customHeight="false" outlineLevel="0" collapsed="false">
      <c r="B12" s="37" t="n">
        <v>8</v>
      </c>
      <c r="C12" s="37" t="s">
        <v>114</v>
      </c>
      <c r="D12" s="37" t="s">
        <v>104</v>
      </c>
      <c r="E12" s="38" t="n">
        <v>44819.6736111111</v>
      </c>
      <c r="F12" s="39" t="n">
        <f aca="false">MONTH(E12)</f>
        <v>9</v>
      </c>
      <c r="G12" s="37" t="s">
        <v>57</v>
      </c>
      <c r="H12" s="38" t="n">
        <v>44827.4923611111</v>
      </c>
      <c r="I12" s="15" t="n">
        <f aca="true">IFERROR(_xlfn.DAYS(H12,E12), _xlfn.DAYS(TODAY(),E12))</f>
        <v>7.81874999999855</v>
      </c>
      <c r="J12" s="15" t="n">
        <f aca="false">IF((UPPER(G12)="BLOCKER"),  IF((I12-7)&lt;0,0,FLOOR((I12-7)/5,1)*2),      IF((UPPER(G12)="CRITICAL"),IF((I12-15)&lt;0,0,FLOOR((I12-15)/5,1)*2),      IF((UPPER(G12)="MAJOR"),IF((I12-30)&lt;0,0,FLOOR((I12-30)/5,1)*1),      IF((UPPER(G12)="MINOR"),IF((I12-45)&lt;0,0,FLOOR((I12-45)/5,1)*1), "NA"))))</f>
        <v>0</v>
      </c>
    </row>
    <row r="13" customFormat="false" ht="14.5" hidden="false" customHeight="false" outlineLevel="0" collapsed="false">
      <c r="B13" s="37" t="n">
        <v>9</v>
      </c>
      <c r="C13" s="37" t="s">
        <v>115</v>
      </c>
      <c r="D13" s="37" t="s">
        <v>100</v>
      </c>
      <c r="E13" s="38" t="n">
        <v>44819.6777777778</v>
      </c>
      <c r="F13" s="39" t="n">
        <f aca="false">MONTH(E13)</f>
        <v>9</v>
      </c>
      <c r="G13" s="37" t="s">
        <v>57</v>
      </c>
      <c r="H13" s="38" t="n">
        <v>44833.6756944444</v>
      </c>
      <c r="I13" s="15" t="n">
        <f aca="true">IFERROR(_xlfn.DAYS(H13,E13), _xlfn.DAYS(TODAY(),E13))</f>
        <v>13.9979166666017</v>
      </c>
      <c r="J13" s="15" t="n">
        <f aca="false">IF((UPPER(G13)="BLOCKER"),  IF((I13-7)&lt;0,0,FLOOR((I13-7)/5,1)*2),      IF((UPPER(G13)="CRITICAL"),IF((I13-15)&lt;0,0,FLOOR((I13-15)/5,1)*2),      IF((UPPER(G13)="MAJOR"),IF((I13-30)&lt;0,0,FLOOR((I13-30)/5,1)*1),      IF((UPPER(G13)="MINOR"),IF((I13-45)&lt;0,0,FLOOR((I13-45)/5,1)*1), "NA"))))</f>
        <v>2</v>
      </c>
    </row>
    <row r="14" customFormat="false" ht="14.5" hidden="false" customHeight="false" outlineLevel="0" collapsed="false">
      <c r="B14" s="37" t="n">
        <v>10</v>
      </c>
      <c r="C14" s="37" t="s">
        <v>116</v>
      </c>
      <c r="D14" s="37" t="s">
        <v>117</v>
      </c>
      <c r="E14" s="38" t="n">
        <v>44819.6819444444</v>
      </c>
      <c r="F14" s="39" t="n">
        <f aca="false">MONTH(E14)</f>
        <v>9</v>
      </c>
      <c r="G14" s="37" t="s">
        <v>57</v>
      </c>
      <c r="H14" s="38" t="n">
        <v>44860.7111111111</v>
      </c>
      <c r="I14" s="15" t="n">
        <f aca="true">IFERROR(_xlfn.DAYS(H14,E14), _xlfn.DAYS(TODAY(),E14))</f>
        <v>41.0291666667035</v>
      </c>
      <c r="J14" s="15" t="n">
        <f aca="false">IF((UPPER(G14)="BLOCKER"),  IF((I14-7)&lt;0,0,FLOOR((I14-7)/5,1)*2),      IF((UPPER(G14)="CRITICAL"),IF((I14-15)&lt;0,0,FLOOR((I14-15)/5,1)*2),      IF((UPPER(G14)="MAJOR"),IF((I14-30)&lt;0,0,FLOOR((I14-30)/5,1)*1),      IF((UPPER(G14)="MINOR"),IF((I14-45)&lt;0,0,FLOOR((I14-45)/5,1)*1), "NA"))))</f>
        <v>12</v>
      </c>
    </row>
    <row r="15" customFormat="false" ht="14.5" hidden="false" customHeight="false" outlineLevel="0" collapsed="false">
      <c r="B15" s="37" t="n">
        <v>11</v>
      </c>
      <c r="C15" s="37" t="s">
        <v>118</v>
      </c>
      <c r="D15" s="37" t="s">
        <v>104</v>
      </c>
      <c r="E15" s="38" t="n">
        <v>44819.6854166667</v>
      </c>
      <c r="F15" s="39" t="n">
        <f aca="false">MONTH(E15)</f>
        <v>9</v>
      </c>
      <c r="G15" s="37" t="s">
        <v>57</v>
      </c>
      <c r="H15" s="38" t="n">
        <v>44823.4527777778</v>
      </c>
      <c r="I15" s="15" t="n">
        <f aca="true">IFERROR(_xlfn.DAYS(H15,E15), _xlfn.DAYS(TODAY(),E15))</f>
        <v>3.76736111109494</v>
      </c>
      <c r="J15" s="15" t="n">
        <f aca="false">IF((UPPER(G15)="BLOCKER"),  IF((I15-7)&lt;0,0,FLOOR((I15-7)/5,1)*2),      IF((UPPER(G15)="CRITICAL"),IF((I15-15)&lt;0,0,FLOOR((I15-15)/5,1)*2),      IF((UPPER(G15)="MAJOR"),IF((I15-30)&lt;0,0,FLOOR((I15-30)/5,1)*1),      IF((UPPER(G15)="MINOR"),IF((I15-45)&lt;0,0,FLOOR((I15-45)/5,1)*1), "NA"))))</f>
        <v>0</v>
      </c>
    </row>
    <row r="16" customFormat="false" ht="14.5" hidden="false" customHeight="false" outlineLevel="0" collapsed="false">
      <c r="B16" s="37" t="n">
        <v>12</v>
      </c>
      <c r="C16" s="37" t="s">
        <v>119</v>
      </c>
      <c r="D16" s="37" t="s">
        <v>104</v>
      </c>
      <c r="E16" s="38" t="n">
        <v>44819.7</v>
      </c>
      <c r="F16" s="39" t="n">
        <f aca="false">MONTH(E16)</f>
        <v>9</v>
      </c>
      <c r="G16" s="37" t="s">
        <v>57</v>
      </c>
      <c r="H16" s="38" t="n">
        <v>44840.5458333333</v>
      </c>
      <c r="I16" s="15" t="n">
        <f aca="true">IFERROR(_xlfn.DAYS(H16,E16), _xlfn.DAYS(TODAY(),E16))</f>
        <v>20.8458333333037</v>
      </c>
      <c r="J16" s="15" t="n">
        <f aca="false">IF((UPPER(G16)="BLOCKER"),  IF((I16-7)&lt;0,0,FLOOR((I16-7)/5,1)*2),      IF((UPPER(G16)="CRITICAL"),IF((I16-15)&lt;0,0,FLOOR((I16-15)/5,1)*2),      IF((UPPER(G16)="MAJOR"),IF((I16-30)&lt;0,0,FLOOR((I16-30)/5,1)*1),      IF((UPPER(G16)="MINOR"),IF((I16-45)&lt;0,0,FLOOR((I16-45)/5,1)*1), "NA"))))</f>
        <v>4</v>
      </c>
    </row>
    <row r="17" customFormat="false" ht="14.5" hidden="false" customHeight="false" outlineLevel="0" collapsed="false">
      <c r="B17" s="37" t="n">
        <v>13</v>
      </c>
      <c r="C17" s="37" t="s">
        <v>120</v>
      </c>
      <c r="D17" s="37" t="s">
        <v>104</v>
      </c>
      <c r="E17" s="38" t="n">
        <v>44819.7055555556</v>
      </c>
      <c r="F17" s="39" t="n">
        <f aca="false">MONTH(E17)</f>
        <v>9</v>
      </c>
      <c r="G17" s="37" t="s">
        <v>57</v>
      </c>
      <c r="H17" s="38" t="n">
        <v>44834.5576388889</v>
      </c>
      <c r="I17" s="15" t="n">
        <f aca="true">IFERROR(_xlfn.DAYS(H17,E17), _xlfn.DAYS(TODAY(),E17))</f>
        <v>14.8520833333023</v>
      </c>
      <c r="J17" s="15" t="n">
        <f aca="false">IF((UPPER(G17)="BLOCKER"),  IF((I17-7)&lt;0,0,FLOOR((I17-7)/5,1)*2),      IF((UPPER(G17)="CRITICAL"),IF((I17-15)&lt;0,0,FLOOR((I17-15)/5,1)*2),      IF((UPPER(G17)="MAJOR"),IF((I17-30)&lt;0,0,FLOOR((I17-30)/5,1)*1),      IF((UPPER(G17)="MINOR"),IF((I17-45)&lt;0,0,FLOOR((I17-45)/5,1)*1), "NA"))))</f>
        <v>2</v>
      </c>
    </row>
    <row r="18" customFormat="false" ht="14.5" hidden="false" customHeight="false" outlineLevel="0" collapsed="false">
      <c r="B18" s="37" t="n">
        <v>14</v>
      </c>
      <c r="C18" s="37" t="s">
        <v>121</v>
      </c>
      <c r="D18" s="37" t="s">
        <v>100</v>
      </c>
      <c r="E18" s="38" t="n">
        <v>44819.7118055556</v>
      </c>
      <c r="F18" s="39" t="n">
        <f aca="false">MONTH(E18)</f>
        <v>9</v>
      </c>
      <c r="G18" s="37" t="s">
        <v>122</v>
      </c>
      <c r="H18" s="38" t="s">
        <v>123</v>
      </c>
      <c r="I18" s="15" t="n">
        <f aca="true">IFERROR(_xlfn.DAYS(H18,E18), _xlfn.DAYS(TODAY(),E18))</f>
        <v>168.288194444402</v>
      </c>
      <c r="J18" s="15" t="str">
        <f aca="false">IF((UPPER(G18)="BLOCKER"),  IF((I18-7)&lt;0,0,FLOOR((I18-7)/5,1)*2),      IF((UPPER(G18)="CRITICAL"),IF((I18-15)&lt;0,0,FLOOR((I18-15)/5,1)*2),      IF((UPPER(G18)="MAJOR"),IF((I18-30)&lt;0,0,FLOOR((I18-30)/5,1)*1),      IF((UPPER(G18)="MINOR"),IF((I18-45)&lt;0,0,FLOOR((I18-45)/5,1)*1), "NA"))))</f>
        <v>NA</v>
      </c>
    </row>
    <row r="19" customFormat="false" ht="14.5" hidden="false" customHeight="false" outlineLevel="0" collapsed="false">
      <c r="B19" s="37" t="n">
        <v>15</v>
      </c>
      <c r="C19" s="37" t="s">
        <v>124</v>
      </c>
      <c r="D19" s="37" t="s">
        <v>104</v>
      </c>
      <c r="E19" s="38" t="n">
        <v>44819.7159722222</v>
      </c>
      <c r="F19" s="39" t="n">
        <f aca="false">MONTH(E19)</f>
        <v>9</v>
      </c>
      <c r="G19" s="37" t="s">
        <v>57</v>
      </c>
      <c r="H19" s="38" t="n">
        <v>44827.4979166667</v>
      </c>
      <c r="I19" s="15" t="n">
        <f aca="true">IFERROR(_xlfn.DAYS(H19,E19), _xlfn.DAYS(TODAY(),E19))</f>
        <v>7.78194444450492</v>
      </c>
      <c r="J19" s="15" t="n">
        <f aca="false">IF((UPPER(G19)="BLOCKER"),  IF((I19-7)&lt;0,0,FLOOR((I19-7)/5,1)*2),      IF((UPPER(G19)="CRITICAL"),IF((I19-15)&lt;0,0,FLOOR((I19-15)/5,1)*2),      IF((UPPER(G19)="MAJOR"),IF((I19-30)&lt;0,0,FLOOR((I19-30)/5,1)*1),      IF((UPPER(G19)="MINOR"),IF((I19-45)&lt;0,0,FLOOR((I19-45)/5,1)*1), "NA"))))</f>
        <v>0</v>
      </c>
    </row>
    <row r="20" customFormat="false" ht="14.5" hidden="false" customHeight="false" outlineLevel="0" collapsed="false">
      <c r="B20" s="37" t="n">
        <v>16</v>
      </c>
      <c r="C20" s="37" t="s">
        <v>125</v>
      </c>
      <c r="D20" s="37" t="s">
        <v>104</v>
      </c>
      <c r="E20" s="38" t="n">
        <v>44819.71875</v>
      </c>
      <c r="F20" s="39" t="n">
        <f aca="false">MONTH(E20)</f>
        <v>9</v>
      </c>
      <c r="G20" s="37" t="s">
        <v>57</v>
      </c>
      <c r="H20" s="38" t="n">
        <v>44838.9416666667</v>
      </c>
      <c r="I20" s="15" t="n">
        <f aca="true">IFERROR(_xlfn.DAYS(H20,E20), _xlfn.DAYS(TODAY(),E20))</f>
        <v>19.2229166667021</v>
      </c>
      <c r="J20" s="15" t="n">
        <f aca="false">IF((UPPER(G20)="BLOCKER"),  IF((I20-7)&lt;0,0,FLOOR((I20-7)/5,1)*2),      IF((UPPER(G20)="CRITICAL"),IF((I20-15)&lt;0,0,FLOOR((I20-15)/5,1)*2),      IF((UPPER(G20)="MAJOR"),IF((I20-30)&lt;0,0,FLOOR((I20-30)/5,1)*1),      IF((UPPER(G20)="MINOR"),IF((I20-45)&lt;0,0,FLOOR((I20-45)/5,1)*1), "NA"))))</f>
        <v>4</v>
      </c>
    </row>
    <row r="21" customFormat="false" ht="14.5" hidden="false" customHeight="false" outlineLevel="0" collapsed="false">
      <c r="B21" s="37" t="n">
        <v>17</v>
      </c>
      <c r="C21" s="37" t="s">
        <v>126</v>
      </c>
      <c r="D21" s="37" t="s">
        <v>100</v>
      </c>
      <c r="E21" s="38" t="n">
        <v>44819.8652777778</v>
      </c>
      <c r="F21" s="39" t="n">
        <f aca="false">MONTH(E21)</f>
        <v>9</v>
      </c>
      <c r="G21" s="37" t="s">
        <v>122</v>
      </c>
      <c r="H21" s="38" t="s">
        <v>123</v>
      </c>
      <c r="I21" s="15" t="n">
        <f aca="true">IFERROR(_xlfn.DAYS(H21,E21), _xlfn.DAYS(TODAY(),E21))</f>
        <v>168.134722222203</v>
      </c>
      <c r="J21" s="15" t="str">
        <f aca="false">IF((UPPER(G21)="BLOCKER"),  IF((I21-7)&lt;0,0,FLOOR((I21-7)/5,1)*2),      IF((UPPER(G21)="CRITICAL"),IF((I21-15)&lt;0,0,FLOOR((I21-15)/5,1)*2),      IF((UPPER(G21)="MAJOR"),IF((I21-30)&lt;0,0,FLOOR((I21-30)/5,1)*1),      IF((UPPER(G21)="MINOR"),IF((I21-45)&lt;0,0,FLOOR((I21-45)/5,1)*1), "NA"))))</f>
        <v>NA</v>
      </c>
    </row>
    <row r="22" customFormat="false" ht="14.5" hidden="false" customHeight="false" outlineLevel="0" collapsed="false">
      <c r="B22" s="37" t="n">
        <v>18</v>
      </c>
      <c r="C22" s="37" t="s">
        <v>127</v>
      </c>
      <c r="D22" s="37" t="s">
        <v>104</v>
      </c>
      <c r="E22" s="38" t="n">
        <v>44819.8680555556</v>
      </c>
      <c r="F22" s="39" t="n">
        <f aca="false">MONTH(E22)</f>
        <v>9</v>
      </c>
      <c r="G22" s="37" t="s">
        <v>122</v>
      </c>
      <c r="H22" s="38" t="n">
        <v>44838.9416666667</v>
      </c>
      <c r="I22" s="15" t="n">
        <f aca="true">IFERROR(_xlfn.DAYS(H22,E22), _xlfn.DAYS(TODAY(),E22))</f>
        <v>19.0736111111037</v>
      </c>
      <c r="J22" s="15" t="str">
        <f aca="false">IF((UPPER(G22)="BLOCKER"),  IF((I22-7)&lt;0,0,FLOOR((I22-7)/5,1)*2),      IF((UPPER(G22)="CRITICAL"),IF((I22-15)&lt;0,0,FLOOR((I22-15)/5,1)*2),      IF((UPPER(G22)="MAJOR"),IF((I22-30)&lt;0,0,FLOOR((I22-30)/5,1)*1),      IF((UPPER(G22)="MINOR"),IF((I22-45)&lt;0,0,FLOOR((I22-45)/5,1)*1), "NA"))))</f>
        <v>NA</v>
      </c>
    </row>
    <row r="23" customFormat="false" ht="14.5" hidden="false" customHeight="false" outlineLevel="0" collapsed="false">
      <c r="B23" s="37" t="n">
        <v>19</v>
      </c>
      <c r="C23" s="37" t="s">
        <v>128</v>
      </c>
      <c r="D23" s="37" t="s">
        <v>100</v>
      </c>
      <c r="E23" s="38" t="n">
        <v>44820.2534722222</v>
      </c>
      <c r="F23" s="39" t="n">
        <f aca="false">MONTH(E23)</f>
        <v>9</v>
      </c>
      <c r="G23" s="37" t="s">
        <v>57</v>
      </c>
      <c r="H23" s="38" t="n">
        <v>44833.6611111111</v>
      </c>
      <c r="I23" s="15" t="n">
        <f aca="true">IFERROR(_xlfn.DAYS(H23,E23), _xlfn.DAYS(TODAY(),E23))</f>
        <v>13.4076388889007</v>
      </c>
      <c r="J23" s="15" t="n">
        <f aca="false">IF((UPPER(G23)="BLOCKER"),  IF((I23-7)&lt;0,0,FLOOR((I23-7)/5,1)*2),      IF((UPPER(G23)="CRITICAL"),IF((I23-15)&lt;0,0,FLOOR((I23-15)/5,1)*2),      IF((UPPER(G23)="MAJOR"),IF((I23-30)&lt;0,0,FLOOR((I23-30)/5,1)*1),      IF((UPPER(G23)="MINOR"),IF((I23-45)&lt;0,0,FLOOR((I23-45)/5,1)*1), "NA"))))</f>
        <v>2</v>
      </c>
    </row>
    <row r="24" customFormat="false" ht="14.5" hidden="false" customHeight="false" outlineLevel="0" collapsed="false">
      <c r="B24" s="37" t="n">
        <v>20</v>
      </c>
      <c r="C24" s="37" t="s">
        <v>129</v>
      </c>
      <c r="D24" s="37" t="s">
        <v>117</v>
      </c>
      <c r="E24" s="38" t="n">
        <v>44820.2638888889</v>
      </c>
      <c r="F24" s="39" t="n">
        <f aca="false">MONTH(E24)</f>
        <v>9</v>
      </c>
      <c r="G24" s="37" t="s">
        <v>57</v>
      </c>
      <c r="H24" s="38" t="n">
        <v>44820.6034722222</v>
      </c>
      <c r="I24" s="15" t="n">
        <f aca="true">IFERROR(_xlfn.DAYS(H24,E24), _xlfn.DAYS(TODAY(),E24))</f>
        <v>0.3395833333052</v>
      </c>
      <c r="J24" s="15" t="n">
        <f aca="false">IF((UPPER(G24)="BLOCKER"),  IF((I24-7)&lt;0,0,FLOOR((I24-7)/5,1)*2),      IF((UPPER(G24)="CRITICAL"),IF((I24-15)&lt;0,0,FLOOR((I24-15)/5,1)*2),      IF((UPPER(G24)="MAJOR"),IF((I24-30)&lt;0,0,FLOOR((I24-30)/5,1)*1),      IF((UPPER(G24)="MINOR"),IF((I24-45)&lt;0,0,FLOOR((I24-45)/5,1)*1), "NA"))))</f>
        <v>0</v>
      </c>
    </row>
    <row r="25" customFormat="false" ht="14.5" hidden="false" customHeight="false" outlineLevel="0" collapsed="false">
      <c r="B25" s="37" t="n">
        <v>21</v>
      </c>
      <c r="C25" s="37" t="s">
        <v>130</v>
      </c>
      <c r="D25" s="37" t="s">
        <v>100</v>
      </c>
      <c r="E25" s="38" t="n">
        <v>44820.5555555556</v>
      </c>
      <c r="F25" s="39" t="n">
        <f aca="false">MONTH(E25)</f>
        <v>9</v>
      </c>
      <c r="G25" s="37" t="s">
        <v>57</v>
      </c>
      <c r="H25" s="38" t="n">
        <v>44837.41875</v>
      </c>
      <c r="I25" s="15" t="n">
        <f aca="true">IFERROR(_xlfn.DAYS(H25,E25), _xlfn.DAYS(TODAY(),E25))</f>
        <v>16.8631944443987</v>
      </c>
      <c r="J25" s="15" t="n">
        <f aca="false">IF((UPPER(G25)="BLOCKER"),  IF((I25-7)&lt;0,0,FLOOR((I25-7)/5,1)*2),      IF((UPPER(G25)="CRITICAL"),IF((I25-15)&lt;0,0,FLOOR((I25-15)/5,1)*2),      IF((UPPER(G25)="MAJOR"),IF((I25-30)&lt;0,0,FLOOR((I25-30)/5,1)*1),      IF((UPPER(G25)="MINOR"),IF((I25-45)&lt;0,0,FLOOR((I25-45)/5,1)*1), "NA"))))</f>
        <v>2</v>
      </c>
    </row>
    <row r="26" customFormat="false" ht="14.5" hidden="false" customHeight="false" outlineLevel="0" collapsed="false">
      <c r="B26" s="37" t="n">
        <v>22</v>
      </c>
      <c r="C26" s="37" t="s">
        <v>131</v>
      </c>
      <c r="D26" s="37" t="s">
        <v>100</v>
      </c>
      <c r="E26" s="38" t="n">
        <v>44820.5604166667</v>
      </c>
      <c r="F26" s="39" t="n">
        <f aca="false">MONTH(E26)</f>
        <v>9</v>
      </c>
      <c r="G26" s="37" t="s">
        <v>57</v>
      </c>
      <c r="H26" s="38" t="n">
        <v>44848.7694444444</v>
      </c>
      <c r="I26" s="15" t="n">
        <f aca="true">IFERROR(_xlfn.DAYS(H26,E26), _xlfn.DAYS(TODAY(),E26))</f>
        <v>28.2090277776952</v>
      </c>
      <c r="J26" s="15" t="n">
        <f aca="false">IF((UPPER(G26)="BLOCKER"),  IF((I26-7)&lt;0,0,FLOOR((I26-7)/5,1)*2),      IF((UPPER(G26)="CRITICAL"),IF((I26-15)&lt;0,0,FLOOR((I26-15)/5,1)*2),      IF((UPPER(G26)="MAJOR"),IF((I26-30)&lt;0,0,FLOOR((I26-30)/5,1)*1),      IF((UPPER(G26)="MINOR"),IF((I26-45)&lt;0,0,FLOOR((I26-45)/5,1)*1), "NA"))))</f>
        <v>8</v>
      </c>
    </row>
    <row r="27" customFormat="false" ht="14.5" hidden="false" customHeight="false" outlineLevel="0" collapsed="false">
      <c r="B27" s="37" t="n">
        <v>23</v>
      </c>
      <c r="C27" s="37" t="s">
        <v>132</v>
      </c>
      <c r="D27" s="37" t="s">
        <v>100</v>
      </c>
      <c r="E27" s="38" t="n">
        <v>44820.8666666667</v>
      </c>
      <c r="F27" s="39" t="n">
        <f aca="false">MONTH(E27)</f>
        <v>9</v>
      </c>
      <c r="G27" s="37" t="s">
        <v>60</v>
      </c>
      <c r="H27" s="38" t="n">
        <v>44868.5888888889</v>
      </c>
      <c r="I27" s="15" t="n">
        <f aca="true">IFERROR(_xlfn.DAYS(H27,E27), _xlfn.DAYS(TODAY(),E27))</f>
        <v>47.7222222222044</v>
      </c>
      <c r="J27" s="15" t="n">
        <f aca="false">IF((UPPER(G27)="BLOCKER"),  IF((I27-7)&lt;0,0,FLOOR((I27-7)/5,1)*2),      IF((UPPER(G27)="CRITICAL"),IF((I27-15)&lt;0,0,FLOOR((I27-15)/5,1)*2),      IF((UPPER(G27)="MAJOR"),IF((I27-30)&lt;0,0,FLOOR((I27-30)/5,1)*1),      IF((UPPER(G27)="MINOR"),IF((I27-45)&lt;0,0,FLOOR((I27-45)/5,1)*1), "NA"))))</f>
        <v>12</v>
      </c>
    </row>
    <row r="28" customFormat="false" ht="14.5" hidden="false" customHeight="false" outlineLevel="0" collapsed="false">
      <c r="B28" s="37" t="n">
        <v>24</v>
      </c>
      <c r="C28" s="37" t="s">
        <v>133</v>
      </c>
      <c r="D28" s="37" t="s">
        <v>104</v>
      </c>
      <c r="E28" s="38" t="n">
        <v>44821.4743055556</v>
      </c>
      <c r="F28" s="39" t="n">
        <f aca="false">MONTH(E28)</f>
        <v>9</v>
      </c>
      <c r="G28" s="37" t="s">
        <v>57</v>
      </c>
      <c r="H28" s="38" t="n">
        <v>44827.5020833333</v>
      </c>
      <c r="I28" s="15" t="n">
        <f aca="true">IFERROR(_xlfn.DAYS(H28,E28), _xlfn.DAYS(TODAY(),E28))</f>
        <v>6.0277777776937</v>
      </c>
      <c r="J28" s="15" t="n">
        <f aca="false">IF((UPPER(G28)="BLOCKER"),  IF((I28-7)&lt;0,0,FLOOR((I28-7)/5,1)*2),      IF((UPPER(G28)="CRITICAL"),IF((I28-15)&lt;0,0,FLOOR((I28-15)/5,1)*2),      IF((UPPER(G28)="MAJOR"),IF((I28-30)&lt;0,0,FLOOR((I28-30)/5,1)*1),      IF((UPPER(G28)="MINOR"),IF((I28-45)&lt;0,0,FLOOR((I28-45)/5,1)*1), "NA"))))</f>
        <v>0</v>
      </c>
    </row>
    <row r="29" customFormat="false" ht="14.5" hidden="false" customHeight="false" outlineLevel="0" collapsed="false">
      <c r="B29" s="37" t="n">
        <v>25</v>
      </c>
      <c r="C29" s="37" t="s">
        <v>134</v>
      </c>
      <c r="D29" s="37" t="s">
        <v>117</v>
      </c>
      <c r="E29" s="38" t="n">
        <v>44821.4888888889</v>
      </c>
      <c r="F29" s="39" t="n">
        <f aca="false">MONTH(E29)</f>
        <v>9</v>
      </c>
      <c r="G29" s="37" t="s">
        <v>57</v>
      </c>
      <c r="H29" s="38" t="s">
        <v>123</v>
      </c>
      <c r="I29" s="15" t="n">
        <f aca="true">IFERROR(_xlfn.DAYS(H29,E29), _xlfn.DAYS(TODAY(),E29))</f>
        <v>166.511111111096</v>
      </c>
      <c r="J29" s="15" t="n">
        <f aca="false">IF((UPPER(G29)="BLOCKER"),  IF((I29-7)&lt;0,0,FLOOR((I29-7)/5,1)*2),      IF((UPPER(G29)="CRITICAL"),IF((I29-15)&lt;0,0,FLOOR((I29-15)/5,1)*2),      IF((UPPER(G29)="MAJOR"),IF((I29-30)&lt;0,0,FLOOR((I29-30)/5,1)*1),      IF((UPPER(G29)="MINOR"),IF((I29-45)&lt;0,0,FLOOR((I29-45)/5,1)*1), "NA"))))</f>
        <v>62</v>
      </c>
    </row>
    <row r="30" customFormat="false" ht="14.5" hidden="false" customHeight="false" outlineLevel="0" collapsed="false">
      <c r="B30" s="37" t="n">
        <v>26</v>
      </c>
      <c r="C30" s="37" t="s">
        <v>135</v>
      </c>
      <c r="D30" s="37" t="s">
        <v>104</v>
      </c>
      <c r="E30" s="38" t="n">
        <v>44821.4944444444</v>
      </c>
      <c r="F30" s="39" t="n">
        <f aca="false">MONTH(E30)</f>
        <v>9</v>
      </c>
      <c r="G30" s="37" t="s">
        <v>57</v>
      </c>
      <c r="H30" s="38" t="n">
        <v>44869.5923611111</v>
      </c>
      <c r="I30" s="15" t="n">
        <f aca="true">IFERROR(_xlfn.DAYS(H30,E30), _xlfn.DAYS(TODAY(),E30))</f>
        <v>48.0979166667021</v>
      </c>
      <c r="J30" s="15" t="n">
        <f aca="false">IF((UPPER(G30)="BLOCKER"),  IF((I30-7)&lt;0,0,FLOOR((I30-7)/5,1)*2),      IF((UPPER(G30)="CRITICAL"),IF((I30-15)&lt;0,0,FLOOR((I30-15)/5,1)*2),      IF((UPPER(G30)="MAJOR"),IF((I30-30)&lt;0,0,FLOOR((I30-30)/5,1)*1),      IF((UPPER(G30)="MINOR"),IF((I30-45)&lt;0,0,FLOOR((I30-45)/5,1)*1), "NA"))))</f>
        <v>16</v>
      </c>
    </row>
    <row r="31" customFormat="false" ht="14.5" hidden="false" customHeight="false" outlineLevel="0" collapsed="false">
      <c r="B31" s="37" t="n">
        <v>27</v>
      </c>
      <c r="C31" s="37" t="s">
        <v>136</v>
      </c>
      <c r="D31" s="37" t="s">
        <v>100</v>
      </c>
      <c r="E31" s="38" t="n">
        <v>44821.5277777778</v>
      </c>
      <c r="F31" s="39" t="n">
        <f aca="false">MONTH(E31)</f>
        <v>9</v>
      </c>
      <c r="G31" s="37" t="s">
        <v>57</v>
      </c>
      <c r="H31" s="38" t="n">
        <v>44859.9479166667</v>
      </c>
      <c r="I31" s="15" t="n">
        <f aca="true">IFERROR(_xlfn.DAYS(H31,E31), _xlfn.DAYS(TODAY(),E31))</f>
        <v>38.4201388888978</v>
      </c>
      <c r="J31" s="15" t="n">
        <f aca="false">IF((UPPER(G31)="BLOCKER"),  IF((I31-7)&lt;0,0,FLOOR((I31-7)/5,1)*2),      IF((UPPER(G31)="CRITICAL"),IF((I31-15)&lt;0,0,FLOOR((I31-15)/5,1)*2),      IF((UPPER(G31)="MAJOR"),IF((I31-30)&lt;0,0,FLOOR((I31-30)/5,1)*1),      IF((UPPER(G31)="MINOR"),IF((I31-45)&lt;0,0,FLOOR((I31-45)/5,1)*1), "NA"))))</f>
        <v>12</v>
      </c>
    </row>
    <row r="32" customFormat="false" ht="14.5" hidden="false" customHeight="false" outlineLevel="0" collapsed="false">
      <c r="B32" s="37" t="n">
        <v>28</v>
      </c>
      <c r="C32" s="37" t="s">
        <v>137</v>
      </c>
      <c r="D32" s="37" t="s">
        <v>100</v>
      </c>
      <c r="E32" s="38" t="n">
        <v>44821.5354166667</v>
      </c>
      <c r="F32" s="39" t="n">
        <f aca="false">MONTH(E32)</f>
        <v>9</v>
      </c>
      <c r="G32" s="37" t="s">
        <v>57</v>
      </c>
      <c r="H32" s="38" t="n">
        <v>44851.5618055556</v>
      </c>
      <c r="I32" s="15" t="n">
        <f aca="true">IFERROR(_xlfn.DAYS(H32,E32), _xlfn.DAYS(TODAY(),E32))</f>
        <v>30.0263888888949</v>
      </c>
      <c r="J32" s="15" t="n">
        <f aca="false">IF((UPPER(G32)="BLOCKER"),  IF((I32-7)&lt;0,0,FLOOR((I32-7)/5,1)*2),      IF((UPPER(G32)="CRITICAL"),IF((I32-15)&lt;0,0,FLOOR((I32-15)/5,1)*2),      IF((UPPER(G32)="MAJOR"),IF((I32-30)&lt;0,0,FLOOR((I32-30)/5,1)*1),      IF((UPPER(G32)="MINOR"),IF((I32-45)&lt;0,0,FLOOR((I32-45)/5,1)*1), "NA"))))</f>
        <v>8</v>
      </c>
    </row>
    <row r="33" customFormat="false" ht="14.5" hidden="false" customHeight="false" outlineLevel="0" collapsed="false">
      <c r="B33" s="37" t="n">
        <v>29</v>
      </c>
      <c r="C33" s="37" t="s">
        <v>138</v>
      </c>
      <c r="D33" s="37" t="s">
        <v>104</v>
      </c>
      <c r="E33" s="38" t="n">
        <v>44821.5520833333</v>
      </c>
      <c r="F33" s="39" t="n">
        <f aca="false">MONTH(E33)</f>
        <v>9</v>
      </c>
      <c r="G33" s="37" t="s">
        <v>57</v>
      </c>
      <c r="H33" s="38" t="n">
        <v>44826.7354166667</v>
      </c>
      <c r="I33" s="15" t="n">
        <f aca="true">IFERROR(_xlfn.DAYS(H33,E33), _xlfn.DAYS(TODAY(),E33))</f>
        <v>5.18333333339979</v>
      </c>
      <c r="J33" s="15" t="n">
        <f aca="false">IF((UPPER(G33)="BLOCKER"),  IF((I33-7)&lt;0,0,FLOOR((I33-7)/5,1)*2),      IF((UPPER(G33)="CRITICAL"),IF((I33-15)&lt;0,0,FLOOR((I33-15)/5,1)*2),      IF((UPPER(G33)="MAJOR"),IF((I33-30)&lt;0,0,FLOOR((I33-30)/5,1)*1),      IF((UPPER(G33)="MINOR"),IF((I33-45)&lt;0,0,FLOOR((I33-45)/5,1)*1), "NA"))))</f>
        <v>0</v>
      </c>
    </row>
    <row r="34" customFormat="false" ht="14.5" hidden="false" customHeight="false" outlineLevel="0" collapsed="false">
      <c r="B34" s="37" t="n">
        <v>30</v>
      </c>
      <c r="C34" s="37" t="s">
        <v>139</v>
      </c>
      <c r="D34" s="37" t="s">
        <v>104</v>
      </c>
      <c r="E34" s="38" t="n">
        <v>44821.5625</v>
      </c>
      <c r="F34" s="39" t="n">
        <f aca="false">MONTH(E34)</f>
        <v>9</v>
      </c>
      <c r="G34" s="37" t="s">
        <v>57</v>
      </c>
      <c r="H34" s="38" t="n">
        <v>44861.4208333333</v>
      </c>
      <c r="I34" s="15" t="n">
        <f aca="true">IFERROR(_xlfn.DAYS(H34,E34), _xlfn.DAYS(TODAY(),E34))</f>
        <v>39.8583333333008</v>
      </c>
      <c r="J34" s="15" t="n">
        <f aca="false">IF((UPPER(G34)="BLOCKER"),  IF((I34-7)&lt;0,0,FLOOR((I34-7)/5,1)*2),      IF((UPPER(G34)="CRITICAL"),IF((I34-15)&lt;0,0,FLOOR((I34-15)/5,1)*2),      IF((UPPER(G34)="MAJOR"),IF((I34-30)&lt;0,0,FLOOR((I34-30)/5,1)*1),      IF((UPPER(G34)="MINOR"),IF((I34-45)&lt;0,0,FLOOR((I34-45)/5,1)*1), "NA"))))</f>
        <v>12</v>
      </c>
    </row>
    <row r="35" customFormat="false" ht="14.5" hidden="false" customHeight="false" outlineLevel="0" collapsed="false">
      <c r="B35" s="37" t="n">
        <v>31</v>
      </c>
      <c r="C35" s="37" t="s">
        <v>140</v>
      </c>
      <c r="D35" s="37" t="s">
        <v>104</v>
      </c>
      <c r="E35" s="38" t="n">
        <v>44823.7034722222</v>
      </c>
      <c r="F35" s="39" t="n">
        <f aca="false">MONTH(E35)</f>
        <v>9</v>
      </c>
      <c r="G35" s="37" t="s">
        <v>57</v>
      </c>
      <c r="H35" s="38" t="n">
        <v>44841.8319444444</v>
      </c>
      <c r="I35" s="15" t="n">
        <f aca="true">IFERROR(_xlfn.DAYS(H35,E35), _xlfn.DAYS(TODAY(),E35))</f>
        <v>18.1284722221972</v>
      </c>
      <c r="J35" s="15" t="n">
        <f aca="false">IF((UPPER(G35)="BLOCKER"),  IF((I35-7)&lt;0,0,FLOOR((I35-7)/5,1)*2),      IF((UPPER(G35)="CRITICAL"),IF((I35-15)&lt;0,0,FLOOR((I35-15)/5,1)*2),      IF((UPPER(G35)="MAJOR"),IF((I35-30)&lt;0,0,FLOOR((I35-30)/5,1)*1),      IF((UPPER(G35)="MINOR"),IF((I35-45)&lt;0,0,FLOOR((I35-45)/5,1)*1), "NA"))))</f>
        <v>4</v>
      </c>
    </row>
    <row r="36" customFormat="false" ht="14.5" hidden="false" customHeight="false" outlineLevel="0" collapsed="false">
      <c r="B36" s="37" t="n">
        <v>32</v>
      </c>
      <c r="C36" s="37" t="s">
        <v>141</v>
      </c>
      <c r="D36" s="37" t="s">
        <v>104</v>
      </c>
      <c r="E36" s="38" t="n">
        <v>44823.7076388889</v>
      </c>
      <c r="F36" s="39" t="n">
        <f aca="false">MONTH(E36)</f>
        <v>9</v>
      </c>
      <c r="G36" s="37" t="s">
        <v>57</v>
      </c>
      <c r="H36" s="38" t="n">
        <v>44872.4</v>
      </c>
      <c r="I36" s="15" t="n">
        <f aca="true">IFERROR(_xlfn.DAYS(H36,E36), _xlfn.DAYS(TODAY(),E36))</f>
        <v>48.6923611110979</v>
      </c>
      <c r="J36" s="15" t="n">
        <f aca="false">IF((UPPER(G36)="BLOCKER"),  IF((I36-7)&lt;0,0,FLOOR((I36-7)/5,1)*2),      IF((UPPER(G36)="CRITICAL"),IF((I36-15)&lt;0,0,FLOOR((I36-15)/5,1)*2),      IF((UPPER(G36)="MAJOR"),IF((I36-30)&lt;0,0,FLOOR((I36-30)/5,1)*1),      IF((UPPER(G36)="MINOR"),IF((I36-45)&lt;0,0,FLOOR((I36-45)/5,1)*1), "NA"))))</f>
        <v>16</v>
      </c>
    </row>
    <row r="37" customFormat="false" ht="14.5" hidden="false" customHeight="false" outlineLevel="0" collapsed="false">
      <c r="B37" s="37" t="n">
        <v>33</v>
      </c>
      <c r="C37" s="37" t="s">
        <v>142</v>
      </c>
      <c r="D37" s="37" t="s">
        <v>117</v>
      </c>
      <c r="E37" s="38" t="n">
        <v>44823.74375</v>
      </c>
      <c r="F37" s="39" t="n">
        <f aca="false">MONTH(E37)</f>
        <v>9</v>
      </c>
      <c r="G37" s="37" t="s">
        <v>57</v>
      </c>
      <c r="H37" s="38" t="n">
        <v>44860.7111111111</v>
      </c>
      <c r="I37" s="15" t="n">
        <f aca="true">IFERROR(_xlfn.DAYS(H37,E37), _xlfn.DAYS(TODAY(),E37))</f>
        <v>36.9673611110993</v>
      </c>
      <c r="J37" s="15" t="n">
        <f aca="false">IF((UPPER(G37)="BLOCKER"),  IF((I37-7)&lt;0,0,FLOOR((I37-7)/5,1)*2),      IF((UPPER(G37)="CRITICAL"),IF((I37-15)&lt;0,0,FLOOR((I37-15)/5,1)*2),      IF((UPPER(G37)="MAJOR"),IF((I37-30)&lt;0,0,FLOOR((I37-30)/5,1)*1),      IF((UPPER(G37)="MINOR"),IF((I37-45)&lt;0,0,FLOOR((I37-45)/5,1)*1), "NA"))))</f>
        <v>10</v>
      </c>
    </row>
    <row r="38" customFormat="false" ht="14.5" hidden="false" customHeight="false" outlineLevel="0" collapsed="false">
      <c r="B38" s="37" t="n">
        <v>34</v>
      </c>
      <c r="C38" s="37" t="s">
        <v>143</v>
      </c>
      <c r="D38" s="37" t="s">
        <v>117</v>
      </c>
      <c r="E38" s="38" t="n">
        <v>44823.7611111111</v>
      </c>
      <c r="F38" s="39" t="n">
        <f aca="false">MONTH(E38)</f>
        <v>9</v>
      </c>
      <c r="G38" s="37" t="s">
        <v>57</v>
      </c>
      <c r="H38" s="38" t="n">
        <v>44860.7104166667</v>
      </c>
      <c r="I38" s="15" t="n">
        <f aca="true">IFERROR(_xlfn.DAYS(H38,E38), _xlfn.DAYS(TODAY(),E38))</f>
        <v>36.9493055556013</v>
      </c>
      <c r="J38" s="15" t="n">
        <f aca="false">IF((UPPER(G38)="BLOCKER"),  IF((I38-7)&lt;0,0,FLOOR((I38-7)/5,1)*2),      IF((UPPER(G38)="CRITICAL"),IF((I38-15)&lt;0,0,FLOOR((I38-15)/5,1)*2),      IF((UPPER(G38)="MAJOR"),IF((I38-30)&lt;0,0,FLOOR((I38-30)/5,1)*1),      IF((UPPER(G38)="MINOR"),IF((I38-45)&lt;0,0,FLOOR((I38-45)/5,1)*1), "NA"))))</f>
        <v>10</v>
      </c>
    </row>
    <row r="39" customFormat="false" ht="14.5" hidden="false" customHeight="false" outlineLevel="0" collapsed="false">
      <c r="B39" s="37" t="n">
        <v>35</v>
      </c>
      <c r="C39" s="37" t="s">
        <v>144</v>
      </c>
      <c r="D39" s="37" t="s">
        <v>104</v>
      </c>
      <c r="E39" s="38" t="n">
        <v>44823.7736111111</v>
      </c>
      <c r="F39" s="39" t="n">
        <f aca="false">MONTH(E39)</f>
        <v>9</v>
      </c>
      <c r="G39" s="37" t="s">
        <v>57</v>
      </c>
      <c r="H39" s="38" t="n">
        <v>44833.6791666667</v>
      </c>
      <c r="I39" s="15" t="n">
        <f aca="true">IFERROR(_xlfn.DAYS(H39,E39), _xlfn.DAYS(TODAY(),E39))</f>
        <v>9.90555555559695</v>
      </c>
      <c r="J39" s="15" t="n">
        <f aca="false">IF((UPPER(G39)="BLOCKER"),  IF((I39-7)&lt;0,0,FLOOR((I39-7)/5,1)*2),      IF((UPPER(G39)="CRITICAL"),IF((I39-15)&lt;0,0,FLOOR((I39-15)/5,1)*2),      IF((UPPER(G39)="MAJOR"),IF((I39-30)&lt;0,0,FLOOR((I39-30)/5,1)*1),      IF((UPPER(G39)="MINOR"),IF((I39-45)&lt;0,0,FLOOR((I39-45)/5,1)*1), "NA"))))</f>
        <v>0</v>
      </c>
    </row>
    <row r="40" customFormat="false" ht="14.5" hidden="false" customHeight="false" outlineLevel="0" collapsed="false">
      <c r="B40" s="37" t="n">
        <v>36</v>
      </c>
      <c r="C40" s="37" t="s">
        <v>145</v>
      </c>
      <c r="D40" s="37" t="s">
        <v>104</v>
      </c>
      <c r="E40" s="38" t="n">
        <v>44823.8131944444</v>
      </c>
      <c r="F40" s="39" t="n">
        <f aca="false">MONTH(E40)</f>
        <v>9</v>
      </c>
      <c r="G40" s="37" t="s">
        <v>57</v>
      </c>
      <c r="H40" s="38" t="n">
        <v>44827.8770833333</v>
      </c>
      <c r="I40" s="15" t="n">
        <f aca="true">IFERROR(_xlfn.DAYS(H40,E40), _xlfn.DAYS(TODAY(),E40))</f>
        <v>4.06388888889342</v>
      </c>
      <c r="J40" s="15" t="n">
        <f aca="false">IF((UPPER(G40)="BLOCKER"),  IF((I40-7)&lt;0,0,FLOOR((I40-7)/5,1)*2),      IF((UPPER(G40)="CRITICAL"),IF((I40-15)&lt;0,0,FLOOR((I40-15)/5,1)*2),      IF((UPPER(G40)="MAJOR"),IF((I40-30)&lt;0,0,FLOOR((I40-30)/5,1)*1),      IF((UPPER(G40)="MINOR"),IF((I40-45)&lt;0,0,FLOOR((I40-45)/5,1)*1), "NA"))))</f>
        <v>0</v>
      </c>
    </row>
    <row r="41" customFormat="false" ht="14.5" hidden="false" customHeight="false" outlineLevel="0" collapsed="false">
      <c r="B41" s="37" t="n">
        <v>37</v>
      </c>
      <c r="C41" s="37" t="s">
        <v>146</v>
      </c>
      <c r="D41" s="37" t="s">
        <v>117</v>
      </c>
      <c r="E41" s="38" t="n">
        <v>44824.6013888889</v>
      </c>
      <c r="F41" s="39" t="n">
        <f aca="false">MONTH(E41)</f>
        <v>9</v>
      </c>
      <c r="G41" s="37" t="s">
        <v>122</v>
      </c>
      <c r="H41" s="38" t="n">
        <v>44831.6694444444</v>
      </c>
      <c r="I41" s="15" t="n">
        <f aca="true">IFERROR(_xlfn.DAYS(H41,E41), _xlfn.DAYS(TODAY(),E41))</f>
        <v>7.06805555550091</v>
      </c>
      <c r="J41" s="15" t="str">
        <f aca="false">IF((UPPER(G41)="BLOCKER"),  IF((I41-7)&lt;0,0,FLOOR((I41-7)/5,1)*2),      IF((UPPER(G41)="CRITICAL"),IF((I41-15)&lt;0,0,FLOOR((I41-15)/5,1)*2),      IF((UPPER(G41)="MAJOR"),IF((I41-30)&lt;0,0,FLOOR((I41-30)/5,1)*1),      IF((UPPER(G41)="MINOR"),IF((I41-45)&lt;0,0,FLOOR((I41-45)/5,1)*1), "NA"))))</f>
        <v>NA</v>
      </c>
    </row>
    <row r="42" customFormat="false" ht="14.5" hidden="false" customHeight="false" outlineLevel="0" collapsed="false">
      <c r="B42" s="37" t="n">
        <v>38</v>
      </c>
      <c r="C42" s="37" t="s">
        <v>147</v>
      </c>
      <c r="D42" s="37" t="s">
        <v>100</v>
      </c>
      <c r="E42" s="38" t="n">
        <v>44824.6326388889</v>
      </c>
      <c r="F42" s="39" t="n">
        <f aca="false">MONTH(E42)</f>
        <v>9</v>
      </c>
      <c r="G42" s="37" t="s">
        <v>122</v>
      </c>
      <c r="H42" s="38" t="n">
        <v>44844.5763888889</v>
      </c>
      <c r="I42" s="15" t="n">
        <f aca="true">IFERROR(_xlfn.DAYS(H42,E42), _xlfn.DAYS(TODAY(),E42))</f>
        <v>19.9437499999985</v>
      </c>
      <c r="J42" s="15" t="str">
        <f aca="false">IF((UPPER(G42)="BLOCKER"),  IF((I42-7)&lt;0,0,FLOOR((I42-7)/5,1)*2),      IF((UPPER(G42)="CRITICAL"),IF((I42-15)&lt;0,0,FLOOR((I42-15)/5,1)*2),      IF((UPPER(G42)="MAJOR"),IF((I42-30)&lt;0,0,FLOOR((I42-30)/5,1)*1),      IF((UPPER(G42)="MINOR"),IF((I42-45)&lt;0,0,FLOOR((I42-45)/5,1)*1), "NA"))))</f>
        <v>NA</v>
      </c>
    </row>
    <row r="43" customFormat="false" ht="14.5" hidden="false" customHeight="false" outlineLevel="0" collapsed="false">
      <c r="B43" s="37" t="n">
        <v>39</v>
      </c>
      <c r="C43" s="37" t="s">
        <v>148</v>
      </c>
      <c r="D43" s="37" t="s">
        <v>104</v>
      </c>
      <c r="E43" s="38" t="n">
        <v>44824.6472222222</v>
      </c>
      <c r="F43" s="39" t="n">
        <f aca="false">MONTH(E43)</f>
        <v>9</v>
      </c>
      <c r="G43" s="37" t="s">
        <v>60</v>
      </c>
      <c r="H43" s="38" t="n">
        <v>44835.4409722222</v>
      </c>
      <c r="I43" s="15" t="n">
        <f aca="true">IFERROR(_xlfn.DAYS(H43,E43), _xlfn.DAYS(TODAY(),E43))</f>
        <v>10.7937499999971</v>
      </c>
      <c r="J43" s="15" t="n">
        <f aca="false">IF((UPPER(G43)="BLOCKER"),  IF((I43-7)&lt;0,0,FLOOR((I43-7)/5,1)*2),      IF((UPPER(G43)="CRITICAL"),IF((I43-15)&lt;0,0,FLOOR((I43-15)/5,1)*2),      IF((UPPER(G43)="MAJOR"),IF((I43-30)&lt;0,0,FLOOR((I43-30)/5,1)*1),      IF((UPPER(G43)="MINOR"),IF((I43-45)&lt;0,0,FLOOR((I43-45)/5,1)*1), "NA"))))</f>
        <v>0</v>
      </c>
    </row>
    <row r="44" customFormat="false" ht="14.5" hidden="false" customHeight="false" outlineLevel="0" collapsed="false">
      <c r="B44" s="37" t="n">
        <v>40</v>
      </c>
      <c r="C44" s="37" t="s">
        <v>149</v>
      </c>
      <c r="D44" s="37" t="s">
        <v>104</v>
      </c>
      <c r="E44" s="38" t="n">
        <v>44824.6631944445</v>
      </c>
      <c r="F44" s="39" t="n">
        <f aca="false">MONTH(E44)</f>
        <v>9</v>
      </c>
      <c r="G44" s="37" t="s">
        <v>60</v>
      </c>
      <c r="H44" s="38" t="n">
        <v>44865.6611111111</v>
      </c>
      <c r="I44" s="15" t="n">
        <f aca="true">IFERROR(_xlfn.DAYS(H44,E44), _xlfn.DAYS(TODAY(),E44))</f>
        <v>40.9979166665944</v>
      </c>
      <c r="J44" s="15" t="n">
        <f aca="false">IF((UPPER(G44)="BLOCKER"),  IF((I44-7)&lt;0,0,FLOOR((I44-7)/5,1)*2),      IF((UPPER(G44)="CRITICAL"),IF((I44-15)&lt;0,0,FLOOR((I44-15)/5,1)*2),      IF((UPPER(G44)="MAJOR"),IF((I44-30)&lt;0,0,FLOOR((I44-30)/5,1)*1),      IF((UPPER(G44)="MINOR"),IF((I44-45)&lt;0,0,FLOOR((I44-45)/5,1)*1), "NA"))))</f>
        <v>10</v>
      </c>
    </row>
    <row r="45" customFormat="false" ht="14.5" hidden="false" customHeight="false" outlineLevel="0" collapsed="false">
      <c r="B45" s="37" t="n">
        <v>41</v>
      </c>
      <c r="C45" s="37" t="s">
        <v>150</v>
      </c>
      <c r="D45" s="37" t="s">
        <v>104</v>
      </c>
      <c r="E45" s="38" t="n">
        <v>44825.4152777778</v>
      </c>
      <c r="F45" s="39" t="n">
        <f aca="false">MONTH(E45)</f>
        <v>9</v>
      </c>
      <c r="G45" s="37" t="s">
        <v>63</v>
      </c>
      <c r="H45" s="38" t="n">
        <v>44831.7826388889</v>
      </c>
      <c r="I45" s="15" t="n">
        <f aca="true">IFERROR(_xlfn.DAYS(H45,E45), _xlfn.DAYS(TODAY(),E45))</f>
        <v>6.36736111110076</v>
      </c>
      <c r="J45" s="15" t="n">
        <f aca="false">IF((UPPER(G45)="BLOCKER"),  IF((I45-7)&lt;0,0,FLOOR((I45-7)/5,1)*2),      IF((UPPER(G45)="CRITICAL"),IF((I45-15)&lt;0,0,FLOOR((I45-15)/5,1)*2),      IF((UPPER(G45)="MAJOR"),IF((I45-30)&lt;0,0,FLOOR((I45-30)/5,1)*1),      IF((UPPER(G45)="MINOR"),IF((I45-45)&lt;0,0,FLOOR((I45-45)/5,1)*1), "NA"))))</f>
        <v>0</v>
      </c>
    </row>
    <row r="46" customFormat="false" ht="14.5" hidden="false" customHeight="false" outlineLevel="0" collapsed="false">
      <c r="B46" s="37" t="n">
        <v>42</v>
      </c>
      <c r="C46" s="37" t="s">
        <v>151</v>
      </c>
      <c r="D46" s="37" t="s">
        <v>152</v>
      </c>
      <c r="E46" s="38" t="n">
        <v>44825.4534722222</v>
      </c>
      <c r="F46" s="39" t="n">
        <f aca="false">MONTH(E46)</f>
        <v>9</v>
      </c>
      <c r="G46" s="37" t="s">
        <v>63</v>
      </c>
      <c r="H46" s="38" t="n">
        <v>44842.6395833333</v>
      </c>
      <c r="I46" s="15" t="n">
        <f aca="true">IFERROR(_xlfn.DAYS(H46,E46), _xlfn.DAYS(TODAY(),E46))</f>
        <v>17.1861111110993</v>
      </c>
      <c r="J46" s="15" t="n">
        <f aca="false">IF((UPPER(G46)="BLOCKER"),  IF((I46-7)&lt;0,0,FLOOR((I46-7)/5,1)*2),      IF((UPPER(G46)="CRITICAL"),IF((I46-15)&lt;0,0,FLOOR((I46-15)/5,1)*2),      IF((UPPER(G46)="MAJOR"),IF((I46-30)&lt;0,0,FLOOR((I46-30)/5,1)*1),      IF((UPPER(G46)="MINOR"),IF((I46-45)&lt;0,0,FLOOR((I46-45)/5,1)*1), "NA"))))</f>
        <v>0</v>
      </c>
    </row>
    <row r="47" customFormat="false" ht="14.5" hidden="false" customHeight="false" outlineLevel="0" collapsed="false">
      <c r="B47" s="37" t="n">
        <v>43</v>
      </c>
      <c r="C47" s="37" t="s">
        <v>153</v>
      </c>
      <c r="D47" s="37" t="s">
        <v>117</v>
      </c>
      <c r="E47" s="38" t="n">
        <v>44825.4840277778</v>
      </c>
      <c r="F47" s="39" t="n">
        <f aca="false">MONTH(E47)</f>
        <v>9</v>
      </c>
      <c r="G47" s="37" t="s">
        <v>60</v>
      </c>
      <c r="H47" s="38" t="n">
        <v>44831.5340277778</v>
      </c>
      <c r="I47" s="15" t="n">
        <f aca="true">IFERROR(_xlfn.DAYS(H47,E47), _xlfn.DAYS(TODAY(),E47))</f>
        <v>6.05000000000291</v>
      </c>
      <c r="J47" s="15" t="n">
        <f aca="false">IF((UPPER(G47)="BLOCKER"),  IF((I47-7)&lt;0,0,FLOOR((I47-7)/5,1)*2),      IF((UPPER(G47)="CRITICAL"),IF((I47-15)&lt;0,0,FLOOR((I47-15)/5,1)*2),      IF((UPPER(G47)="MAJOR"),IF((I47-30)&lt;0,0,FLOOR((I47-30)/5,1)*1),      IF((UPPER(G47)="MINOR"),IF((I47-45)&lt;0,0,FLOOR((I47-45)/5,1)*1), "NA"))))</f>
        <v>0</v>
      </c>
    </row>
    <row r="48" customFormat="false" ht="14.5" hidden="false" customHeight="false" outlineLevel="0" collapsed="false">
      <c r="B48" s="37" t="n">
        <v>44</v>
      </c>
      <c r="C48" s="37" t="s">
        <v>154</v>
      </c>
      <c r="D48" s="37" t="s">
        <v>117</v>
      </c>
      <c r="E48" s="38" t="n">
        <v>44825.6034722222</v>
      </c>
      <c r="F48" s="39" t="n">
        <f aca="false">MONTH(E48)</f>
        <v>9</v>
      </c>
      <c r="G48" s="37" t="s">
        <v>60</v>
      </c>
      <c r="H48" s="38" t="n">
        <v>44869.6583333333</v>
      </c>
      <c r="I48" s="15" t="n">
        <f aca="true">IFERROR(_xlfn.DAYS(H48,E48), _xlfn.DAYS(TODAY(),E48))</f>
        <v>44.0548611110935</v>
      </c>
      <c r="J48" s="15" t="n">
        <f aca="false">IF((UPPER(G48)="BLOCKER"),  IF((I48-7)&lt;0,0,FLOOR((I48-7)/5,1)*2),      IF((UPPER(G48)="CRITICAL"),IF((I48-15)&lt;0,0,FLOOR((I48-15)/5,1)*2),      IF((UPPER(G48)="MAJOR"),IF((I48-30)&lt;0,0,FLOOR((I48-30)/5,1)*1),      IF((UPPER(G48)="MINOR"),IF((I48-45)&lt;0,0,FLOOR((I48-45)/5,1)*1), "NA"))))</f>
        <v>10</v>
      </c>
    </row>
    <row r="49" customFormat="false" ht="14.5" hidden="false" customHeight="false" outlineLevel="0" collapsed="false">
      <c r="B49" s="37" t="n">
        <v>45</v>
      </c>
      <c r="C49" s="37" t="s">
        <v>155</v>
      </c>
      <c r="D49" s="37" t="s">
        <v>117</v>
      </c>
      <c r="E49" s="38" t="n">
        <v>44825.6118055556</v>
      </c>
      <c r="F49" s="39" t="n">
        <f aca="false">MONTH(E49)</f>
        <v>9</v>
      </c>
      <c r="G49" s="37" t="s">
        <v>60</v>
      </c>
      <c r="H49" s="38" t="n">
        <v>44833.6805555556</v>
      </c>
      <c r="I49" s="15" t="n">
        <f aca="true">IFERROR(_xlfn.DAYS(H49,E49), _xlfn.DAYS(TODAY(),E49))</f>
        <v>8.06874999999855</v>
      </c>
      <c r="J49" s="15" t="n">
        <f aca="false">IF((UPPER(G49)="BLOCKER"),  IF((I49-7)&lt;0,0,FLOOR((I49-7)/5,1)*2),      IF((UPPER(G49)="CRITICAL"),IF((I49-15)&lt;0,0,FLOOR((I49-15)/5,1)*2),      IF((UPPER(G49)="MAJOR"),IF((I49-30)&lt;0,0,FLOOR((I49-30)/5,1)*1),      IF((UPPER(G49)="MINOR"),IF((I49-45)&lt;0,0,FLOOR((I49-45)/5,1)*1), "NA"))))</f>
        <v>0</v>
      </c>
    </row>
    <row r="50" customFormat="false" ht="14.5" hidden="false" customHeight="false" outlineLevel="0" collapsed="false">
      <c r="B50" s="37" t="n">
        <v>46</v>
      </c>
      <c r="C50" s="37" t="s">
        <v>156</v>
      </c>
      <c r="D50" s="37" t="s">
        <v>104</v>
      </c>
      <c r="E50" s="38" t="n">
        <v>44825.6298611111</v>
      </c>
      <c r="F50" s="39" t="n">
        <f aca="false">MONTH(E50)</f>
        <v>9</v>
      </c>
      <c r="G50" s="37" t="s">
        <v>60</v>
      </c>
      <c r="H50" s="38" t="n">
        <v>44826.4229166667</v>
      </c>
      <c r="I50" s="15" t="n">
        <f aca="true">IFERROR(_xlfn.DAYS(H50,E50), _xlfn.DAYS(TODAY(),E50))</f>
        <v>0.793055555601313</v>
      </c>
      <c r="J50" s="15" t="n">
        <f aca="false">IF((UPPER(G50)="BLOCKER"),  IF((I50-7)&lt;0,0,FLOOR((I50-7)/5,1)*2),      IF((UPPER(G50)="CRITICAL"),IF((I50-15)&lt;0,0,FLOOR((I50-15)/5,1)*2),      IF((UPPER(G50)="MAJOR"),IF((I50-30)&lt;0,0,FLOOR((I50-30)/5,1)*1),      IF((UPPER(G50)="MINOR"),IF((I50-45)&lt;0,0,FLOOR((I50-45)/5,1)*1), "NA"))))</f>
        <v>0</v>
      </c>
    </row>
    <row r="51" customFormat="false" ht="14.5" hidden="false" customHeight="false" outlineLevel="0" collapsed="false">
      <c r="B51" s="37" t="n">
        <v>47</v>
      </c>
      <c r="C51" s="37" t="s">
        <v>157</v>
      </c>
      <c r="D51" s="37" t="s">
        <v>100</v>
      </c>
      <c r="E51" s="38" t="n">
        <v>44825.6840277778</v>
      </c>
      <c r="F51" s="39" t="n">
        <f aca="false">MONTH(E51)</f>
        <v>9</v>
      </c>
      <c r="G51" s="37" t="s">
        <v>57</v>
      </c>
      <c r="H51" s="38" t="n">
        <v>44837.5888888889</v>
      </c>
      <c r="I51" s="15" t="n">
        <f aca="true">IFERROR(_xlfn.DAYS(H51,E51), _xlfn.DAYS(TODAY(),E51))</f>
        <v>11.9048611110993</v>
      </c>
      <c r="J51" s="15" t="n">
        <f aca="false">IF((UPPER(G51)="BLOCKER"),  IF((I51-7)&lt;0,0,FLOOR((I51-7)/5,1)*2),      IF((UPPER(G51)="CRITICAL"),IF((I51-15)&lt;0,0,FLOOR((I51-15)/5,1)*2),      IF((UPPER(G51)="MAJOR"),IF((I51-30)&lt;0,0,FLOOR((I51-30)/5,1)*1),      IF((UPPER(G51)="MINOR"),IF((I51-45)&lt;0,0,FLOOR((I51-45)/5,1)*1), "NA"))))</f>
        <v>0</v>
      </c>
    </row>
    <row r="52" customFormat="false" ht="14.5" hidden="false" customHeight="false" outlineLevel="0" collapsed="false">
      <c r="B52" s="37" t="n">
        <v>48</v>
      </c>
      <c r="C52" s="37" t="s">
        <v>158</v>
      </c>
      <c r="D52" s="37" t="s">
        <v>117</v>
      </c>
      <c r="E52" s="38" t="n">
        <v>44826.3972222222</v>
      </c>
      <c r="F52" s="39" t="n">
        <f aca="false">MONTH(E52)</f>
        <v>9</v>
      </c>
      <c r="G52" s="37" t="s">
        <v>57</v>
      </c>
      <c r="H52" s="38" t="n">
        <v>44840.4423611111</v>
      </c>
      <c r="I52" s="15" t="n">
        <f aca="true">IFERROR(_xlfn.DAYS(H52,E52), _xlfn.DAYS(TODAY(),E52))</f>
        <v>14.0451388888978</v>
      </c>
      <c r="J52" s="15" t="n">
        <f aca="false">IF((UPPER(G52)="BLOCKER"),  IF((I52-7)&lt;0,0,FLOOR((I52-7)/5,1)*2),      IF((UPPER(G52)="CRITICAL"),IF((I52-15)&lt;0,0,FLOOR((I52-15)/5,1)*2),      IF((UPPER(G52)="MAJOR"),IF((I52-30)&lt;0,0,FLOOR((I52-30)/5,1)*1),      IF((UPPER(G52)="MINOR"),IF((I52-45)&lt;0,0,FLOOR((I52-45)/5,1)*1), "NA"))))</f>
        <v>2</v>
      </c>
    </row>
    <row r="53" customFormat="false" ht="14.5" hidden="false" customHeight="false" outlineLevel="0" collapsed="false">
      <c r="B53" s="37" t="n">
        <v>49</v>
      </c>
      <c r="C53" s="37" t="s">
        <v>159</v>
      </c>
      <c r="D53" s="37" t="s">
        <v>104</v>
      </c>
      <c r="E53" s="38" t="n">
        <v>44826.4</v>
      </c>
      <c r="F53" s="39" t="n">
        <f aca="false">MONTH(E53)</f>
        <v>9</v>
      </c>
      <c r="G53" s="37" t="s">
        <v>57</v>
      </c>
      <c r="H53" s="38" t="n">
        <v>44849.2840277778</v>
      </c>
      <c r="I53" s="15" t="n">
        <f aca="true">IFERROR(_xlfn.DAYS(H53,E53), _xlfn.DAYS(TODAY(),E53))</f>
        <v>22.8840277777999</v>
      </c>
      <c r="J53" s="15" t="n">
        <f aca="false">IF((UPPER(G53)="BLOCKER"),  IF((I53-7)&lt;0,0,FLOOR((I53-7)/5,1)*2),      IF((UPPER(G53)="CRITICAL"),IF((I53-15)&lt;0,0,FLOOR((I53-15)/5,1)*2),      IF((UPPER(G53)="MAJOR"),IF((I53-30)&lt;0,0,FLOOR((I53-30)/5,1)*1),      IF((UPPER(G53)="MINOR"),IF((I53-45)&lt;0,0,FLOOR((I53-45)/5,1)*1), "NA"))))</f>
        <v>6</v>
      </c>
    </row>
    <row r="54" customFormat="false" ht="14.5" hidden="false" customHeight="false" outlineLevel="0" collapsed="false">
      <c r="B54" s="37" t="n">
        <v>50</v>
      </c>
      <c r="C54" s="37" t="s">
        <v>160</v>
      </c>
      <c r="D54" s="37" t="s">
        <v>117</v>
      </c>
      <c r="E54" s="38" t="n">
        <v>44826.4138888889</v>
      </c>
      <c r="F54" s="39" t="n">
        <f aca="false">MONTH(E54)</f>
        <v>9</v>
      </c>
      <c r="G54" s="37" t="s">
        <v>57</v>
      </c>
      <c r="H54" s="38" t="n">
        <v>44874.4958333333</v>
      </c>
      <c r="I54" s="15" t="n">
        <f aca="true">IFERROR(_xlfn.DAYS(H54,E54), _xlfn.DAYS(TODAY(),E54))</f>
        <v>48.0819444443987</v>
      </c>
      <c r="J54" s="15" t="n">
        <f aca="false">IF((UPPER(G54)="BLOCKER"),  IF((I54-7)&lt;0,0,FLOOR((I54-7)/5,1)*2),      IF((UPPER(G54)="CRITICAL"),IF((I54-15)&lt;0,0,FLOOR((I54-15)/5,1)*2),      IF((UPPER(G54)="MAJOR"),IF((I54-30)&lt;0,0,FLOOR((I54-30)/5,1)*1),      IF((UPPER(G54)="MINOR"),IF((I54-45)&lt;0,0,FLOOR((I54-45)/5,1)*1), "NA"))))</f>
        <v>16</v>
      </c>
    </row>
    <row r="55" customFormat="false" ht="14.5" hidden="false" customHeight="false" outlineLevel="0" collapsed="false">
      <c r="B55" s="37" t="n">
        <v>51</v>
      </c>
      <c r="C55" s="37" t="s">
        <v>161</v>
      </c>
      <c r="D55" s="37" t="s">
        <v>117</v>
      </c>
      <c r="E55" s="38" t="n">
        <v>44826.4166666667</v>
      </c>
      <c r="F55" s="39" t="n">
        <f aca="false">MONTH(E55)</f>
        <v>9</v>
      </c>
      <c r="G55" s="37" t="s">
        <v>57</v>
      </c>
      <c r="H55" s="38" t="n">
        <v>44868.4965277778</v>
      </c>
      <c r="I55" s="15" t="n">
        <f aca="true">IFERROR(_xlfn.DAYS(H55,E55), _xlfn.DAYS(TODAY(),E55))</f>
        <v>42.0798611111022</v>
      </c>
      <c r="J55" s="15" t="n">
        <f aca="false">IF((UPPER(G55)="BLOCKER"),  IF((I55-7)&lt;0,0,FLOOR((I55-7)/5,1)*2),      IF((UPPER(G55)="CRITICAL"),IF((I55-15)&lt;0,0,FLOOR((I55-15)/5,1)*2),      IF((UPPER(G55)="MAJOR"),IF((I55-30)&lt;0,0,FLOOR((I55-30)/5,1)*1),      IF((UPPER(G55)="MINOR"),IF((I55-45)&lt;0,0,FLOOR((I55-45)/5,1)*1), "NA"))))</f>
        <v>14</v>
      </c>
    </row>
    <row r="56" customFormat="false" ht="14.5" hidden="false" customHeight="false" outlineLevel="0" collapsed="false">
      <c r="B56" s="37" t="n">
        <v>52</v>
      </c>
      <c r="C56" s="37" t="s">
        <v>162</v>
      </c>
      <c r="D56" s="37" t="s">
        <v>100</v>
      </c>
      <c r="E56" s="38" t="n">
        <v>44826.4180555556</v>
      </c>
      <c r="F56" s="39" t="n">
        <f aca="false">MONTH(E56)</f>
        <v>9</v>
      </c>
      <c r="G56" s="37" t="s">
        <v>57</v>
      </c>
      <c r="H56" s="38" t="n">
        <v>44833.6604166667</v>
      </c>
      <c r="I56" s="15" t="n">
        <f aca="true">IFERROR(_xlfn.DAYS(H56,E56), _xlfn.DAYS(TODAY(),E56))</f>
        <v>7.24236111110076</v>
      </c>
      <c r="J56" s="15" t="n">
        <f aca="false">IF((UPPER(G56)="BLOCKER"),  IF((I56-7)&lt;0,0,FLOOR((I56-7)/5,1)*2),      IF((UPPER(G56)="CRITICAL"),IF((I56-15)&lt;0,0,FLOOR((I56-15)/5,1)*2),      IF((UPPER(G56)="MAJOR"),IF((I56-30)&lt;0,0,FLOOR((I56-30)/5,1)*1),      IF((UPPER(G56)="MINOR"),IF((I56-45)&lt;0,0,FLOOR((I56-45)/5,1)*1), "NA"))))</f>
        <v>0</v>
      </c>
    </row>
    <row r="57" customFormat="false" ht="14.5" hidden="false" customHeight="false" outlineLevel="0" collapsed="false">
      <c r="B57" s="37" t="n">
        <v>53</v>
      </c>
      <c r="C57" s="37" t="s">
        <v>163</v>
      </c>
      <c r="D57" s="37" t="s">
        <v>100</v>
      </c>
      <c r="E57" s="38" t="n">
        <v>44826.6041666667</v>
      </c>
      <c r="F57" s="39" t="n">
        <f aca="false">MONTH(E57)</f>
        <v>9</v>
      </c>
      <c r="G57" s="37" t="s">
        <v>122</v>
      </c>
      <c r="H57" s="38" t="n">
        <v>44869.6541666667</v>
      </c>
      <c r="I57" s="15" t="n">
        <f aca="true">IFERROR(_xlfn.DAYS(H57,E57), _xlfn.DAYS(TODAY(),E57))</f>
        <v>43.0500000000029</v>
      </c>
      <c r="J57" s="15" t="str">
        <f aca="false">IF((UPPER(G57)="BLOCKER"),  IF((I57-7)&lt;0,0,FLOOR((I57-7)/5,1)*2),      IF((UPPER(G57)="CRITICAL"),IF((I57-15)&lt;0,0,FLOOR((I57-15)/5,1)*2),      IF((UPPER(G57)="MAJOR"),IF((I57-30)&lt;0,0,FLOOR((I57-30)/5,1)*1),      IF((UPPER(G57)="MINOR"),IF((I57-45)&lt;0,0,FLOOR((I57-45)/5,1)*1), "NA"))))</f>
        <v>NA</v>
      </c>
    </row>
    <row r="58" customFormat="false" ht="14.5" hidden="false" customHeight="false" outlineLevel="0" collapsed="false">
      <c r="B58" s="37" t="n">
        <v>54</v>
      </c>
      <c r="C58" s="37" t="s">
        <v>164</v>
      </c>
      <c r="D58" s="37" t="s">
        <v>100</v>
      </c>
      <c r="E58" s="38" t="n">
        <v>44826.7222222222</v>
      </c>
      <c r="F58" s="39" t="n">
        <f aca="false">MONTH(E58)</f>
        <v>9</v>
      </c>
      <c r="G58" s="37" t="s">
        <v>122</v>
      </c>
      <c r="H58" s="38" t="n">
        <v>44872.6131944444</v>
      </c>
      <c r="I58" s="15" t="n">
        <f aca="true">IFERROR(_xlfn.DAYS(H58,E58), _xlfn.DAYS(TODAY(),E58))</f>
        <v>45.8909722222015</v>
      </c>
      <c r="J58" s="15" t="str">
        <f aca="false">IF((UPPER(G58)="BLOCKER"),  IF((I58-7)&lt;0,0,FLOOR((I58-7)/5,1)*2),      IF((UPPER(G58)="CRITICAL"),IF((I58-15)&lt;0,0,FLOOR((I58-15)/5,1)*2),      IF((UPPER(G58)="MAJOR"),IF((I58-30)&lt;0,0,FLOOR((I58-30)/5,1)*1),      IF((UPPER(G58)="MINOR"),IF((I58-45)&lt;0,0,FLOOR((I58-45)/5,1)*1), "NA"))))</f>
        <v>NA</v>
      </c>
    </row>
    <row r="59" customFormat="false" ht="14.5" hidden="false" customHeight="false" outlineLevel="0" collapsed="false">
      <c r="B59" s="37" t="n">
        <v>55</v>
      </c>
      <c r="C59" s="37" t="s">
        <v>165</v>
      </c>
      <c r="D59" s="37" t="s">
        <v>117</v>
      </c>
      <c r="E59" s="38" t="n">
        <v>44827.5222222222</v>
      </c>
      <c r="F59" s="39" t="n">
        <f aca="false">MONTH(E59)</f>
        <v>9</v>
      </c>
      <c r="G59" s="37" t="s">
        <v>60</v>
      </c>
      <c r="H59" s="38" t="n">
        <v>44833.525</v>
      </c>
      <c r="I59" s="15" t="n">
        <f aca="true">IFERROR(_xlfn.DAYS(H59,E59), _xlfn.DAYS(TODAY(),E59))</f>
        <v>6.00277777780138</v>
      </c>
      <c r="J59" s="15" t="n">
        <f aca="false">IF((UPPER(G59)="BLOCKER"),  IF((I59-7)&lt;0,0,FLOOR((I59-7)/5,1)*2),      IF((UPPER(G59)="CRITICAL"),IF((I59-15)&lt;0,0,FLOOR((I59-15)/5,1)*2),      IF((UPPER(G59)="MAJOR"),IF((I59-30)&lt;0,0,FLOOR((I59-30)/5,1)*1),      IF((UPPER(G59)="MINOR"),IF((I59-45)&lt;0,0,FLOOR((I59-45)/5,1)*1), "NA"))))</f>
        <v>0</v>
      </c>
    </row>
    <row r="60" customFormat="false" ht="14.5" hidden="false" customHeight="false" outlineLevel="0" collapsed="false">
      <c r="B60" s="37" t="n">
        <v>56</v>
      </c>
      <c r="C60" s="37" t="s">
        <v>166</v>
      </c>
      <c r="D60" s="37" t="s">
        <v>104</v>
      </c>
      <c r="E60" s="38" t="n">
        <v>44827.64375</v>
      </c>
      <c r="F60" s="39" t="n">
        <f aca="false">MONTH(E60)</f>
        <v>9</v>
      </c>
      <c r="G60" s="37" t="s">
        <v>57</v>
      </c>
      <c r="H60" s="38" t="n">
        <v>44859.9506944445</v>
      </c>
      <c r="I60" s="15" t="n">
        <f aca="true">IFERROR(_xlfn.DAYS(H60,E60), _xlfn.DAYS(TODAY(),E60))</f>
        <v>32.3069444444991</v>
      </c>
      <c r="J60" s="15" t="n">
        <f aca="false">IF((UPPER(G60)="BLOCKER"),  IF((I60-7)&lt;0,0,FLOOR((I60-7)/5,1)*2),      IF((UPPER(G60)="CRITICAL"),IF((I60-15)&lt;0,0,FLOOR((I60-15)/5,1)*2),      IF((UPPER(G60)="MAJOR"),IF((I60-30)&lt;0,0,FLOOR((I60-30)/5,1)*1),      IF((UPPER(G60)="MINOR"),IF((I60-45)&lt;0,0,FLOOR((I60-45)/5,1)*1), "NA"))))</f>
        <v>10</v>
      </c>
    </row>
    <row r="61" customFormat="false" ht="14.5" hidden="false" customHeight="false" outlineLevel="0" collapsed="false">
      <c r="B61" s="37" t="n">
        <v>57</v>
      </c>
      <c r="C61" s="37" t="s">
        <v>167</v>
      </c>
      <c r="D61" s="37" t="s">
        <v>104</v>
      </c>
      <c r="E61" s="38" t="n">
        <v>44827.65625</v>
      </c>
      <c r="F61" s="39" t="n">
        <f aca="false">MONTH(E61)</f>
        <v>9</v>
      </c>
      <c r="G61" s="37" t="s">
        <v>57</v>
      </c>
      <c r="H61" s="38" t="n">
        <v>44859.9506944445</v>
      </c>
      <c r="I61" s="15" t="n">
        <f aca="true">IFERROR(_xlfn.DAYS(H61,E61), _xlfn.DAYS(TODAY(),E61))</f>
        <v>32.294444444502</v>
      </c>
      <c r="J61" s="15" t="n">
        <f aca="false">IF((UPPER(G61)="BLOCKER"),  IF((I61-7)&lt;0,0,FLOOR((I61-7)/5,1)*2),      IF((UPPER(G61)="CRITICAL"),IF((I61-15)&lt;0,0,FLOOR((I61-15)/5,1)*2),      IF((UPPER(G61)="MAJOR"),IF((I61-30)&lt;0,0,FLOOR((I61-30)/5,1)*1),      IF((UPPER(G61)="MINOR"),IF((I61-45)&lt;0,0,FLOOR((I61-45)/5,1)*1), "NA"))))</f>
        <v>10</v>
      </c>
    </row>
    <row r="62" customFormat="false" ht="14.5" hidden="false" customHeight="false" outlineLevel="0" collapsed="false">
      <c r="B62" s="37" t="n">
        <v>58</v>
      </c>
      <c r="C62" s="37" t="s">
        <v>168</v>
      </c>
      <c r="D62" s="37" t="s">
        <v>100</v>
      </c>
      <c r="E62" s="38" t="n">
        <v>44827.875</v>
      </c>
      <c r="F62" s="39" t="n">
        <f aca="false">MONTH(E62)</f>
        <v>9</v>
      </c>
      <c r="G62" s="37" t="s">
        <v>57</v>
      </c>
      <c r="H62" s="38" t="n">
        <v>44860.7145833333</v>
      </c>
      <c r="I62" s="15" t="n">
        <f aca="true">IFERROR(_xlfn.DAYS(H62,E62), _xlfn.DAYS(TODAY(),E62))</f>
        <v>32.8395833332979</v>
      </c>
      <c r="J62" s="15" t="n">
        <f aca="false">IF((UPPER(G62)="BLOCKER"),  IF((I62-7)&lt;0,0,FLOOR((I62-7)/5,1)*2),      IF((UPPER(G62)="CRITICAL"),IF((I62-15)&lt;0,0,FLOOR((I62-15)/5,1)*2),      IF((UPPER(G62)="MAJOR"),IF((I62-30)&lt;0,0,FLOOR((I62-30)/5,1)*1),      IF((UPPER(G62)="MINOR"),IF((I62-45)&lt;0,0,FLOOR((I62-45)/5,1)*1), "NA"))))</f>
        <v>10</v>
      </c>
    </row>
    <row r="63" customFormat="false" ht="14.5" hidden="false" customHeight="false" outlineLevel="0" collapsed="false">
      <c r="B63" s="37" t="n">
        <v>59</v>
      </c>
      <c r="C63" s="37" t="s">
        <v>169</v>
      </c>
      <c r="D63" s="37" t="s">
        <v>117</v>
      </c>
      <c r="E63" s="38" t="n">
        <v>44831.4416666667</v>
      </c>
      <c r="F63" s="39" t="n">
        <f aca="false">MONTH(E63)</f>
        <v>9</v>
      </c>
      <c r="G63" s="37" t="s">
        <v>63</v>
      </c>
      <c r="H63" s="38" t="s">
        <v>123</v>
      </c>
      <c r="I63" s="15" t="n">
        <f aca="true">IFERROR(_xlfn.DAYS(H63,E63), _xlfn.DAYS(TODAY(),E63))</f>
        <v>156.558333333298</v>
      </c>
      <c r="J63" s="15" t="n">
        <f aca="false">IF((UPPER(G63)="BLOCKER"),  IF((I63-7)&lt;0,0,FLOOR((I63-7)/5,1)*2),      IF((UPPER(G63)="CRITICAL"),IF((I63-15)&lt;0,0,FLOOR((I63-15)/5,1)*2),      IF((UPPER(G63)="MAJOR"),IF((I63-30)&lt;0,0,FLOOR((I63-30)/5,1)*1),      IF((UPPER(G63)="MINOR"),IF((I63-45)&lt;0,0,FLOOR((I63-45)/5,1)*1), "NA"))))</f>
        <v>25</v>
      </c>
    </row>
    <row r="64" customFormat="false" ht="14.5" hidden="false" customHeight="false" outlineLevel="0" collapsed="false">
      <c r="B64" s="37" t="n">
        <v>60</v>
      </c>
      <c r="C64" s="37" t="s">
        <v>170</v>
      </c>
      <c r="D64" s="37" t="s">
        <v>100</v>
      </c>
      <c r="E64" s="38" t="n">
        <v>44831.4569444444</v>
      </c>
      <c r="F64" s="39" t="n">
        <f aca="false">MONTH(E64)</f>
        <v>9</v>
      </c>
      <c r="G64" s="37" t="s">
        <v>66</v>
      </c>
      <c r="H64" s="38" t="s">
        <v>123</v>
      </c>
      <c r="I64" s="15" t="n">
        <f aca="true">IFERROR(_xlfn.DAYS(H64,E64), _xlfn.DAYS(TODAY(),E64))</f>
        <v>156.543055555601</v>
      </c>
      <c r="J64" s="15" t="n">
        <f aca="false">IF((UPPER(G64)="BLOCKER"),  IF((I64-7)&lt;0,0,FLOOR((I64-7)/5,1)*2),      IF((UPPER(G64)="CRITICAL"),IF((I64-15)&lt;0,0,FLOOR((I64-15)/5,1)*2),      IF((UPPER(G64)="MAJOR"),IF((I64-30)&lt;0,0,FLOOR((I64-30)/5,1)*1),      IF((UPPER(G64)="MINOR"),IF((I64-45)&lt;0,0,FLOOR((I64-45)/5,1)*1), "NA"))))</f>
        <v>22</v>
      </c>
    </row>
    <row r="65" customFormat="false" ht="14.5" hidden="false" customHeight="false" outlineLevel="0" collapsed="false">
      <c r="B65" s="37" t="n">
        <v>61</v>
      </c>
      <c r="C65" s="37" t="s">
        <v>171</v>
      </c>
      <c r="D65" s="37" t="s">
        <v>104</v>
      </c>
      <c r="E65" s="38" t="n">
        <v>44831.4673611111</v>
      </c>
      <c r="F65" s="39" t="n">
        <f aca="false">MONTH(E65)</f>
        <v>9</v>
      </c>
      <c r="G65" s="37" t="s">
        <v>60</v>
      </c>
      <c r="H65" s="38" t="s">
        <v>123</v>
      </c>
      <c r="I65" s="15" t="n">
        <f aca="true">IFERROR(_xlfn.DAYS(H65,E65), _xlfn.DAYS(TODAY(),E65))</f>
        <v>156.532638888901</v>
      </c>
      <c r="J65" s="15" t="n">
        <f aca="false">IF((UPPER(G65)="BLOCKER"),  IF((I65-7)&lt;0,0,FLOOR((I65-7)/5,1)*2),      IF((UPPER(G65)="CRITICAL"),IF((I65-15)&lt;0,0,FLOOR((I65-15)/5,1)*2),      IF((UPPER(G65)="MAJOR"),IF((I65-30)&lt;0,0,FLOOR((I65-30)/5,1)*1),      IF((UPPER(G65)="MINOR"),IF((I65-45)&lt;0,0,FLOOR((I65-45)/5,1)*1), "NA"))))</f>
        <v>56</v>
      </c>
    </row>
    <row r="66" customFormat="false" ht="14.5" hidden="false" customHeight="false" outlineLevel="0" collapsed="false">
      <c r="B66" s="37" t="n">
        <v>62</v>
      </c>
      <c r="C66" s="37" t="s">
        <v>172</v>
      </c>
      <c r="D66" s="37" t="s">
        <v>104</v>
      </c>
      <c r="E66" s="38" t="n">
        <v>44831.49375</v>
      </c>
      <c r="F66" s="39" t="n">
        <f aca="false">MONTH(E66)</f>
        <v>9</v>
      </c>
      <c r="G66" s="37" t="s">
        <v>60</v>
      </c>
      <c r="H66" s="38" t="n">
        <v>44859.5909722222</v>
      </c>
      <c r="I66" s="15" t="n">
        <f aca="true">IFERROR(_xlfn.DAYS(H66,E66), _xlfn.DAYS(TODAY(),E66))</f>
        <v>28.0972222221972</v>
      </c>
      <c r="J66" s="15" t="n">
        <f aca="false">IF((UPPER(G66)="BLOCKER"),  IF((I66-7)&lt;0,0,FLOOR((I66-7)/5,1)*2),      IF((UPPER(G66)="CRITICAL"),IF((I66-15)&lt;0,0,FLOOR((I66-15)/5,1)*2),      IF((UPPER(G66)="MAJOR"),IF((I66-30)&lt;0,0,FLOOR((I66-30)/5,1)*1),      IF((UPPER(G66)="MINOR"),IF((I66-45)&lt;0,0,FLOOR((I66-45)/5,1)*1), "NA"))))</f>
        <v>4</v>
      </c>
    </row>
    <row r="67" customFormat="false" ht="14.5" hidden="false" customHeight="false" outlineLevel="0" collapsed="false">
      <c r="B67" s="37" t="n">
        <v>63</v>
      </c>
      <c r="C67" s="37" t="s">
        <v>173</v>
      </c>
      <c r="D67" s="37" t="s">
        <v>117</v>
      </c>
      <c r="E67" s="38" t="n">
        <v>44831.5152777778</v>
      </c>
      <c r="F67" s="39" t="n">
        <f aca="false">MONTH(E67)</f>
        <v>9</v>
      </c>
      <c r="G67" s="37" t="s">
        <v>60</v>
      </c>
      <c r="H67" s="38" t="n">
        <v>44831.6673611111</v>
      </c>
      <c r="I67" s="15" t="n">
        <f aca="true">IFERROR(_xlfn.DAYS(H67,E67), _xlfn.DAYS(TODAY(),E67))</f>
        <v>0.152083333297924</v>
      </c>
      <c r="J67" s="15" t="n">
        <f aca="false">IF((UPPER(G67)="BLOCKER"),  IF((I67-7)&lt;0,0,FLOOR((I67-7)/5,1)*2),      IF((UPPER(G67)="CRITICAL"),IF((I67-15)&lt;0,0,FLOOR((I67-15)/5,1)*2),      IF((UPPER(G67)="MAJOR"),IF((I67-30)&lt;0,0,FLOOR((I67-30)/5,1)*1),      IF((UPPER(G67)="MINOR"),IF((I67-45)&lt;0,0,FLOOR((I67-45)/5,1)*1), "NA"))))</f>
        <v>0</v>
      </c>
    </row>
    <row r="68" customFormat="false" ht="14.5" hidden="false" customHeight="false" outlineLevel="0" collapsed="false">
      <c r="B68" s="37" t="n">
        <v>64</v>
      </c>
      <c r="C68" s="37" t="s">
        <v>174</v>
      </c>
      <c r="D68" s="37" t="s">
        <v>104</v>
      </c>
      <c r="E68" s="38" t="n">
        <v>44832.5402777778</v>
      </c>
      <c r="F68" s="39" t="n">
        <f aca="false">MONTH(E68)</f>
        <v>9</v>
      </c>
      <c r="G68" s="37" t="s">
        <v>122</v>
      </c>
      <c r="H68" s="38" t="n">
        <v>44859.4666666667</v>
      </c>
      <c r="I68" s="15" t="n">
        <f aca="true">IFERROR(_xlfn.DAYS(H68,E68), _xlfn.DAYS(TODAY(),E68))</f>
        <v>26.9263888889036</v>
      </c>
      <c r="J68" s="15" t="str">
        <f aca="false">IF((UPPER(G68)="BLOCKER"),  IF((I68-7)&lt;0,0,FLOOR((I68-7)/5,1)*2),      IF((UPPER(G68)="CRITICAL"),IF((I68-15)&lt;0,0,FLOOR((I68-15)/5,1)*2),      IF((UPPER(G68)="MAJOR"),IF((I68-30)&lt;0,0,FLOOR((I68-30)/5,1)*1),      IF((UPPER(G68)="MINOR"),IF((I68-45)&lt;0,0,FLOOR((I68-45)/5,1)*1), "NA"))))</f>
        <v>NA</v>
      </c>
    </row>
    <row r="69" customFormat="false" ht="14.5" hidden="false" customHeight="false" outlineLevel="0" collapsed="false">
      <c r="B69" s="37" t="n">
        <v>65</v>
      </c>
      <c r="C69" s="37" t="s">
        <v>175</v>
      </c>
      <c r="D69" s="37" t="s">
        <v>104</v>
      </c>
      <c r="E69" s="38" t="n">
        <v>44832.5715277778</v>
      </c>
      <c r="F69" s="39" t="n">
        <f aca="false">MONTH(E69)</f>
        <v>9</v>
      </c>
      <c r="G69" s="37" t="s">
        <v>122</v>
      </c>
      <c r="H69" s="38" t="n">
        <v>44859.6861111111</v>
      </c>
      <c r="I69" s="15" t="n">
        <f aca="true">IFERROR(_xlfn.DAYS(H69,E69), _xlfn.DAYS(TODAY(),E69))</f>
        <v>27.1145833332994</v>
      </c>
      <c r="J69" s="15" t="str">
        <f aca="false">IF((UPPER(G69)="BLOCKER"),  IF((I69-7)&lt;0,0,FLOOR((I69-7)/5,1)*2),      IF((UPPER(G69)="CRITICAL"),IF((I69-15)&lt;0,0,FLOOR((I69-15)/5,1)*2),      IF((UPPER(G69)="MAJOR"),IF((I69-30)&lt;0,0,FLOOR((I69-30)/5,1)*1),      IF((UPPER(G69)="MINOR"),IF((I69-45)&lt;0,0,FLOOR((I69-45)/5,1)*1), "NA"))))</f>
        <v>NA</v>
      </c>
    </row>
    <row r="70" customFormat="false" ht="14.5" hidden="false" customHeight="false" outlineLevel="0" collapsed="false">
      <c r="B70" s="37" t="n">
        <v>66</v>
      </c>
      <c r="C70" s="37" t="s">
        <v>176</v>
      </c>
      <c r="D70" s="37" t="s">
        <v>117</v>
      </c>
      <c r="E70" s="38" t="n">
        <v>44833.4048611111</v>
      </c>
      <c r="F70" s="39" t="n">
        <f aca="false">MONTH(E70)</f>
        <v>9</v>
      </c>
      <c r="G70" s="37" t="s">
        <v>60</v>
      </c>
      <c r="H70" s="38" t="n">
        <v>44868.4694444444</v>
      </c>
      <c r="I70" s="15" t="n">
        <f aca="true">IFERROR(_xlfn.DAYS(H70,E70), _xlfn.DAYS(TODAY(),E70))</f>
        <v>35.0645833333037</v>
      </c>
      <c r="J70" s="15" t="n">
        <f aca="false">IF((UPPER(G70)="BLOCKER"),  IF((I70-7)&lt;0,0,FLOOR((I70-7)/5,1)*2),      IF((UPPER(G70)="CRITICAL"),IF((I70-15)&lt;0,0,FLOOR((I70-15)/5,1)*2),      IF((UPPER(G70)="MAJOR"),IF((I70-30)&lt;0,0,FLOOR((I70-30)/5,1)*1),      IF((UPPER(G70)="MINOR"),IF((I70-45)&lt;0,0,FLOOR((I70-45)/5,1)*1), "NA"))))</f>
        <v>8</v>
      </c>
    </row>
    <row r="71" customFormat="false" ht="14.5" hidden="false" customHeight="false" outlineLevel="0" collapsed="false">
      <c r="B71" s="37" t="n">
        <v>67</v>
      </c>
      <c r="C71" s="37" t="s">
        <v>177</v>
      </c>
      <c r="D71" s="37" t="s">
        <v>100</v>
      </c>
      <c r="E71" s="38" t="n">
        <v>44833.4319444444</v>
      </c>
      <c r="F71" s="39" t="n">
        <f aca="false">MONTH(E71)</f>
        <v>9</v>
      </c>
      <c r="G71" s="37" t="s">
        <v>57</v>
      </c>
      <c r="H71" s="38" t="n">
        <v>44833.5868055556</v>
      </c>
      <c r="I71" s="15" t="n">
        <f aca="true">IFERROR(_xlfn.DAYS(H71,E71), _xlfn.DAYS(TODAY(),E71))</f>
        <v>0.154861111201171</v>
      </c>
      <c r="J71" s="15" t="n">
        <f aca="false">IF((UPPER(G71)="BLOCKER"),  IF((I71-7)&lt;0,0,FLOOR((I71-7)/5,1)*2),      IF((UPPER(G71)="CRITICAL"),IF((I71-15)&lt;0,0,FLOOR((I71-15)/5,1)*2),      IF((UPPER(G71)="MAJOR"),IF((I71-30)&lt;0,0,FLOOR((I71-30)/5,1)*1),      IF((UPPER(G71)="MINOR"),IF((I71-45)&lt;0,0,FLOOR((I71-45)/5,1)*1), "NA"))))</f>
        <v>0</v>
      </c>
    </row>
    <row r="72" customFormat="false" ht="14.5" hidden="false" customHeight="false" outlineLevel="0" collapsed="false">
      <c r="B72" s="37" t="n">
        <v>68</v>
      </c>
      <c r="C72" s="37" t="s">
        <v>178</v>
      </c>
      <c r="D72" s="37" t="s">
        <v>104</v>
      </c>
      <c r="E72" s="38" t="n">
        <v>44833.4430555556</v>
      </c>
      <c r="F72" s="39" t="n">
        <f aca="false">MONTH(E72)</f>
        <v>9</v>
      </c>
      <c r="G72" s="37" t="s">
        <v>57</v>
      </c>
      <c r="H72" s="38" t="n">
        <v>44841.8145833333</v>
      </c>
      <c r="I72" s="15" t="n">
        <f aca="true">IFERROR(_xlfn.DAYS(H72,E72), _xlfn.DAYS(TODAY(),E72))</f>
        <v>8.3715277776937</v>
      </c>
      <c r="J72" s="15" t="n">
        <f aca="false">IF((UPPER(G72)="BLOCKER"),  IF((I72-7)&lt;0,0,FLOOR((I72-7)/5,1)*2),      IF((UPPER(G72)="CRITICAL"),IF((I72-15)&lt;0,0,FLOOR((I72-15)/5,1)*2),      IF((UPPER(G72)="MAJOR"),IF((I72-30)&lt;0,0,FLOOR((I72-30)/5,1)*1),      IF((UPPER(G72)="MINOR"),IF((I72-45)&lt;0,0,FLOOR((I72-45)/5,1)*1), "NA"))))</f>
        <v>0</v>
      </c>
    </row>
    <row r="73" customFormat="false" ht="14.5" hidden="false" customHeight="false" outlineLevel="0" collapsed="false">
      <c r="B73" s="37" t="n">
        <v>69</v>
      </c>
      <c r="C73" s="37" t="s">
        <v>179</v>
      </c>
      <c r="D73" s="37" t="s">
        <v>180</v>
      </c>
      <c r="E73" s="38" t="n">
        <v>44833.4722222222</v>
      </c>
      <c r="F73" s="39" t="n">
        <f aca="false">MONTH(E73)</f>
        <v>9</v>
      </c>
      <c r="G73" s="37" t="s">
        <v>60</v>
      </c>
      <c r="H73" s="38" t="n">
        <v>44847.6277777778</v>
      </c>
      <c r="I73" s="15" t="n">
        <f aca="true">IFERROR(_xlfn.DAYS(H73,E73), _xlfn.DAYS(TODAY(),E73))</f>
        <v>14.1555555556042</v>
      </c>
      <c r="J73" s="15" t="n">
        <f aca="false">IF((UPPER(G73)="BLOCKER"),  IF((I73-7)&lt;0,0,FLOOR((I73-7)/5,1)*2),      IF((UPPER(G73)="CRITICAL"),IF((I73-15)&lt;0,0,FLOOR((I73-15)/5,1)*2),      IF((UPPER(G73)="MAJOR"),IF((I73-30)&lt;0,0,FLOOR((I73-30)/5,1)*1),      IF((UPPER(G73)="MINOR"),IF((I73-45)&lt;0,0,FLOOR((I73-45)/5,1)*1), "NA"))))</f>
        <v>0</v>
      </c>
    </row>
    <row r="74" customFormat="false" ht="14.5" hidden="false" customHeight="false" outlineLevel="0" collapsed="false">
      <c r="B74" s="37" t="n">
        <v>70</v>
      </c>
      <c r="C74" s="37" t="s">
        <v>181</v>
      </c>
      <c r="D74" s="37" t="s">
        <v>117</v>
      </c>
      <c r="E74" s="38" t="n">
        <v>44833.5430555556</v>
      </c>
      <c r="F74" s="39" t="n">
        <f aca="false">MONTH(E74)</f>
        <v>9</v>
      </c>
      <c r="G74" s="37" t="s">
        <v>57</v>
      </c>
      <c r="H74" s="38" t="n">
        <v>44834.6263888889</v>
      </c>
      <c r="I74" s="15" t="n">
        <f aca="true">IFERROR(_xlfn.DAYS(H74,E74), _xlfn.DAYS(TODAY(),E74))</f>
        <v>1.08333333329938</v>
      </c>
      <c r="J74" s="15" t="n">
        <f aca="false">IF((UPPER(G74)="BLOCKER"),  IF((I74-7)&lt;0,0,FLOOR((I74-7)/5,1)*2),      IF((UPPER(G74)="CRITICAL"),IF((I74-15)&lt;0,0,FLOOR((I74-15)/5,1)*2),      IF((UPPER(G74)="MAJOR"),IF((I74-30)&lt;0,0,FLOOR((I74-30)/5,1)*1),      IF((UPPER(G74)="MINOR"),IF((I74-45)&lt;0,0,FLOOR((I74-45)/5,1)*1), "NA"))))</f>
        <v>0</v>
      </c>
    </row>
    <row r="75" customFormat="false" ht="14.5" hidden="false" customHeight="false" outlineLevel="0" collapsed="false">
      <c r="B75" s="37" t="n">
        <v>71</v>
      </c>
      <c r="C75" s="37" t="s">
        <v>182</v>
      </c>
      <c r="D75" s="37" t="s">
        <v>104</v>
      </c>
      <c r="E75" s="38" t="n">
        <v>44833.5972222222</v>
      </c>
      <c r="F75" s="39" t="n">
        <f aca="false">MONTH(E75)</f>
        <v>9</v>
      </c>
      <c r="G75" s="37" t="s">
        <v>57</v>
      </c>
      <c r="H75" s="38" t="n">
        <v>44848.5375</v>
      </c>
      <c r="I75" s="15" t="n">
        <f aca="true">IFERROR(_xlfn.DAYS(H75,E75), _xlfn.DAYS(TODAY(),E75))</f>
        <v>14.9402777778014</v>
      </c>
      <c r="J75" s="15" t="n">
        <f aca="false">IF((UPPER(G75)="BLOCKER"),  IF((I75-7)&lt;0,0,FLOOR((I75-7)/5,1)*2),      IF((UPPER(G75)="CRITICAL"),IF((I75-15)&lt;0,0,FLOOR((I75-15)/5,1)*2),      IF((UPPER(G75)="MAJOR"),IF((I75-30)&lt;0,0,FLOOR((I75-30)/5,1)*1),      IF((UPPER(G75)="MINOR"),IF((I75-45)&lt;0,0,FLOOR((I75-45)/5,1)*1), "NA"))))</f>
        <v>2</v>
      </c>
    </row>
    <row r="76" customFormat="false" ht="14.5" hidden="false" customHeight="false" outlineLevel="0" collapsed="false">
      <c r="B76" s="37" t="n">
        <v>72</v>
      </c>
      <c r="C76" s="37" t="s">
        <v>183</v>
      </c>
      <c r="D76" s="37" t="s">
        <v>100</v>
      </c>
      <c r="E76" s="38" t="n">
        <v>44833.6486111111</v>
      </c>
      <c r="F76" s="39" t="n">
        <f aca="false">MONTH(E76)</f>
        <v>9</v>
      </c>
      <c r="G76" s="37" t="s">
        <v>57</v>
      </c>
      <c r="H76" s="38" t="n">
        <v>44840.4729166667</v>
      </c>
      <c r="I76" s="15" t="n">
        <f aca="true">IFERROR(_xlfn.DAYS(H76,E76), _xlfn.DAYS(TODAY(),E76))</f>
        <v>6.82430555560131</v>
      </c>
      <c r="J76" s="15" t="n">
        <f aca="false">IF((UPPER(G76)="BLOCKER"),  IF((I76-7)&lt;0,0,FLOOR((I76-7)/5,1)*2),      IF((UPPER(G76)="CRITICAL"),IF((I76-15)&lt;0,0,FLOOR((I76-15)/5,1)*2),      IF((UPPER(G76)="MAJOR"),IF((I76-30)&lt;0,0,FLOOR((I76-30)/5,1)*1),      IF((UPPER(G76)="MINOR"),IF((I76-45)&lt;0,0,FLOOR((I76-45)/5,1)*1), "NA"))))</f>
        <v>0</v>
      </c>
    </row>
    <row r="77" customFormat="false" ht="14.5" hidden="false" customHeight="false" outlineLevel="0" collapsed="false">
      <c r="B77" s="37" t="n">
        <v>73</v>
      </c>
      <c r="C77" s="37" t="s">
        <v>184</v>
      </c>
      <c r="D77" s="37" t="s">
        <v>100</v>
      </c>
      <c r="E77" s="38" t="n">
        <v>44833.7486111111</v>
      </c>
      <c r="F77" s="39" t="n">
        <f aca="false">MONTH(E77)</f>
        <v>9</v>
      </c>
      <c r="G77" s="37" t="s">
        <v>63</v>
      </c>
      <c r="H77" s="38" t="n">
        <v>44876.4104166667</v>
      </c>
      <c r="I77" s="15" t="n">
        <f aca="true">IFERROR(_xlfn.DAYS(H77,E77), _xlfn.DAYS(TODAY(),E77))</f>
        <v>42.6618055556028</v>
      </c>
      <c r="J77" s="15" t="n">
        <f aca="false">IF((UPPER(G77)="BLOCKER"),  IF((I77-7)&lt;0,0,FLOOR((I77-7)/5,1)*2),      IF((UPPER(G77)="CRITICAL"),IF((I77-15)&lt;0,0,FLOOR((I77-15)/5,1)*2),      IF((UPPER(G77)="MAJOR"),IF((I77-30)&lt;0,0,FLOOR((I77-30)/5,1)*1),      IF((UPPER(G77)="MINOR"),IF((I77-45)&lt;0,0,FLOOR((I77-45)/5,1)*1), "NA"))))</f>
        <v>2</v>
      </c>
    </row>
    <row r="78" customFormat="false" ht="14.5" hidden="false" customHeight="false" outlineLevel="0" collapsed="false">
      <c r="B78" s="37" t="n">
        <v>74</v>
      </c>
      <c r="C78" s="37" t="s">
        <v>185</v>
      </c>
      <c r="D78" s="37" t="s">
        <v>104</v>
      </c>
      <c r="E78" s="38" t="n">
        <v>44834.4298611111</v>
      </c>
      <c r="F78" s="39" t="n">
        <f aca="false">MONTH(E78)</f>
        <v>9</v>
      </c>
      <c r="G78" s="37" t="s">
        <v>57</v>
      </c>
      <c r="H78" s="38" t="n">
        <v>44860.55</v>
      </c>
      <c r="I78" s="15" t="n">
        <f aca="true">IFERROR(_xlfn.DAYS(H78,E78), _xlfn.DAYS(TODAY(),E78))</f>
        <v>26.1201388889021</v>
      </c>
      <c r="J78" s="15" t="n">
        <f aca="false">IF((UPPER(G78)="BLOCKER"),  IF((I78-7)&lt;0,0,FLOOR((I78-7)/5,1)*2),      IF((UPPER(G78)="CRITICAL"),IF((I78-15)&lt;0,0,FLOOR((I78-15)/5,1)*2),      IF((UPPER(G78)="MAJOR"),IF((I78-30)&lt;0,0,FLOOR((I78-30)/5,1)*1),      IF((UPPER(G78)="MINOR"),IF((I78-45)&lt;0,0,FLOOR((I78-45)/5,1)*1), "NA"))))</f>
        <v>6</v>
      </c>
    </row>
    <row r="79" customFormat="false" ht="14.5" hidden="false" customHeight="false" outlineLevel="0" collapsed="false">
      <c r="B79" s="37" t="n">
        <v>75</v>
      </c>
      <c r="C79" s="37" t="s">
        <v>186</v>
      </c>
      <c r="D79" s="37" t="s">
        <v>104</v>
      </c>
      <c r="E79" s="38" t="n">
        <v>44834.4402777778</v>
      </c>
      <c r="F79" s="39" t="n">
        <f aca="false">MONTH(E79)</f>
        <v>9</v>
      </c>
      <c r="G79" s="37" t="s">
        <v>57</v>
      </c>
      <c r="H79" s="38" t="n">
        <v>44860.5777777778</v>
      </c>
      <c r="I79" s="15" t="n">
        <f aca="true">IFERROR(_xlfn.DAYS(H79,E79), _xlfn.DAYS(TODAY(),E79))</f>
        <v>26.1374999999971</v>
      </c>
      <c r="J79" s="15" t="n">
        <f aca="false">IF((UPPER(G79)="BLOCKER"),  IF((I79-7)&lt;0,0,FLOOR((I79-7)/5,1)*2),      IF((UPPER(G79)="CRITICAL"),IF((I79-15)&lt;0,0,FLOOR((I79-15)/5,1)*2),      IF((UPPER(G79)="MAJOR"),IF((I79-30)&lt;0,0,FLOOR((I79-30)/5,1)*1),      IF((UPPER(G79)="MINOR"),IF((I79-45)&lt;0,0,FLOOR((I79-45)/5,1)*1), "NA"))))</f>
        <v>6</v>
      </c>
    </row>
    <row r="80" customFormat="false" ht="14.5" hidden="false" customHeight="false" outlineLevel="0" collapsed="false">
      <c r="B80" s="37" t="n">
        <v>76</v>
      </c>
      <c r="C80" s="37" t="s">
        <v>187</v>
      </c>
      <c r="D80" s="37" t="s">
        <v>117</v>
      </c>
      <c r="E80" s="38" t="n">
        <v>44834.4798611111</v>
      </c>
      <c r="F80" s="39" t="n">
        <f aca="false">MONTH(E80)</f>
        <v>9</v>
      </c>
      <c r="G80" s="37" t="s">
        <v>63</v>
      </c>
      <c r="H80" s="38" t="n">
        <v>44841.45</v>
      </c>
      <c r="I80" s="15" t="n">
        <f aca="true">IFERROR(_xlfn.DAYS(H80,E80), _xlfn.DAYS(TODAY(),E80))</f>
        <v>6.97013888890069</v>
      </c>
      <c r="J80" s="15" t="n">
        <f aca="false">IF((UPPER(G80)="BLOCKER"),  IF((I80-7)&lt;0,0,FLOOR((I80-7)/5,1)*2),      IF((UPPER(G80)="CRITICAL"),IF((I80-15)&lt;0,0,FLOOR((I80-15)/5,1)*2),      IF((UPPER(G80)="MAJOR"),IF((I80-30)&lt;0,0,FLOOR((I80-30)/5,1)*1),      IF((UPPER(G80)="MINOR"),IF((I80-45)&lt;0,0,FLOOR((I80-45)/5,1)*1), "NA"))))</f>
        <v>0</v>
      </c>
    </row>
    <row r="81" customFormat="false" ht="14.5" hidden="false" customHeight="false" outlineLevel="0" collapsed="false">
      <c r="B81" s="37" t="n">
        <v>77</v>
      </c>
      <c r="C81" s="37" t="s">
        <v>188</v>
      </c>
      <c r="D81" s="37" t="s">
        <v>100</v>
      </c>
      <c r="E81" s="38" t="n">
        <v>44834.5715277778</v>
      </c>
      <c r="F81" s="39" t="n">
        <f aca="false">MONTH(E81)</f>
        <v>9</v>
      </c>
      <c r="G81" s="37" t="s">
        <v>57</v>
      </c>
      <c r="H81" s="38" t="s">
        <v>123</v>
      </c>
      <c r="I81" s="15" t="n">
        <f aca="true">IFERROR(_xlfn.DAYS(H81,E81), _xlfn.DAYS(TODAY(),E81))</f>
        <v>153.4284722222</v>
      </c>
      <c r="J81" s="15" t="n">
        <f aca="false">IF((UPPER(G81)="BLOCKER"),  IF((I81-7)&lt;0,0,FLOOR((I81-7)/5,1)*2),      IF((UPPER(G81)="CRITICAL"),IF((I81-15)&lt;0,0,FLOOR((I81-15)/5,1)*2),      IF((UPPER(G81)="MAJOR"),IF((I81-30)&lt;0,0,FLOOR((I81-30)/5,1)*1),      IF((UPPER(G81)="MINOR"),IF((I81-45)&lt;0,0,FLOOR((I81-45)/5,1)*1), "NA"))))</f>
        <v>58</v>
      </c>
    </row>
    <row r="82" customFormat="false" ht="14.5" hidden="false" customHeight="false" outlineLevel="0" collapsed="false">
      <c r="B82" s="37" t="n">
        <v>78</v>
      </c>
      <c r="C82" s="37" t="s">
        <v>189</v>
      </c>
      <c r="D82" s="37" t="s">
        <v>117</v>
      </c>
      <c r="E82" s="38" t="n">
        <v>44834.7284722222</v>
      </c>
      <c r="F82" s="39" t="n">
        <f aca="false">MONTH(E82)</f>
        <v>9</v>
      </c>
      <c r="G82" s="37" t="s">
        <v>66</v>
      </c>
      <c r="H82" s="38" t="n">
        <v>44844.5611111111</v>
      </c>
      <c r="I82" s="15" t="n">
        <f aca="true">IFERROR(_xlfn.DAYS(H82,E82), _xlfn.DAYS(TODAY(),E82))</f>
        <v>9.83263888889633</v>
      </c>
      <c r="J82" s="15" t="n">
        <f aca="false">IF((UPPER(G82)="BLOCKER"),  IF((I82-7)&lt;0,0,FLOOR((I82-7)/5,1)*2),      IF((UPPER(G82)="CRITICAL"),IF((I82-15)&lt;0,0,FLOOR((I82-15)/5,1)*2),      IF((UPPER(G82)="MAJOR"),IF((I82-30)&lt;0,0,FLOOR((I82-30)/5,1)*1),      IF((UPPER(G82)="MINOR"),IF((I82-45)&lt;0,0,FLOOR((I82-45)/5,1)*1), "NA"))))</f>
        <v>0</v>
      </c>
    </row>
    <row r="83" customFormat="false" ht="14.5" hidden="false" customHeight="false" outlineLevel="0" collapsed="false">
      <c r="B83" s="37" t="n">
        <v>79</v>
      </c>
      <c r="C83" s="37" t="s">
        <v>190</v>
      </c>
      <c r="D83" s="37" t="s">
        <v>104</v>
      </c>
      <c r="E83" s="38" t="n">
        <v>44834.7493055556</v>
      </c>
      <c r="F83" s="39" t="n">
        <f aca="false">MONTH(E83)</f>
        <v>9</v>
      </c>
      <c r="G83" s="37" t="s">
        <v>57</v>
      </c>
      <c r="H83" s="38" t="n">
        <v>44840.5506944444</v>
      </c>
      <c r="I83" s="15" t="n">
        <f aca="true">IFERROR(_xlfn.DAYS(H83,E83), _xlfn.DAYS(TODAY(),E83))</f>
        <v>5.80138888880174</v>
      </c>
      <c r="J83" s="15" t="n">
        <f aca="false">IF((UPPER(G83)="BLOCKER"),  IF((I83-7)&lt;0,0,FLOOR((I83-7)/5,1)*2),      IF((UPPER(G83)="CRITICAL"),IF((I83-15)&lt;0,0,FLOOR((I83-15)/5,1)*2),      IF((UPPER(G83)="MAJOR"),IF((I83-30)&lt;0,0,FLOOR((I83-30)/5,1)*1),      IF((UPPER(G83)="MINOR"),IF((I83-45)&lt;0,0,FLOOR((I83-45)/5,1)*1), "NA"))))</f>
        <v>0</v>
      </c>
    </row>
    <row r="84" customFormat="false" ht="14.5" hidden="false" customHeight="false" outlineLevel="0" collapsed="false">
      <c r="B84" s="37" t="n">
        <v>80</v>
      </c>
      <c r="C84" s="37" t="s">
        <v>191</v>
      </c>
      <c r="D84" s="37" t="s">
        <v>104</v>
      </c>
      <c r="E84" s="38" t="n">
        <v>44837.4819444444</v>
      </c>
      <c r="F84" s="39" t="n">
        <f aca="false">MONTH(E84)</f>
        <v>10</v>
      </c>
      <c r="G84" s="37" t="s">
        <v>63</v>
      </c>
      <c r="H84" s="38" t="n">
        <v>44840.6055555556</v>
      </c>
      <c r="I84" s="15" t="n">
        <f aca="true">IFERROR(_xlfn.DAYS(H84,E84), _xlfn.DAYS(TODAY(),E84))</f>
        <v>3.12361111120117</v>
      </c>
      <c r="J84" s="15" t="n">
        <f aca="false">IF((UPPER(G84)="BLOCKER"),  IF((I84-7)&lt;0,0,FLOOR((I84-7)/5,1)*2),      IF((UPPER(G84)="CRITICAL"),IF((I84-15)&lt;0,0,FLOOR((I84-15)/5,1)*2),      IF((UPPER(G84)="MAJOR"),IF((I84-30)&lt;0,0,FLOOR((I84-30)/5,1)*1),      IF((UPPER(G84)="MINOR"),IF((I84-45)&lt;0,0,FLOOR((I84-45)/5,1)*1), "NA"))))</f>
        <v>0</v>
      </c>
    </row>
    <row r="85" customFormat="false" ht="14.5" hidden="false" customHeight="false" outlineLevel="0" collapsed="false">
      <c r="B85" s="37" t="n">
        <v>81</v>
      </c>
      <c r="C85" s="37" t="s">
        <v>192</v>
      </c>
      <c r="D85" s="37" t="s">
        <v>117</v>
      </c>
      <c r="E85" s="38" t="n">
        <v>44837.61875</v>
      </c>
      <c r="F85" s="39" t="n">
        <f aca="false">MONTH(E85)</f>
        <v>10</v>
      </c>
      <c r="G85" s="37" t="s">
        <v>60</v>
      </c>
      <c r="H85" s="38" t="n">
        <v>44837.6583333333</v>
      </c>
      <c r="I85" s="15" t="n">
        <f aca="true">IFERROR(_xlfn.DAYS(H85,E85), _xlfn.DAYS(TODAY(),E85))</f>
        <v>0.0395833332950133</v>
      </c>
      <c r="J85" s="15" t="n">
        <f aca="false">IF((UPPER(G85)="BLOCKER"),  IF((I85-7)&lt;0,0,FLOOR((I85-7)/5,1)*2),      IF((UPPER(G85)="CRITICAL"),IF((I85-15)&lt;0,0,FLOOR((I85-15)/5,1)*2),      IF((UPPER(G85)="MAJOR"),IF((I85-30)&lt;0,0,FLOOR((I85-30)/5,1)*1),      IF((UPPER(G85)="MINOR"),IF((I85-45)&lt;0,0,FLOOR((I85-45)/5,1)*1), "NA"))))</f>
        <v>0</v>
      </c>
    </row>
    <row r="86" customFormat="false" ht="14.5" hidden="false" customHeight="false" outlineLevel="0" collapsed="false">
      <c r="B86" s="37" t="n">
        <v>82</v>
      </c>
      <c r="C86" s="37" t="s">
        <v>193</v>
      </c>
      <c r="D86" s="37" t="s">
        <v>100</v>
      </c>
      <c r="E86" s="38" t="n">
        <v>44837.6270833333</v>
      </c>
      <c r="F86" s="39" t="n">
        <f aca="false">MONTH(E86)</f>
        <v>10</v>
      </c>
      <c r="G86" s="37" t="s">
        <v>60</v>
      </c>
      <c r="H86" s="38" t="n">
        <v>44872.6152777778</v>
      </c>
      <c r="I86" s="15" t="n">
        <f aca="true">IFERROR(_xlfn.DAYS(H86,E86), _xlfn.DAYS(TODAY(),E86))</f>
        <v>34.9881944445005</v>
      </c>
      <c r="J86" s="15" t="n">
        <f aca="false">IF((UPPER(G86)="BLOCKER"),  IF((I86-7)&lt;0,0,FLOOR((I86-7)/5,1)*2),      IF((UPPER(G86)="CRITICAL"),IF((I86-15)&lt;0,0,FLOOR((I86-15)/5,1)*2),      IF((UPPER(G86)="MAJOR"),IF((I86-30)&lt;0,0,FLOOR((I86-30)/5,1)*1),      IF((UPPER(G86)="MINOR"),IF((I86-45)&lt;0,0,FLOOR((I86-45)/5,1)*1), "NA"))))</f>
        <v>6</v>
      </c>
    </row>
    <row r="87" customFormat="false" ht="14.5" hidden="false" customHeight="false" outlineLevel="0" collapsed="false">
      <c r="B87" s="37" t="n">
        <v>83</v>
      </c>
      <c r="C87" s="37" t="s">
        <v>194</v>
      </c>
      <c r="D87" s="37" t="s">
        <v>117</v>
      </c>
      <c r="E87" s="38" t="n">
        <v>44837.7263888889</v>
      </c>
      <c r="F87" s="39" t="n">
        <f aca="false">MONTH(E87)</f>
        <v>10</v>
      </c>
      <c r="G87" s="37" t="s">
        <v>60</v>
      </c>
      <c r="H87" s="38" t="n">
        <v>44844.5375</v>
      </c>
      <c r="I87" s="15" t="n">
        <f aca="true">IFERROR(_xlfn.DAYS(H87,E87), _xlfn.DAYS(TODAY(),E87))</f>
        <v>6.81111111109931</v>
      </c>
      <c r="J87" s="15" t="n">
        <f aca="false">IF((UPPER(G87)="BLOCKER"),  IF((I87-7)&lt;0,0,FLOOR((I87-7)/5,1)*2),      IF((UPPER(G87)="CRITICAL"),IF((I87-15)&lt;0,0,FLOOR((I87-15)/5,1)*2),      IF((UPPER(G87)="MAJOR"),IF((I87-30)&lt;0,0,FLOOR((I87-30)/5,1)*1),      IF((UPPER(G87)="MINOR"),IF((I87-45)&lt;0,0,FLOOR((I87-45)/5,1)*1), "NA"))))</f>
        <v>0</v>
      </c>
    </row>
    <row r="88" customFormat="false" ht="14.5" hidden="false" customHeight="false" outlineLevel="0" collapsed="false">
      <c r="B88" s="37" t="n">
        <v>84</v>
      </c>
      <c r="C88" s="37" t="s">
        <v>195</v>
      </c>
      <c r="D88" s="37" t="s">
        <v>117</v>
      </c>
      <c r="E88" s="38" t="n">
        <v>44837.8625</v>
      </c>
      <c r="F88" s="39" t="n">
        <f aca="false">MONTH(E88)</f>
        <v>10</v>
      </c>
      <c r="G88" s="37" t="s">
        <v>57</v>
      </c>
      <c r="H88" s="38" t="n">
        <v>44860.5708333333</v>
      </c>
      <c r="I88" s="15" t="n">
        <f aca="true">IFERROR(_xlfn.DAYS(H88,E88), _xlfn.DAYS(TODAY(),E88))</f>
        <v>22.7083333332994</v>
      </c>
      <c r="J88" s="15" t="n">
        <f aca="false">IF((UPPER(G88)="BLOCKER"),  IF((I88-7)&lt;0,0,FLOOR((I88-7)/5,1)*2),      IF((UPPER(G88)="CRITICAL"),IF((I88-15)&lt;0,0,FLOOR((I88-15)/5,1)*2),      IF((UPPER(G88)="MAJOR"),IF((I88-30)&lt;0,0,FLOOR((I88-30)/5,1)*1),      IF((UPPER(G88)="MINOR"),IF((I88-45)&lt;0,0,FLOOR((I88-45)/5,1)*1), "NA"))))</f>
        <v>6</v>
      </c>
    </row>
    <row r="89" customFormat="false" ht="14.5" hidden="false" customHeight="false" outlineLevel="0" collapsed="false">
      <c r="B89" s="37" t="n">
        <v>85</v>
      </c>
      <c r="C89" s="37" t="s">
        <v>196</v>
      </c>
      <c r="D89" s="37" t="s">
        <v>197</v>
      </c>
      <c r="E89" s="38" t="n">
        <v>44838.43125</v>
      </c>
      <c r="F89" s="39" t="n">
        <f aca="false">MONTH(E89)</f>
        <v>10</v>
      </c>
      <c r="G89" s="37" t="s">
        <v>60</v>
      </c>
      <c r="H89" s="38" t="n">
        <v>44846.6152777778</v>
      </c>
      <c r="I89" s="15" t="n">
        <f aca="true">IFERROR(_xlfn.DAYS(H89,E89), _xlfn.DAYS(TODAY(),E89))</f>
        <v>8.18402777779556</v>
      </c>
      <c r="J89" s="15" t="n">
        <f aca="false">IF((UPPER(G89)="BLOCKER"),  IF((I89-7)&lt;0,0,FLOOR((I89-7)/5,1)*2),      IF((UPPER(G89)="CRITICAL"),IF((I89-15)&lt;0,0,FLOOR((I89-15)/5,1)*2),      IF((UPPER(G89)="MAJOR"),IF((I89-30)&lt;0,0,FLOOR((I89-30)/5,1)*1),      IF((UPPER(G89)="MINOR"),IF((I89-45)&lt;0,0,FLOOR((I89-45)/5,1)*1), "NA"))))</f>
        <v>0</v>
      </c>
    </row>
    <row r="90" customFormat="false" ht="14.5" hidden="false" customHeight="false" outlineLevel="0" collapsed="false">
      <c r="B90" s="37" t="n">
        <v>86</v>
      </c>
      <c r="C90" s="37" t="s">
        <v>198</v>
      </c>
      <c r="D90" s="37" t="s">
        <v>197</v>
      </c>
      <c r="E90" s="38" t="n">
        <v>44838.4402777778</v>
      </c>
      <c r="F90" s="39" t="n">
        <f aca="false">MONTH(E90)</f>
        <v>10</v>
      </c>
      <c r="G90" s="37" t="s">
        <v>60</v>
      </c>
      <c r="H90" s="38" t="n">
        <v>44846.6145833333</v>
      </c>
      <c r="I90" s="15" t="n">
        <f aca="true">IFERROR(_xlfn.DAYS(H90,E90), _xlfn.DAYS(TODAY(),E90))</f>
        <v>8.17430555549799</v>
      </c>
      <c r="J90" s="15" t="n">
        <f aca="false">IF((UPPER(G90)="BLOCKER"),  IF((I90-7)&lt;0,0,FLOOR((I90-7)/5,1)*2),      IF((UPPER(G90)="CRITICAL"),IF((I90-15)&lt;0,0,FLOOR((I90-15)/5,1)*2),      IF((UPPER(G90)="MAJOR"),IF((I90-30)&lt;0,0,FLOOR((I90-30)/5,1)*1),      IF((UPPER(G90)="MINOR"),IF((I90-45)&lt;0,0,FLOOR((I90-45)/5,1)*1), "NA"))))</f>
        <v>0</v>
      </c>
    </row>
    <row r="91" customFormat="false" ht="14.5" hidden="false" customHeight="false" outlineLevel="0" collapsed="false">
      <c r="B91" s="37" t="n">
        <v>87</v>
      </c>
      <c r="C91" s="37" t="s">
        <v>199</v>
      </c>
      <c r="D91" s="37" t="s">
        <v>104</v>
      </c>
      <c r="E91" s="38" t="n">
        <v>44838.5541666667</v>
      </c>
      <c r="F91" s="39" t="n">
        <f aca="false">MONTH(E91)</f>
        <v>10</v>
      </c>
      <c r="G91" s="37" t="s">
        <v>57</v>
      </c>
      <c r="H91" s="38" t="n">
        <v>44859.4645833333</v>
      </c>
      <c r="I91" s="15" t="n">
        <f aca="true">IFERROR(_xlfn.DAYS(H91,E91), _xlfn.DAYS(TODAY(),E91))</f>
        <v>20.9104166666002</v>
      </c>
      <c r="J91" s="15" t="n">
        <f aca="false">IF((UPPER(G91)="BLOCKER"),  IF((I91-7)&lt;0,0,FLOOR((I91-7)/5,1)*2),      IF((UPPER(G91)="CRITICAL"),IF((I91-15)&lt;0,0,FLOOR((I91-15)/5,1)*2),      IF((UPPER(G91)="MAJOR"),IF((I91-30)&lt;0,0,FLOOR((I91-30)/5,1)*1),      IF((UPPER(G91)="MINOR"),IF((I91-45)&lt;0,0,FLOOR((I91-45)/5,1)*1), "NA"))))</f>
        <v>4</v>
      </c>
    </row>
    <row r="92" customFormat="false" ht="14.5" hidden="false" customHeight="false" outlineLevel="0" collapsed="false">
      <c r="B92" s="37" t="n">
        <v>88</v>
      </c>
      <c r="C92" s="37" t="s">
        <v>200</v>
      </c>
      <c r="D92" s="37" t="s">
        <v>152</v>
      </c>
      <c r="E92" s="38" t="n">
        <v>44838.7166666667</v>
      </c>
      <c r="F92" s="39" t="n">
        <f aca="false">MONTH(E92)</f>
        <v>10</v>
      </c>
      <c r="G92" s="37" t="s">
        <v>63</v>
      </c>
      <c r="H92" s="38" t="n">
        <v>44860.9083333333</v>
      </c>
      <c r="I92" s="15" t="n">
        <f aca="true">IFERROR(_xlfn.DAYS(H92,E92), _xlfn.DAYS(TODAY(),E92))</f>
        <v>22.1916666665929</v>
      </c>
      <c r="J92" s="15" t="n">
        <f aca="false">IF((UPPER(G92)="BLOCKER"),  IF((I92-7)&lt;0,0,FLOOR((I92-7)/5,1)*2),      IF((UPPER(G92)="CRITICAL"),IF((I92-15)&lt;0,0,FLOOR((I92-15)/5,1)*2),      IF((UPPER(G92)="MAJOR"),IF((I92-30)&lt;0,0,FLOOR((I92-30)/5,1)*1),      IF((UPPER(G92)="MINOR"),IF((I92-45)&lt;0,0,FLOOR((I92-45)/5,1)*1), "NA"))))</f>
        <v>0</v>
      </c>
    </row>
    <row r="93" customFormat="false" ht="14.5" hidden="false" customHeight="false" outlineLevel="0" collapsed="false">
      <c r="B93" s="37" t="n">
        <v>89</v>
      </c>
      <c r="C93" s="37" t="s">
        <v>201</v>
      </c>
      <c r="D93" s="37" t="s">
        <v>104</v>
      </c>
      <c r="E93" s="38" t="n">
        <v>44840.5409722222</v>
      </c>
      <c r="F93" s="39" t="n">
        <f aca="false">MONTH(E93)</f>
        <v>10</v>
      </c>
      <c r="G93" s="37" t="s">
        <v>57</v>
      </c>
      <c r="H93" s="38" t="n">
        <v>44841.6</v>
      </c>
      <c r="I93" s="15" t="n">
        <f aca="true">IFERROR(_xlfn.DAYS(H93,E93), _xlfn.DAYS(TODAY(),E93))</f>
        <v>1.05902777779556</v>
      </c>
      <c r="J93" s="15" t="n">
        <f aca="false">IF((UPPER(G93)="BLOCKER"),  IF((I93-7)&lt;0,0,FLOOR((I93-7)/5,1)*2),      IF((UPPER(G93)="CRITICAL"),IF((I93-15)&lt;0,0,FLOOR((I93-15)/5,1)*2),      IF((UPPER(G93)="MAJOR"),IF((I93-30)&lt;0,0,FLOOR((I93-30)/5,1)*1),      IF((UPPER(G93)="MINOR"),IF((I93-45)&lt;0,0,FLOOR((I93-45)/5,1)*1), "NA"))))</f>
        <v>0</v>
      </c>
    </row>
    <row r="94" customFormat="false" ht="14.5" hidden="false" customHeight="false" outlineLevel="0" collapsed="false">
      <c r="B94" s="37" t="n">
        <v>90</v>
      </c>
      <c r="C94" s="37" t="s">
        <v>202</v>
      </c>
      <c r="D94" s="37" t="s">
        <v>104</v>
      </c>
      <c r="E94" s="38" t="n">
        <v>44840.5659722222</v>
      </c>
      <c r="F94" s="39" t="n">
        <f aca="false">MONTH(E94)</f>
        <v>10</v>
      </c>
      <c r="G94" s="37" t="s">
        <v>57</v>
      </c>
      <c r="H94" s="38" t="n">
        <v>44876.44375</v>
      </c>
      <c r="I94" s="15" t="n">
        <f aca="true">IFERROR(_xlfn.DAYS(H94,E94), _xlfn.DAYS(TODAY(),E94))</f>
        <v>35.8777777778014</v>
      </c>
      <c r="J94" s="15" t="n">
        <f aca="false">IF((UPPER(G94)="BLOCKER"),  IF((I94-7)&lt;0,0,FLOOR((I94-7)/5,1)*2),      IF((UPPER(G94)="CRITICAL"),IF((I94-15)&lt;0,0,FLOOR((I94-15)/5,1)*2),      IF((UPPER(G94)="MAJOR"),IF((I94-30)&lt;0,0,FLOOR((I94-30)/5,1)*1),      IF((UPPER(G94)="MINOR"),IF((I94-45)&lt;0,0,FLOOR((I94-45)/5,1)*1), "NA"))))</f>
        <v>10</v>
      </c>
    </row>
    <row r="95" customFormat="false" ht="14.5" hidden="false" customHeight="false" outlineLevel="0" collapsed="false">
      <c r="B95" s="37" t="n">
        <v>91</v>
      </c>
      <c r="C95" s="37" t="s">
        <v>203</v>
      </c>
      <c r="D95" s="37" t="s">
        <v>100</v>
      </c>
      <c r="E95" s="38" t="n">
        <v>44840.5826388889</v>
      </c>
      <c r="F95" s="39" t="n">
        <f aca="false">MONTH(E95)</f>
        <v>10</v>
      </c>
      <c r="G95" s="37" t="s">
        <v>57</v>
      </c>
      <c r="H95" s="38" t="n">
        <v>44869.6381944444</v>
      </c>
      <c r="I95" s="15" t="n">
        <f aca="true">IFERROR(_xlfn.DAYS(H95,E95), _xlfn.DAYS(TODAY(),E95))</f>
        <v>29.0555555554965</v>
      </c>
      <c r="J95" s="15" t="n">
        <f aca="false">IF((UPPER(G95)="BLOCKER"),  IF((I95-7)&lt;0,0,FLOOR((I95-7)/5,1)*2),      IF((UPPER(G95)="CRITICAL"),IF((I95-15)&lt;0,0,FLOOR((I95-15)/5,1)*2),      IF((UPPER(G95)="MAJOR"),IF((I95-30)&lt;0,0,FLOOR((I95-30)/5,1)*1),      IF((UPPER(G95)="MINOR"),IF((I95-45)&lt;0,0,FLOOR((I95-45)/5,1)*1), "NA"))))</f>
        <v>8</v>
      </c>
    </row>
    <row r="96" customFormat="false" ht="14.5" hidden="false" customHeight="false" outlineLevel="0" collapsed="false">
      <c r="B96" s="37" t="n">
        <v>92</v>
      </c>
      <c r="C96" s="37" t="s">
        <v>204</v>
      </c>
      <c r="D96" s="37" t="s">
        <v>100</v>
      </c>
      <c r="E96" s="38" t="n">
        <v>44840.6048611111</v>
      </c>
      <c r="F96" s="39" t="n">
        <f aca="false">MONTH(E96)</f>
        <v>10</v>
      </c>
      <c r="G96" s="37" t="s">
        <v>60</v>
      </c>
      <c r="H96" s="38" t="n">
        <v>44868.7513888889</v>
      </c>
      <c r="I96" s="15" t="n">
        <f aca="true">IFERROR(_xlfn.DAYS(H96,E96), _xlfn.DAYS(TODAY(),E96))</f>
        <v>28.1465277778043</v>
      </c>
      <c r="J96" s="15" t="n">
        <f aca="false">IF((UPPER(G96)="BLOCKER"),  IF((I96-7)&lt;0,0,FLOOR((I96-7)/5,1)*2),      IF((UPPER(G96)="CRITICAL"),IF((I96-15)&lt;0,0,FLOOR((I96-15)/5,1)*2),      IF((UPPER(G96)="MAJOR"),IF((I96-30)&lt;0,0,FLOOR((I96-30)/5,1)*1),      IF((UPPER(G96)="MINOR"),IF((I96-45)&lt;0,0,FLOOR((I96-45)/5,1)*1), "NA"))))</f>
        <v>4</v>
      </c>
    </row>
    <row r="97" customFormat="false" ht="14.5" hidden="false" customHeight="false" outlineLevel="0" collapsed="false">
      <c r="B97" s="37" t="n">
        <v>93</v>
      </c>
      <c r="C97" s="37" t="s">
        <v>205</v>
      </c>
      <c r="D97" s="37" t="s">
        <v>197</v>
      </c>
      <c r="E97" s="38" t="n">
        <v>44840.6819444444</v>
      </c>
      <c r="F97" s="39" t="n">
        <f aca="false">MONTH(E97)</f>
        <v>10</v>
      </c>
      <c r="G97" s="37" t="s">
        <v>63</v>
      </c>
      <c r="H97" s="38" t="n">
        <v>44841.6909722222</v>
      </c>
      <c r="I97" s="15" t="n">
        <f aca="true">IFERROR(_xlfn.DAYS(H97,E97), _xlfn.DAYS(TODAY(),E97))</f>
        <v>1.00902777779993</v>
      </c>
      <c r="J97" s="15" t="n">
        <f aca="false">IF((UPPER(G97)="BLOCKER"),  IF((I97-7)&lt;0,0,FLOOR((I97-7)/5,1)*2),      IF((UPPER(G97)="CRITICAL"),IF((I97-15)&lt;0,0,FLOOR((I97-15)/5,1)*2),      IF((UPPER(G97)="MAJOR"),IF((I97-30)&lt;0,0,FLOOR((I97-30)/5,1)*1),      IF((UPPER(G97)="MINOR"),IF((I97-45)&lt;0,0,FLOOR((I97-45)/5,1)*1), "NA"))))</f>
        <v>0</v>
      </c>
    </row>
    <row r="98" customFormat="false" ht="14.5" hidden="false" customHeight="false" outlineLevel="0" collapsed="false">
      <c r="B98" s="37" t="n">
        <v>94</v>
      </c>
      <c r="C98" s="37" t="s">
        <v>206</v>
      </c>
      <c r="D98" s="37" t="s">
        <v>104</v>
      </c>
      <c r="E98" s="38" t="n">
        <v>44840.7069444444</v>
      </c>
      <c r="F98" s="39" t="n">
        <f aca="false">MONTH(E98)</f>
        <v>10</v>
      </c>
      <c r="G98" s="37" t="s">
        <v>57</v>
      </c>
      <c r="H98" s="38" t="s">
        <v>123</v>
      </c>
      <c r="I98" s="15" t="n">
        <f aca="true">IFERROR(_xlfn.DAYS(H98,E98), _xlfn.DAYS(TODAY(),E98))</f>
        <v>147.293055555601</v>
      </c>
      <c r="J98" s="15" t="n">
        <f aca="false">IF((UPPER(G98)="BLOCKER"),  IF((I98-7)&lt;0,0,FLOOR((I98-7)/5,1)*2),      IF((UPPER(G98)="CRITICAL"),IF((I98-15)&lt;0,0,FLOOR((I98-15)/5,1)*2),      IF((UPPER(G98)="MAJOR"),IF((I98-30)&lt;0,0,FLOOR((I98-30)/5,1)*1),      IF((UPPER(G98)="MINOR"),IF((I98-45)&lt;0,0,FLOOR((I98-45)/5,1)*1), "NA"))))</f>
        <v>56</v>
      </c>
    </row>
    <row r="99" customFormat="false" ht="14.5" hidden="false" customHeight="false" outlineLevel="0" collapsed="false">
      <c r="B99" s="37" t="n">
        <v>95</v>
      </c>
      <c r="C99" s="37" t="s">
        <v>207</v>
      </c>
      <c r="D99" s="37" t="s">
        <v>104</v>
      </c>
      <c r="E99" s="38" t="n">
        <v>44840.8430555556</v>
      </c>
      <c r="F99" s="39" t="n">
        <f aca="false">MONTH(E99)</f>
        <v>10</v>
      </c>
      <c r="G99" s="37" t="s">
        <v>57</v>
      </c>
      <c r="H99" s="38" t="n">
        <v>44869.6222222222</v>
      </c>
      <c r="I99" s="15" t="n">
        <f aca="true">IFERROR(_xlfn.DAYS(H99,E99), _xlfn.DAYS(TODAY(),E99))</f>
        <v>28.7791666666017</v>
      </c>
      <c r="J99" s="15" t="n">
        <f aca="false">IF((UPPER(G99)="BLOCKER"),  IF((I99-7)&lt;0,0,FLOOR((I99-7)/5,1)*2),      IF((UPPER(G99)="CRITICAL"),IF((I99-15)&lt;0,0,FLOOR((I99-15)/5,1)*2),      IF((UPPER(G99)="MAJOR"),IF((I99-30)&lt;0,0,FLOOR((I99-30)/5,1)*1),      IF((UPPER(G99)="MINOR"),IF((I99-45)&lt;0,0,FLOOR((I99-45)/5,1)*1), "NA"))))</f>
        <v>8</v>
      </c>
    </row>
    <row r="100" customFormat="false" ht="14.5" hidden="false" customHeight="false" outlineLevel="0" collapsed="false">
      <c r="B100" s="37" t="n">
        <v>96</v>
      </c>
      <c r="C100" s="37" t="s">
        <v>208</v>
      </c>
      <c r="D100" s="37" t="s">
        <v>100</v>
      </c>
      <c r="E100" s="38" t="n">
        <v>44841.4694444444</v>
      </c>
      <c r="F100" s="39" t="n">
        <f aca="false">MONTH(E100)</f>
        <v>10</v>
      </c>
      <c r="G100" s="37" t="s">
        <v>57</v>
      </c>
      <c r="H100" s="38" t="n">
        <v>44868.6722222222</v>
      </c>
      <c r="I100" s="15" t="n">
        <f aca="true">IFERROR(_xlfn.DAYS(H100,E100), _xlfn.DAYS(TODAY(),E100))</f>
        <v>27.2027777777985</v>
      </c>
      <c r="J100" s="15" t="n">
        <f aca="false">IF((UPPER(G100)="BLOCKER"),  IF((I100-7)&lt;0,0,FLOOR((I100-7)/5,1)*2),      IF((UPPER(G100)="CRITICAL"),IF((I100-15)&lt;0,0,FLOOR((I100-15)/5,1)*2),      IF((UPPER(G100)="MAJOR"),IF((I100-30)&lt;0,0,FLOOR((I100-30)/5,1)*1),      IF((UPPER(G100)="MINOR"),IF((I100-45)&lt;0,0,FLOOR((I100-45)/5,1)*1), "NA"))))</f>
        <v>8</v>
      </c>
    </row>
    <row r="101" customFormat="false" ht="14.5" hidden="false" customHeight="false" outlineLevel="0" collapsed="false">
      <c r="B101" s="37" t="n">
        <v>97</v>
      </c>
      <c r="C101" s="37" t="s">
        <v>209</v>
      </c>
      <c r="D101" s="37" t="s">
        <v>104</v>
      </c>
      <c r="E101" s="38" t="n">
        <v>44844.5152777778</v>
      </c>
      <c r="F101" s="39" t="n">
        <f aca="false">MONTH(E101)</f>
        <v>10</v>
      </c>
      <c r="G101" s="37" t="s">
        <v>57</v>
      </c>
      <c r="H101" s="38" t="n">
        <v>44860.5458333333</v>
      </c>
      <c r="I101" s="15" t="n">
        <f aca="true">IFERROR(_xlfn.DAYS(H101,E101), _xlfn.DAYS(TODAY(),E101))</f>
        <v>16.0305555555024</v>
      </c>
      <c r="J101" s="15" t="n">
        <f aca="false">IF((UPPER(G101)="BLOCKER"),  IF((I101-7)&lt;0,0,FLOOR((I101-7)/5,1)*2),      IF((UPPER(G101)="CRITICAL"),IF((I101-15)&lt;0,0,FLOOR((I101-15)/5,1)*2),      IF((UPPER(G101)="MAJOR"),IF((I101-30)&lt;0,0,FLOOR((I101-30)/5,1)*1),      IF((UPPER(G101)="MINOR"),IF((I101-45)&lt;0,0,FLOOR((I101-45)/5,1)*1), "NA"))))</f>
        <v>2</v>
      </c>
    </row>
    <row r="102" customFormat="false" ht="14.5" hidden="false" customHeight="false" outlineLevel="0" collapsed="false">
      <c r="B102" s="37" t="n">
        <v>98</v>
      </c>
      <c r="C102" s="37" t="s">
        <v>210</v>
      </c>
      <c r="D102" s="37" t="s">
        <v>117</v>
      </c>
      <c r="E102" s="38" t="n">
        <v>44845.4958333333</v>
      </c>
      <c r="F102" s="39" t="n">
        <f aca="false">MONTH(E102)</f>
        <v>10</v>
      </c>
      <c r="G102" s="37" t="s">
        <v>60</v>
      </c>
      <c r="H102" s="38" t="n">
        <v>44855.5243055556</v>
      </c>
      <c r="I102" s="15" t="n">
        <f aca="true">IFERROR(_xlfn.DAYS(H102,E102), _xlfn.DAYS(TODAY(),E102))</f>
        <v>10.0284722223005</v>
      </c>
      <c r="J102" s="15" t="n">
        <f aca="false">IF((UPPER(G102)="BLOCKER"),  IF((I102-7)&lt;0,0,FLOOR((I102-7)/5,1)*2),      IF((UPPER(G102)="CRITICAL"),IF((I102-15)&lt;0,0,FLOOR((I102-15)/5,1)*2),      IF((UPPER(G102)="MAJOR"),IF((I102-30)&lt;0,0,FLOOR((I102-30)/5,1)*1),      IF((UPPER(G102)="MINOR"),IF((I102-45)&lt;0,0,FLOOR((I102-45)/5,1)*1), "NA"))))</f>
        <v>0</v>
      </c>
    </row>
    <row r="103" customFormat="false" ht="14.5" hidden="false" customHeight="false" outlineLevel="0" collapsed="false">
      <c r="B103" s="37" t="n">
        <v>99</v>
      </c>
      <c r="C103" s="37" t="s">
        <v>211</v>
      </c>
      <c r="D103" s="37" t="s">
        <v>100</v>
      </c>
      <c r="E103" s="38" t="n">
        <v>44845.5097222222</v>
      </c>
      <c r="F103" s="39" t="n">
        <f aca="false">MONTH(E103)</f>
        <v>10</v>
      </c>
      <c r="G103" s="37" t="s">
        <v>60</v>
      </c>
      <c r="H103" s="38" t="s">
        <v>123</v>
      </c>
      <c r="I103" s="15" t="n">
        <f aca="true">IFERROR(_xlfn.DAYS(H103,E103), _xlfn.DAYS(TODAY(),E103))</f>
        <v>142.490277777797</v>
      </c>
      <c r="J103" s="15" t="n">
        <f aca="false">IF((UPPER(G103)="BLOCKER"),  IF((I103-7)&lt;0,0,FLOOR((I103-7)/5,1)*2),      IF((UPPER(G103)="CRITICAL"),IF((I103-15)&lt;0,0,FLOOR((I103-15)/5,1)*2),      IF((UPPER(G103)="MAJOR"),IF((I103-30)&lt;0,0,FLOOR((I103-30)/5,1)*1),      IF((UPPER(G103)="MINOR"),IF((I103-45)&lt;0,0,FLOOR((I103-45)/5,1)*1), "NA"))))</f>
        <v>50</v>
      </c>
    </row>
    <row r="104" customFormat="false" ht="14.5" hidden="false" customHeight="false" outlineLevel="0" collapsed="false">
      <c r="B104" s="37" t="n">
        <v>100</v>
      </c>
      <c r="C104" s="37" t="s">
        <v>212</v>
      </c>
      <c r="D104" s="37" t="s">
        <v>100</v>
      </c>
      <c r="E104" s="38" t="n">
        <v>44846.4131944444</v>
      </c>
      <c r="F104" s="39" t="n">
        <f aca="false">MONTH(E104)</f>
        <v>10</v>
      </c>
      <c r="G104" s="37" t="s">
        <v>57</v>
      </c>
      <c r="H104" s="38" t="n">
        <v>44868.6875</v>
      </c>
      <c r="I104" s="15" t="n">
        <f aca="true">IFERROR(_xlfn.DAYS(H104,E104), _xlfn.DAYS(TODAY(),E104))</f>
        <v>22.2743055555984</v>
      </c>
      <c r="J104" s="15" t="n">
        <f aca="false">IF((UPPER(G104)="BLOCKER"),  IF((I104-7)&lt;0,0,FLOOR((I104-7)/5,1)*2),      IF((UPPER(G104)="CRITICAL"),IF((I104-15)&lt;0,0,FLOOR((I104-15)/5,1)*2),      IF((UPPER(G104)="MAJOR"),IF((I104-30)&lt;0,0,FLOOR((I104-30)/5,1)*1),      IF((UPPER(G104)="MINOR"),IF((I104-45)&lt;0,0,FLOOR((I104-45)/5,1)*1), "NA"))))</f>
        <v>6</v>
      </c>
    </row>
    <row r="105" customFormat="false" ht="14.5" hidden="false" customHeight="false" outlineLevel="0" collapsed="false">
      <c r="B105" s="37" t="n">
        <v>101</v>
      </c>
      <c r="C105" s="37" t="s">
        <v>213</v>
      </c>
      <c r="D105" s="37" t="s">
        <v>100</v>
      </c>
      <c r="E105" s="38" t="n">
        <v>44846.5236111111</v>
      </c>
      <c r="F105" s="39" t="n">
        <f aca="false">MONTH(E105)</f>
        <v>10</v>
      </c>
      <c r="G105" s="37" t="s">
        <v>63</v>
      </c>
      <c r="H105" s="38" t="n">
        <v>44868.7486111111</v>
      </c>
      <c r="I105" s="15" t="n">
        <f aca="true">IFERROR(_xlfn.DAYS(H105,E105), _xlfn.DAYS(TODAY(),E105))</f>
        <v>22.2249999999985</v>
      </c>
      <c r="J105" s="15" t="n">
        <f aca="false">IF((UPPER(G105)="BLOCKER"),  IF((I105-7)&lt;0,0,FLOOR((I105-7)/5,1)*2),      IF((UPPER(G105)="CRITICAL"),IF((I105-15)&lt;0,0,FLOOR((I105-15)/5,1)*2),      IF((UPPER(G105)="MAJOR"),IF((I105-30)&lt;0,0,FLOOR((I105-30)/5,1)*1),      IF((UPPER(G105)="MINOR"),IF((I105-45)&lt;0,0,FLOOR((I105-45)/5,1)*1), "NA"))))</f>
        <v>0</v>
      </c>
    </row>
    <row r="106" customFormat="false" ht="14.5" hidden="false" customHeight="false" outlineLevel="0" collapsed="false">
      <c r="B106" s="37" t="n">
        <v>102</v>
      </c>
      <c r="C106" s="37" t="s">
        <v>214</v>
      </c>
      <c r="D106" s="37" t="s">
        <v>100</v>
      </c>
      <c r="E106" s="38" t="n">
        <v>44847.6673611111</v>
      </c>
      <c r="F106" s="39" t="n">
        <f aca="false">MONTH(E106)</f>
        <v>10</v>
      </c>
      <c r="G106" s="37" t="s">
        <v>63</v>
      </c>
      <c r="H106" s="38" t="n">
        <v>44872.6333333333</v>
      </c>
      <c r="I106" s="15" t="n">
        <f aca="true">IFERROR(_xlfn.DAYS(H106,E106), _xlfn.DAYS(TODAY(),E106))</f>
        <v>24.9659722222059</v>
      </c>
      <c r="J106" s="15" t="n">
        <f aca="false">IF((UPPER(G106)="BLOCKER"),  IF((I106-7)&lt;0,0,FLOOR((I106-7)/5,1)*2),      IF((UPPER(G106)="CRITICAL"),IF((I106-15)&lt;0,0,FLOOR((I106-15)/5,1)*2),      IF((UPPER(G106)="MAJOR"),IF((I106-30)&lt;0,0,FLOOR((I106-30)/5,1)*1),      IF((UPPER(G106)="MINOR"),IF((I106-45)&lt;0,0,FLOOR((I106-45)/5,1)*1), "NA"))))</f>
        <v>0</v>
      </c>
    </row>
    <row r="107" customFormat="false" ht="14.5" hidden="false" customHeight="false" outlineLevel="0" collapsed="false">
      <c r="B107" s="37" t="n">
        <v>103</v>
      </c>
      <c r="C107" s="37" t="s">
        <v>215</v>
      </c>
      <c r="D107" s="37" t="s">
        <v>100</v>
      </c>
      <c r="E107" s="38" t="n">
        <v>44847.6763888889</v>
      </c>
      <c r="F107" s="39" t="n">
        <f aca="false">MONTH(E107)</f>
        <v>10</v>
      </c>
      <c r="G107" s="37" t="s">
        <v>60</v>
      </c>
      <c r="H107" s="38" t="n">
        <v>44872.6333333333</v>
      </c>
      <c r="I107" s="15" t="n">
        <f aca="true">IFERROR(_xlfn.DAYS(H107,E107), _xlfn.DAYS(TODAY(),E107))</f>
        <v>24.9569444443987</v>
      </c>
      <c r="J107" s="15" t="n">
        <f aca="false">IF((UPPER(G107)="BLOCKER"),  IF((I107-7)&lt;0,0,FLOOR((I107-7)/5,1)*2),      IF((UPPER(G107)="CRITICAL"),IF((I107-15)&lt;0,0,FLOOR((I107-15)/5,1)*2),      IF((UPPER(G107)="MAJOR"),IF((I107-30)&lt;0,0,FLOOR((I107-30)/5,1)*1),      IF((UPPER(G107)="MINOR"),IF((I107-45)&lt;0,0,FLOOR((I107-45)/5,1)*1), "NA"))))</f>
        <v>2</v>
      </c>
    </row>
    <row r="108" customFormat="false" ht="14.5" hidden="false" customHeight="false" outlineLevel="0" collapsed="false">
      <c r="B108" s="37" t="n">
        <v>104</v>
      </c>
      <c r="C108" s="37" t="s">
        <v>216</v>
      </c>
      <c r="D108" s="37" t="s">
        <v>100</v>
      </c>
      <c r="E108" s="38" t="n">
        <v>44847.6854166667</v>
      </c>
      <c r="F108" s="39" t="n">
        <f aca="false">MONTH(E108)</f>
        <v>10</v>
      </c>
      <c r="G108" s="37" t="s">
        <v>63</v>
      </c>
      <c r="H108" s="38" t="n">
        <v>44859.4625</v>
      </c>
      <c r="I108" s="15" t="n">
        <f aca="true">IFERROR(_xlfn.DAYS(H108,E108), _xlfn.DAYS(TODAY(),E108))</f>
        <v>11.7770833332979</v>
      </c>
      <c r="J108" s="15" t="n">
        <f aca="false">IF((UPPER(G108)="BLOCKER"),  IF((I108-7)&lt;0,0,FLOOR((I108-7)/5,1)*2),      IF((UPPER(G108)="CRITICAL"),IF((I108-15)&lt;0,0,FLOOR((I108-15)/5,1)*2),      IF((UPPER(G108)="MAJOR"),IF((I108-30)&lt;0,0,FLOOR((I108-30)/5,1)*1),      IF((UPPER(G108)="MINOR"),IF((I108-45)&lt;0,0,FLOOR((I108-45)/5,1)*1), "NA"))))</f>
        <v>0</v>
      </c>
    </row>
    <row r="109" customFormat="false" ht="14.5" hidden="false" customHeight="false" outlineLevel="0" collapsed="false">
      <c r="B109" s="37" t="n">
        <v>105</v>
      </c>
      <c r="C109" s="37" t="s">
        <v>217</v>
      </c>
      <c r="D109" s="37" t="s">
        <v>100</v>
      </c>
      <c r="E109" s="38" t="n">
        <v>44847.6902777778</v>
      </c>
      <c r="F109" s="39" t="n">
        <f aca="false">MONTH(E109)</f>
        <v>10</v>
      </c>
      <c r="G109" s="37" t="s">
        <v>63</v>
      </c>
      <c r="H109" s="38" t="n">
        <v>44872.6326388889</v>
      </c>
      <c r="I109" s="15" t="n">
        <f aca="true">IFERROR(_xlfn.DAYS(H109,E109), _xlfn.DAYS(TODAY(),E109))</f>
        <v>24.9423611110979</v>
      </c>
      <c r="J109" s="15" t="n">
        <f aca="false">IF((UPPER(G109)="BLOCKER"),  IF((I109-7)&lt;0,0,FLOOR((I109-7)/5,1)*2),      IF((UPPER(G109)="CRITICAL"),IF((I109-15)&lt;0,0,FLOOR((I109-15)/5,1)*2),      IF((UPPER(G109)="MAJOR"),IF((I109-30)&lt;0,0,FLOOR((I109-30)/5,1)*1),      IF((UPPER(G109)="MINOR"),IF((I109-45)&lt;0,0,FLOOR((I109-45)/5,1)*1), "NA"))))</f>
        <v>0</v>
      </c>
    </row>
    <row r="110" customFormat="false" ht="14.5" hidden="false" customHeight="false" outlineLevel="0" collapsed="false">
      <c r="B110" s="37" t="n">
        <v>106</v>
      </c>
      <c r="C110" s="37" t="s">
        <v>218</v>
      </c>
      <c r="D110" s="37" t="s">
        <v>117</v>
      </c>
      <c r="E110" s="38" t="n">
        <v>44847.7527777778</v>
      </c>
      <c r="F110" s="39" t="n">
        <f aca="false">MONTH(E110)</f>
        <v>10</v>
      </c>
      <c r="G110" s="37" t="s">
        <v>60</v>
      </c>
      <c r="H110" s="38" t="s">
        <v>123</v>
      </c>
      <c r="I110" s="15" t="n">
        <f aca="true">IFERROR(_xlfn.DAYS(H110,E110), _xlfn.DAYS(TODAY(),E110))</f>
        <v>140.247222222199</v>
      </c>
      <c r="J110" s="15" t="n">
        <f aca="false">IF((UPPER(G110)="BLOCKER"),  IF((I110-7)&lt;0,0,FLOOR((I110-7)/5,1)*2),      IF((UPPER(G110)="CRITICAL"),IF((I110-15)&lt;0,0,FLOOR((I110-15)/5,1)*2),      IF((UPPER(G110)="MAJOR"),IF((I110-30)&lt;0,0,FLOOR((I110-30)/5,1)*1),      IF((UPPER(G110)="MINOR"),IF((I110-45)&lt;0,0,FLOOR((I110-45)/5,1)*1), "NA"))))</f>
        <v>50</v>
      </c>
    </row>
    <row r="111" customFormat="false" ht="14.5" hidden="false" customHeight="false" outlineLevel="0" collapsed="false">
      <c r="B111" s="37" t="n">
        <v>107</v>
      </c>
      <c r="C111" s="37" t="s">
        <v>219</v>
      </c>
      <c r="D111" s="37" t="s">
        <v>104</v>
      </c>
      <c r="E111" s="38" t="n">
        <v>44849.2805555556</v>
      </c>
      <c r="F111" s="39" t="n">
        <f aca="false">MONTH(E111)</f>
        <v>10</v>
      </c>
      <c r="G111" s="37" t="s">
        <v>57</v>
      </c>
      <c r="H111" s="38" t="n">
        <v>44852.5375</v>
      </c>
      <c r="I111" s="15" t="n">
        <f aca="true">IFERROR(_xlfn.DAYS(H111,E111), _xlfn.DAYS(TODAY(),E111))</f>
        <v>3.2569444444016</v>
      </c>
      <c r="J111" s="15" t="n">
        <f aca="false">IF((UPPER(G111)="BLOCKER"),  IF((I111-7)&lt;0,0,FLOOR((I111-7)/5,1)*2),      IF((UPPER(G111)="CRITICAL"),IF((I111-15)&lt;0,0,FLOOR((I111-15)/5,1)*2),      IF((UPPER(G111)="MAJOR"),IF((I111-30)&lt;0,0,FLOOR((I111-30)/5,1)*1),      IF((UPPER(G111)="MINOR"),IF((I111-45)&lt;0,0,FLOOR((I111-45)/5,1)*1), "NA"))))</f>
        <v>0</v>
      </c>
    </row>
    <row r="112" customFormat="false" ht="14.5" hidden="false" customHeight="false" outlineLevel="0" collapsed="false">
      <c r="B112" s="37" t="n">
        <v>108</v>
      </c>
      <c r="C112" s="37" t="s">
        <v>220</v>
      </c>
      <c r="D112" s="37" t="s">
        <v>104</v>
      </c>
      <c r="E112" s="38" t="n">
        <v>44849.2861111111</v>
      </c>
      <c r="F112" s="39" t="n">
        <f aca="false">MONTH(E112)</f>
        <v>10</v>
      </c>
      <c r="G112" s="37" t="s">
        <v>57</v>
      </c>
      <c r="H112" s="38" t="n">
        <v>44860.6</v>
      </c>
      <c r="I112" s="15" t="n">
        <f aca="true">IFERROR(_xlfn.DAYS(H112,E112), _xlfn.DAYS(TODAY(),E112))</f>
        <v>11.3138888889007</v>
      </c>
      <c r="J112" s="15" t="n">
        <f aca="false">IF((UPPER(G112)="BLOCKER"),  IF((I112-7)&lt;0,0,FLOOR((I112-7)/5,1)*2),      IF((UPPER(G112)="CRITICAL"),IF((I112-15)&lt;0,0,FLOOR((I112-15)/5,1)*2),      IF((UPPER(G112)="MAJOR"),IF((I112-30)&lt;0,0,FLOOR((I112-30)/5,1)*1),      IF((UPPER(G112)="MINOR"),IF((I112-45)&lt;0,0,FLOOR((I112-45)/5,1)*1), "NA"))))</f>
        <v>0</v>
      </c>
    </row>
    <row r="113" customFormat="false" ht="14.5" hidden="false" customHeight="false" outlineLevel="0" collapsed="false">
      <c r="B113" s="37" t="n">
        <v>109</v>
      </c>
      <c r="C113" s="37" t="s">
        <v>221</v>
      </c>
      <c r="D113" s="37" t="s">
        <v>104</v>
      </c>
      <c r="E113" s="38" t="n">
        <v>44849.2930555556</v>
      </c>
      <c r="F113" s="39" t="n">
        <f aca="false">MONTH(E113)</f>
        <v>10</v>
      </c>
      <c r="G113" s="37" t="s">
        <v>57</v>
      </c>
      <c r="H113" s="38" t="n">
        <v>44866.7131944444</v>
      </c>
      <c r="I113" s="15" t="n">
        <f aca="true">IFERROR(_xlfn.DAYS(H113,E113), _xlfn.DAYS(TODAY(),E113))</f>
        <v>17.4201388887959</v>
      </c>
      <c r="J113" s="15" t="n">
        <f aca="false">IF((UPPER(G113)="BLOCKER"),  IF((I113-7)&lt;0,0,FLOOR((I113-7)/5,1)*2),      IF((UPPER(G113)="CRITICAL"),IF((I113-15)&lt;0,0,FLOOR((I113-15)/5,1)*2),      IF((UPPER(G113)="MAJOR"),IF((I113-30)&lt;0,0,FLOOR((I113-30)/5,1)*1),      IF((UPPER(G113)="MINOR"),IF((I113-45)&lt;0,0,FLOOR((I113-45)/5,1)*1), "NA"))))</f>
        <v>4</v>
      </c>
    </row>
    <row r="114" customFormat="false" ht="14.5" hidden="false" customHeight="false" outlineLevel="0" collapsed="false">
      <c r="B114" s="37" t="n">
        <v>110</v>
      </c>
      <c r="C114" s="37" t="s">
        <v>222</v>
      </c>
      <c r="D114" s="37" t="s">
        <v>104</v>
      </c>
      <c r="E114" s="38" t="n">
        <v>44849.3256944444</v>
      </c>
      <c r="F114" s="39" t="n">
        <f aca="false">MONTH(E114)</f>
        <v>10</v>
      </c>
      <c r="G114" s="37" t="s">
        <v>57</v>
      </c>
      <c r="H114" s="38" t="n">
        <v>44865.5090277778</v>
      </c>
      <c r="I114" s="15" t="n">
        <f aca="true">IFERROR(_xlfn.DAYS(H114,E114), _xlfn.DAYS(TODAY(),E114))</f>
        <v>16.1833333333998</v>
      </c>
      <c r="J114" s="15" t="n">
        <f aca="false">IF((UPPER(G114)="BLOCKER"),  IF((I114-7)&lt;0,0,FLOOR((I114-7)/5,1)*2),      IF((UPPER(G114)="CRITICAL"),IF((I114-15)&lt;0,0,FLOOR((I114-15)/5,1)*2),      IF((UPPER(G114)="MAJOR"),IF((I114-30)&lt;0,0,FLOOR((I114-30)/5,1)*1),      IF((UPPER(G114)="MINOR"),IF((I114-45)&lt;0,0,FLOOR((I114-45)/5,1)*1), "NA"))))</f>
        <v>2</v>
      </c>
    </row>
    <row r="115" customFormat="false" ht="14.5" hidden="false" customHeight="false" outlineLevel="0" collapsed="false">
      <c r="B115" s="37" t="n">
        <v>111</v>
      </c>
      <c r="C115" s="37" t="s">
        <v>223</v>
      </c>
      <c r="D115" s="37" t="s">
        <v>224</v>
      </c>
      <c r="E115" s="38" t="n">
        <v>44849.4930555556</v>
      </c>
      <c r="F115" s="39" t="n">
        <f aca="false">MONTH(E115)</f>
        <v>10</v>
      </c>
      <c r="G115" s="37" t="s">
        <v>57</v>
      </c>
      <c r="H115" s="38" t="n">
        <v>44859.4611111111</v>
      </c>
      <c r="I115" s="15" t="n">
        <f aca="true">IFERROR(_xlfn.DAYS(H115,E115), _xlfn.DAYS(TODAY(),E115))</f>
        <v>9.96805555550236</v>
      </c>
      <c r="J115" s="15" t="n">
        <f aca="false">IF((UPPER(G115)="BLOCKER"),  IF((I115-7)&lt;0,0,FLOOR((I115-7)/5,1)*2),      IF((UPPER(G115)="CRITICAL"),IF((I115-15)&lt;0,0,FLOOR((I115-15)/5,1)*2),      IF((UPPER(G115)="MAJOR"),IF((I115-30)&lt;0,0,FLOOR((I115-30)/5,1)*1),      IF((UPPER(G115)="MINOR"),IF((I115-45)&lt;0,0,FLOOR((I115-45)/5,1)*1), "NA"))))</f>
        <v>0</v>
      </c>
    </row>
    <row r="116" customFormat="false" ht="14.5" hidden="false" customHeight="false" outlineLevel="0" collapsed="false">
      <c r="B116" s="37" t="n">
        <v>112</v>
      </c>
      <c r="C116" s="37" t="s">
        <v>225</v>
      </c>
      <c r="D116" s="37" t="s">
        <v>104</v>
      </c>
      <c r="E116" s="38" t="n">
        <v>44849.6375</v>
      </c>
      <c r="F116" s="39" t="n">
        <f aca="false">MONTH(E116)</f>
        <v>10</v>
      </c>
      <c r="G116" s="37" t="s">
        <v>57</v>
      </c>
      <c r="H116" s="38" t="n">
        <v>44860.7111111111</v>
      </c>
      <c r="I116" s="15" t="n">
        <f aca="true">IFERROR(_xlfn.DAYS(H116,E116), _xlfn.DAYS(TODAY(),E116))</f>
        <v>11.0736111111037</v>
      </c>
      <c r="J116" s="15" t="n">
        <f aca="false">IF((UPPER(G116)="BLOCKER"),  IF((I116-7)&lt;0,0,FLOOR((I116-7)/5,1)*2),      IF((UPPER(G116)="CRITICAL"),IF((I116-15)&lt;0,0,FLOOR((I116-15)/5,1)*2),      IF((UPPER(G116)="MAJOR"),IF((I116-30)&lt;0,0,FLOOR((I116-30)/5,1)*1),      IF((UPPER(G116)="MINOR"),IF((I116-45)&lt;0,0,FLOOR((I116-45)/5,1)*1), "NA"))))</f>
        <v>0</v>
      </c>
    </row>
    <row r="117" customFormat="false" ht="14.5" hidden="false" customHeight="false" outlineLevel="0" collapsed="false">
      <c r="B117" s="37" t="n">
        <v>113</v>
      </c>
      <c r="C117" s="37" t="s">
        <v>226</v>
      </c>
      <c r="D117" s="37" t="s">
        <v>104</v>
      </c>
      <c r="E117" s="38" t="n">
        <v>44850.3861111111</v>
      </c>
      <c r="F117" s="39" t="n">
        <f aca="false">MONTH(E117)</f>
        <v>10</v>
      </c>
      <c r="G117" s="37" t="s">
        <v>57</v>
      </c>
      <c r="H117" s="38" t="n">
        <v>44852.4125</v>
      </c>
      <c r="I117" s="15" t="n">
        <f aca="true">IFERROR(_xlfn.DAYS(H117,E117), _xlfn.DAYS(TODAY(),E117))</f>
        <v>2.02638888890215</v>
      </c>
      <c r="J117" s="15" t="n">
        <f aca="false">IF((UPPER(G117)="BLOCKER"),  IF((I117-7)&lt;0,0,FLOOR((I117-7)/5,1)*2),      IF((UPPER(G117)="CRITICAL"),IF((I117-15)&lt;0,0,FLOOR((I117-15)/5,1)*2),      IF((UPPER(G117)="MAJOR"),IF((I117-30)&lt;0,0,FLOOR((I117-30)/5,1)*1),      IF((UPPER(G117)="MINOR"),IF((I117-45)&lt;0,0,FLOOR((I117-45)/5,1)*1), "NA"))))</f>
        <v>0</v>
      </c>
    </row>
    <row r="118" customFormat="false" ht="14.5" hidden="false" customHeight="false" outlineLevel="0" collapsed="false">
      <c r="B118" s="37" t="n">
        <v>114</v>
      </c>
      <c r="C118" s="37" t="s">
        <v>227</v>
      </c>
      <c r="D118" s="37" t="s">
        <v>100</v>
      </c>
      <c r="E118" s="38" t="n">
        <v>44851.4388888889</v>
      </c>
      <c r="F118" s="39" t="n">
        <f aca="false">MONTH(E118)</f>
        <v>10</v>
      </c>
      <c r="G118" s="37" t="s">
        <v>60</v>
      </c>
      <c r="H118" s="38" t="n">
        <v>44859.4611111111</v>
      </c>
      <c r="I118" s="15" t="n">
        <f aca="true">IFERROR(_xlfn.DAYS(H118,E118), _xlfn.DAYS(TODAY(),E118))</f>
        <v>8.02222222220007</v>
      </c>
      <c r="J118" s="15" t="n">
        <f aca="false">IF((UPPER(G118)="BLOCKER"),  IF((I118-7)&lt;0,0,FLOOR((I118-7)/5,1)*2),      IF((UPPER(G118)="CRITICAL"),IF((I118-15)&lt;0,0,FLOOR((I118-15)/5,1)*2),      IF((UPPER(G118)="MAJOR"),IF((I118-30)&lt;0,0,FLOOR((I118-30)/5,1)*1),      IF((UPPER(G118)="MINOR"),IF((I118-45)&lt;0,0,FLOOR((I118-45)/5,1)*1), "NA"))))</f>
        <v>0</v>
      </c>
    </row>
    <row r="119" customFormat="false" ht="14.5" hidden="false" customHeight="false" outlineLevel="0" collapsed="false">
      <c r="B119" s="37" t="n">
        <v>115</v>
      </c>
      <c r="C119" s="37" t="s">
        <v>228</v>
      </c>
      <c r="D119" s="37" t="s">
        <v>117</v>
      </c>
      <c r="E119" s="38" t="n">
        <v>44851.4770833333</v>
      </c>
      <c r="F119" s="39" t="n">
        <f aca="false">MONTH(E119)</f>
        <v>10</v>
      </c>
      <c r="G119" s="37" t="s">
        <v>60</v>
      </c>
      <c r="H119" s="38" t="s">
        <v>123</v>
      </c>
      <c r="I119" s="15" t="n">
        <f aca="true">IFERROR(_xlfn.DAYS(H119,E119), _xlfn.DAYS(TODAY(),E119))</f>
        <v>136.522916666698</v>
      </c>
      <c r="J119" s="15" t="n">
        <f aca="false">IF((UPPER(G119)="BLOCKER"),  IF((I119-7)&lt;0,0,FLOOR((I119-7)/5,1)*2),      IF((UPPER(G119)="CRITICAL"),IF((I119-15)&lt;0,0,FLOOR((I119-15)/5,1)*2),      IF((UPPER(G119)="MAJOR"),IF((I119-30)&lt;0,0,FLOOR((I119-30)/5,1)*1),      IF((UPPER(G119)="MINOR"),IF((I119-45)&lt;0,0,FLOOR((I119-45)/5,1)*1), "NA"))))</f>
        <v>48</v>
      </c>
    </row>
    <row r="120" customFormat="false" ht="14.5" hidden="false" customHeight="false" outlineLevel="0" collapsed="false">
      <c r="B120" s="37" t="n">
        <v>116</v>
      </c>
      <c r="C120" s="37" t="s">
        <v>229</v>
      </c>
      <c r="D120" s="37" t="s">
        <v>100</v>
      </c>
      <c r="E120" s="38" t="n">
        <v>44851.54375</v>
      </c>
      <c r="F120" s="39" t="n">
        <f aca="false">MONTH(E120)</f>
        <v>10</v>
      </c>
      <c r="G120" s="37" t="s">
        <v>57</v>
      </c>
      <c r="H120" s="38" t="n">
        <v>44868.5840277778</v>
      </c>
      <c r="I120" s="15" t="n">
        <f aca="true">IFERROR(_xlfn.DAYS(H120,E120), _xlfn.DAYS(TODAY(),E120))</f>
        <v>17.0402777777999</v>
      </c>
      <c r="J120" s="15" t="n">
        <f aca="false">IF((UPPER(G120)="BLOCKER"),  IF((I120-7)&lt;0,0,FLOOR((I120-7)/5,1)*2),      IF((UPPER(G120)="CRITICAL"),IF((I120-15)&lt;0,0,FLOOR((I120-15)/5,1)*2),      IF((UPPER(G120)="MAJOR"),IF((I120-30)&lt;0,0,FLOOR((I120-30)/5,1)*1),      IF((UPPER(G120)="MINOR"),IF((I120-45)&lt;0,0,FLOOR((I120-45)/5,1)*1), "NA"))))</f>
        <v>4</v>
      </c>
    </row>
    <row r="121" customFormat="false" ht="14.5" hidden="false" customHeight="false" outlineLevel="0" collapsed="false">
      <c r="B121" s="37" t="n">
        <v>117</v>
      </c>
      <c r="C121" s="37" t="s">
        <v>230</v>
      </c>
      <c r="D121" s="37" t="s">
        <v>100</v>
      </c>
      <c r="E121" s="38" t="n">
        <v>44851.5958333333</v>
      </c>
      <c r="F121" s="39" t="n">
        <f aca="false">MONTH(E121)</f>
        <v>10</v>
      </c>
      <c r="G121" s="37" t="s">
        <v>122</v>
      </c>
      <c r="H121" s="38" t="n">
        <v>44876.4131944444</v>
      </c>
      <c r="I121" s="15" t="n">
        <f aca="true">IFERROR(_xlfn.DAYS(H121,E121), _xlfn.DAYS(TODAY(),E121))</f>
        <v>24.8173611111051</v>
      </c>
      <c r="J121" s="15" t="str">
        <f aca="false">IF((UPPER(G121)="BLOCKER"),  IF((I121-7)&lt;0,0,FLOOR((I121-7)/5,1)*2),      IF((UPPER(G121)="CRITICAL"),IF((I121-15)&lt;0,0,FLOOR((I121-15)/5,1)*2),      IF((UPPER(G121)="MAJOR"),IF((I121-30)&lt;0,0,FLOOR((I121-30)/5,1)*1),      IF((UPPER(G121)="MINOR"),IF((I121-45)&lt;0,0,FLOOR((I121-45)/5,1)*1), "NA"))))</f>
        <v>NA</v>
      </c>
    </row>
    <row r="122" customFormat="false" ht="14.5" hidden="false" customHeight="false" outlineLevel="0" collapsed="false">
      <c r="B122" s="37" t="n">
        <v>118</v>
      </c>
      <c r="C122" s="37" t="s">
        <v>231</v>
      </c>
      <c r="D122" s="37" t="s">
        <v>100</v>
      </c>
      <c r="E122" s="38" t="n">
        <v>44851.6875</v>
      </c>
      <c r="F122" s="39" t="n">
        <f aca="false">MONTH(E122)</f>
        <v>10</v>
      </c>
      <c r="G122" s="37" t="s">
        <v>122</v>
      </c>
      <c r="H122" s="38" t="n">
        <v>44859.5409722222</v>
      </c>
      <c r="I122" s="15" t="n">
        <f aca="true">IFERROR(_xlfn.DAYS(H122,E122), _xlfn.DAYS(TODAY(),E122))</f>
        <v>7.85347222220298</v>
      </c>
      <c r="J122" s="15" t="str">
        <f aca="false">IF((UPPER(G122)="BLOCKER"),  IF((I122-7)&lt;0,0,FLOOR((I122-7)/5,1)*2),      IF((UPPER(G122)="CRITICAL"),IF((I122-15)&lt;0,0,FLOOR((I122-15)/5,1)*2),      IF((UPPER(G122)="MAJOR"),IF((I122-30)&lt;0,0,FLOOR((I122-30)/5,1)*1),      IF((UPPER(G122)="MINOR"),IF((I122-45)&lt;0,0,FLOOR((I122-45)/5,1)*1), "NA"))))</f>
        <v>NA</v>
      </c>
    </row>
    <row r="123" customFormat="false" ht="14.5" hidden="false" customHeight="false" outlineLevel="0" collapsed="false">
      <c r="B123" s="37" t="n">
        <v>119</v>
      </c>
      <c r="C123" s="37" t="s">
        <v>232</v>
      </c>
      <c r="D123" s="37" t="s">
        <v>233</v>
      </c>
      <c r="E123" s="38" t="n">
        <v>44852.5756944444</v>
      </c>
      <c r="F123" s="39" t="n">
        <f aca="false">MONTH(E123)</f>
        <v>10</v>
      </c>
      <c r="G123" s="37" t="s">
        <v>122</v>
      </c>
      <c r="H123" s="38" t="n">
        <v>44852.5784722222</v>
      </c>
      <c r="I123" s="15" t="n">
        <f aca="true">IFERROR(_xlfn.DAYS(H123,E123), _xlfn.DAYS(TODAY(),E123))</f>
        <v>0.00277777780138422</v>
      </c>
      <c r="J123" s="15" t="str">
        <f aca="false">IF((UPPER(G123)="BLOCKER"),  IF((I123-7)&lt;0,0,FLOOR((I123-7)/5,1)*2),      IF((UPPER(G123)="CRITICAL"),IF((I123-15)&lt;0,0,FLOOR((I123-15)/5,1)*2),      IF((UPPER(G123)="MAJOR"),IF((I123-30)&lt;0,0,FLOOR((I123-30)/5,1)*1),      IF((UPPER(G123)="MINOR"),IF((I123-45)&lt;0,0,FLOOR((I123-45)/5,1)*1), "NA"))))</f>
        <v>NA</v>
      </c>
    </row>
    <row r="124" customFormat="false" ht="14.5" hidden="false" customHeight="false" outlineLevel="0" collapsed="false">
      <c r="B124" s="37" t="n">
        <v>120</v>
      </c>
      <c r="C124" s="37" t="s">
        <v>234</v>
      </c>
      <c r="D124" s="37" t="s">
        <v>152</v>
      </c>
      <c r="E124" s="38" t="n">
        <v>44852.6270833333</v>
      </c>
      <c r="F124" s="39" t="n">
        <f aca="false">MONTH(E124)</f>
        <v>10</v>
      </c>
      <c r="G124" s="37" t="s">
        <v>60</v>
      </c>
      <c r="H124" s="38" t="n">
        <v>44862.4145833333</v>
      </c>
      <c r="I124" s="15" t="n">
        <f aca="true">IFERROR(_xlfn.DAYS(H124,E124), _xlfn.DAYS(TODAY(),E124))</f>
        <v>9.78750000000582</v>
      </c>
      <c r="J124" s="15" t="n">
        <f aca="false">IF((UPPER(G124)="BLOCKER"),  IF((I124-7)&lt;0,0,FLOOR((I124-7)/5,1)*2),      IF((UPPER(G124)="CRITICAL"),IF((I124-15)&lt;0,0,FLOOR((I124-15)/5,1)*2),      IF((UPPER(G124)="MAJOR"),IF((I124-30)&lt;0,0,FLOOR((I124-30)/5,1)*1),      IF((UPPER(G124)="MINOR"),IF((I124-45)&lt;0,0,FLOOR((I124-45)/5,1)*1), "NA"))))</f>
        <v>0</v>
      </c>
    </row>
    <row r="125" customFormat="false" ht="14.5" hidden="false" customHeight="false" outlineLevel="0" collapsed="false">
      <c r="B125" s="37" t="n">
        <v>121</v>
      </c>
      <c r="C125" s="37" t="s">
        <v>235</v>
      </c>
      <c r="D125" s="37" t="s">
        <v>233</v>
      </c>
      <c r="E125" s="38" t="n">
        <v>44852.6590277778</v>
      </c>
      <c r="F125" s="39" t="n">
        <f aca="false">MONTH(E125)</f>
        <v>10</v>
      </c>
      <c r="G125" s="37" t="s">
        <v>122</v>
      </c>
      <c r="H125" s="38" t="n">
        <v>44859.5444444444</v>
      </c>
      <c r="I125" s="15" t="n">
        <f aca="true">IFERROR(_xlfn.DAYS(H125,E125), _xlfn.DAYS(TODAY(),E125))</f>
        <v>6.88541666659876</v>
      </c>
      <c r="J125" s="15" t="str">
        <f aca="false">IF((UPPER(G125)="BLOCKER"),  IF((I125-7)&lt;0,0,FLOOR((I125-7)/5,1)*2),      IF((UPPER(G125)="CRITICAL"),IF((I125-15)&lt;0,0,FLOOR((I125-15)/5,1)*2),      IF((UPPER(G125)="MAJOR"),IF((I125-30)&lt;0,0,FLOOR((I125-30)/5,1)*1),      IF((UPPER(G125)="MINOR"),IF((I125-45)&lt;0,0,FLOOR((I125-45)/5,1)*1), "NA"))))</f>
        <v>NA</v>
      </c>
    </row>
    <row r="126" customFormat="false" ht="14.5" hidden="false" customHeight="false" outlineLevel="0" collapsed="false">
      <c r="B126" s="37" t="n">
        <v>122</v>
      </c>
      <c r="C126" s="37" t="s">
        <v>236</v>
      </c>
      <c r="D126" s="37" t="s">
        <v>233</v>
      </c>
      <c r="E126" s="38" t="n">
        <v>44852.6729166667</v>
      </c>
      <c r="F126" s="39" t="n">
        <f aca="false">MONTH(E126)</f>
        <v>10</v>
      </c>
      <c r="G126" s="37" t="s">
        <v>122</v>
      </c>
      <c r="H126" s="38" t="n">
        <v>44859.5291666667</v>
      </c>
      <c r="I126" s="15" t="n">
        <f aca="true">IFERROR(_xlfn.DAYS(H126,E126), _xlfn.DAYS(TODAY(),E126))</f>
        <v>6.85625000000437</v>
      </c>
      <c r="J126" s="15" t="str">
        <f aca="false">IF((UPPER(G126)="BLOCKER"),  IF((I126-7)&lt;0,0,FLOOR((I126-7)/5,1)*2),      IF((UPPER(G126)="CRITICAL"),IF((I126-15)&lt;0,0,FLOOR((I126-15)/5,1)*2),      IF((UPPER(G126)="MAJOR"),IF((I126-30)&lt;0,0,FLOOR((I126-30)/5,1)*1),      IF((UPPER(G126)="MINOR"),IF((I126-45)&lt;0,0,FLOOR((I126-45)/5,1)*1), "NA"))))</f>
        <v>NA</v>
      </c>
    </row>
    <row r="127" customFormat="false" ht="14.5" hidden="false" customHeight="false" outlineLevel="0" collapsed="false">
      <c r="B127" s="37" t="n">
        <v>123</v>
      </c>
      <c r="C127" s="37" t="s">
        <v>237</v>
      </c>
      <c r="D127" s="37" t="s">
        <v>233</v>
      </c>
      <c r="E127" s="38" t="n">
        <v>44852.7263888889</v>
      </c>
      <c r="F127" s="39" t="n">
        <f aca="false">MONTH(E127)</f>
        <v>10</v>
      </c>
      <c r="G127" s="37" t="s">
        <v>122</v>
      </c>
      <c r="H127" s="38" t="n">
        <v>44859.5909722222</v>
      </c>
      <c r="I127" s="15" t="n">
        <f aca="true">IFERROR(_xlfn.DAYS(H127,E127), _xlfn.DAYS(TODAY(),E127))</f>
        <v>6.86458333329938</v>
      </c>
      <c r="J127" s="15" t="str">
        <f aca="false">IF((UPPER(G127)="BLOCKER"),  IF((I127-7)&lt;0,0,FLOOR((I127-7)/5,1)*2),      IF((UPPER(G127)="CRITICAL"),IF((I127-15)&lt;0,0,FLOOR((I127-15)/5,1)*2),      IF((UPPER(G127)="MAJOR"),IF((I127-30)&lt;0,0,FLOOR((I127-30)/5,1)*1),      IF((UPPER(G127)="MINOR"),IF((I127-45)&lt;0,0,FLOOR((I127-45)/5,1)*1), "NA"))))</f>
        <v>NA</v>
      </c>
    </row>
    <row r="128" customFormat="false" ht="14.5" hidden="false" customHeight="false" outlineLevel="0" collapsed="false">
      <c r="B128" s="37" t="n">
        <v>124</v>
      </c>
      <c r="C128" s="37" t="s">
        <v>238</v>
      </c>
      <c r="D128" s="37" t="s">
        <v>233</v>
      </c>
      <c r="E128" s="38" t="n">
        <v>44852.7277777778</v>
      </c>
      <c r="F128" s="39" t="n">
        <f aca="false">MONTH(E128)</f>
        <v>10</v>
      </c>
      <c r="G128" s="37" t="s">
        <v>122</v>
      </c>
      <c r="H128" s="38" t="n">
        <v>44859.5166666667</v>
      </c>
      <c r="I128" s="15" t="n">
        <f aca="true">IFERROR(_xlfn.DAYS(H128,E128), _xlfn.DAYS(TODAY(),E128))</f>
        <v>6.78888888889924</v>
      </c>
      <c r="J128" s="15" t="str">
        <f aca="false">IF((UPPER(G128)="BLOCKER"),  IF((I128-7)&lt;0,0,FLOOR((I128-7)/5,1)*2),      IF((UPPER(G128)="CRITICAL"),IF((I128-15)&lt;0,0,FLOOR((I128-15)/5,1)*2),      IF((UPPER(G128)="MAJOR"),IF((I128-30)&lt;0,0,FLOOR((I128-30)/5,1)*1),      IF((UPPER(G128)="MINOR"),IF((I128-45)&lt;0,0,FLOOR((I128-45)/5,1)*1), "NA"))))</f>
        <v>NA</v>
      </c>
    </row>
    <row r="129" customFormat="false" ht="14.5" hidden="false" customHeight="false" outlineLevel="0" collapsed="false">
      <c r="B129" s="37" t="n">
        <v>125</v>
      </c>
      <c r="C129" s="37" t="s">
        <v>239</v>
      </c>
      <c r="D129" s="37" t="s">
        <v>100</v>
      </c>
      <c r="E129" s="38" t="n">
        <v>44854.6590277778</v>
      </c>
      <c r="F129" s="39" t="n">
        <f aca="false">MONTH(E129)</f>
        <v>10</v>
      </c>
      <c r="G129" s="37" t="s">
        <v>63</v>
      </c>
      <c r="H129" s="38" t="n">
        <v>44859.7048611111</v>
      </c>
      <c r="I129" s="15" t="n">
        <f aca="true">IFERROR(_xlfn.DAYS(H129,E129), _xlfn.DAYS(TODAY(),E129))</f>
        <v>5.04583333330083</v>
      </c>
      <c r="J129" s="15" t="n">
        <f aca="false">IF((UPPER(G129)="BLOCKER"),  IF((I129-7)&lt;0,0,FLOOR((I129-7)/5,1)*2),      IF((UPPER(G129)="CRITICAL"),IF((I129-15)&lt;0,0,FLOOR((I129-15)/5,1)*2),      IF((UPPER(G129)="MAJOR"),IF((I129-30)&lt;0,0,FLOOR((I129-30)/5,1)*1),      IF((UPPER(G129)="MINOR"),IF((I129-45)&lt;0,0,FLOOR((I129-45)/5,1)*1), "NA"))))</f>
        <v>0</v>
      </c>
    </row>
    <row r="130" customFormat="false" ht="14.5" hidden="false" customHeight="false" outlineLevel="0" collapsed="false">
      <c r="B130" s="37" t="n">
        <v>126</v>
      </c>
      <c r="C130" s="37" t="s">
        <v>240</v>
      </c>
      <c r="D130" s="37" t="s">
        <v>180</v>
      </c>
      <c r="E130" s="38" t="n">
        <v>44855.4138888889</v>
      </c>
      <c r="F130" s="39" t="n">
        <f aca="false">MONTH(E130)</f>
        <v>10</v>
      </c>
      <c r="G130" s="37" t="s">
        <v>60</v>
      </c>
      <c r="H130" s="38" t="n">
        <v>44876.4180555556</v>
      </c>
      <c r="I130" s="15" t="n">
        <f aca="true">IFERROR(_xlfn.DAYS(H130,E130), _xlfn.DAYS(TODAY(),E130))</f>
        <v>21.0041666667021</v>
      </c>
      <c r="J130" s="15" t="n">
        <f aca="false">IF((UPPER(G130)="BLOCKER"),  IF((I130-7)&lt;0,0,FLOOR((I130-7)/5,1)*2),      IF((UPPER(G130)="CRITICAL"),IF((I130-15)&lt;0,0,FLOOR((I130-15)/5,1)*2),      IF((UPPER(G130)="MAJOR"),IF((I130-30)&lt;0,0,FLOOR((I130-30)/5,1)*1),      IF((UPPER(G130)="MINOR"),IF((I130-45)&lt;0,0,FLOOR((I130-45)/5,1)*1), "NA"))))</f>
        <v>2</v>
      </c>
    </row>
    <row r="131" customFormat="false" ht="14.5" hidden="false" customHeight="false" outlineLevel="0" collapsed="false">
      <c r="B131" s="37" t="n">
        <v>127</v>
      </c>
      <c r="C131" s="37" t="s">
        <v>241</v>
      </c>
      <c r="D131" s="37" t="s">
        <v>100</v>
      </c>
      <c r="E131" s="38" t="n">
        <v>44855.5020833333</v>
      </c>
      <c r="F131" s="39" t="n">
        <f aca="false">MONTH(E131)</f>
        <v>10</v>
      </c>
      <c r="G131" s="37" t="s">
        <v>122</v>
      </c>
      <c r="H131" s="38" t="n">
        <v>44855.5180555556</v>
      </c>
      <c r="I131" s="15" t="n">
        <f aca="true">IFERROR(_xlfn.DAYS(H131,E131), _xlfn.DAYS(TODAY(),E131))</f>
        <v>0.0159722223033896</v>
      </c>
      <c r="J131" s="15" t="str">
        <f aca="false">IF((UPPER(G131)="BLOCKER"),  IF((I131-7)&lt;0,0,FLOOR((I131-7)/5,1)*2),      IF((UPPER(G131)="CRITICAL"),IF((I131-15)&lt;0,0,FLOOR((I131-15)/5,1)*2),      IF((UPPER(G131)="MAJOR"),IF((I131-30)&lt;0,0,FLOOR((I131-30)/5,1)*1),      IF((UPPER(G131)="MINOR"),IF((I131-45)&lt;0,0,FLOOR((I131-45)/5,1)*1), "NA"))))</f>
        <v>NA</v>
      </c>
    </row>
    <row r="132" customFormat="false" ht="14.5" hidden="false" customHeight="false" outlineLevel="0" collapsed="false">
      <c r="B132" s="37" t="n">
        <v>128</v>
      </c>
      <c r="C132" s="37" t="s">
        <v>242</v>
      </c>
      <c r="D132" s="37" t="s">
        <v>100</v>
      </c>
      <c r="E132" s="38" t="n">
        <v>44855.5104166667</v>
      </c>
      <c r="F132" s="39" t="n">
        <f aca="false">MONTH(E132)</f>
        <v>10</v>
      </c>
      <c r="G132" s="37" t="s">
        <v>57</v>
      </c>
      <c r="H132" s="38" t="n">
        <v>44868.6875</v>
      </c>
      <c r="I132" s="15" t="n">
        <f aca="true">IFERROR(_xlfn.DAYS(H132,E132), _xlfn.DAYS(TODAY(),E132))</f>
        <v>13.1770833332994</v>
      </c>
      <c r="J132" s="15" t="n">
        <f aca="false">IF((UPPER(G132)="BLOCKER"),  IF((I132-7)&lt;0,0,FLOOR((I132-7)/5,1)*2),      IF((UPPER(G132)="CRITICAL"),IF((I132-15)&lt;0,0,FLOOR((I132-15)/5,1)*2),      IF((UPPER(G132)="MAJOR"),IF((I132-30)&lt;0,0,FLOOR((I132-30)/5,1)*1),      IF((UPPER(G132)="MINOR"),IF((I132-45)&lt;0,0,FLOOR((I132-45)/5,1)*1), "NA"))))</f>
        <v>2</v>
      </c>
    </row>
    <row r="133" customFormat="false" ht="14.5" hidden="false" customHeight="false" outlineLevel="0" collapsed="false">
      <c r="B133" s="37" t="n">
        <v>129</v>
      </c>
      <c r="C133" s="37" t="s">
        <v>243</v>
      </c>
      <c r="D133" s="37" t="s">
        <v>100</v>
      </c>
      <c r="E133" s="38" t="n">
        <v>44856.3902777778</v>
      </c>
      <c r="F133" s="39" t="n">
        <f aca="false">MONTH(E133)</f>
        <v>10</v>
      </c>
      <c r="G133" s="37" t="s">
        <v>57</v>
      </c>
      <c r="H133" s="38" t="s">
        <v>123</v>
      </c>
      <c r="I133" s="15" t="n">
        <f aca="true">IFERROR(_xlfn.DAYS(H133,E133), _xlfn.DAYS(TODAY(),E133))</f>
        <v>131.609722222202</v>
      </c>
      <c r="J133" s="15" t="n">
        <f aca="false">IF((UPPER(G133)="BLOCKER"),  IF((I133-7)&lt;0,0,FLOOR((I133-7)/5,1)*2),      IF((UPPER(G133)="CRITICAL"),IF((I133-15)&lt;0,0,FLOOR((I133-15)/5,1)*2),      IF((UPPER(G133)="MAJOR"),IF((I133-30)&lt;0,0,FLOOR((I133-30)/5,1)*1),      IF((UPPER(G133)="MINOR"),IF((I133-45)&lt;0,0,FLOOR((I133-45)/5,1)*1), "NA"))))</f>
        <v>48</v>
      </c>
    </row>
    <row r="134" customFormat="false" ht="14.5" hidden="false" customHeight="false" outlineLevel="0" collapsed="false">
      <c r="B134" s="37" t="n">
        <v>130</v>
      </c>
      <c r="C134" s="37" t="s">
        <v>244</v>
      </c>
      <c r="D134" s="37" t="s">
        <v>117</v>
      </c>
      <c r="E134" s="38" t="n">
        <v>44856.53125</v>
      </c>
      <c r="F134" s="39" t="n">
        <f aca="false">MONTH(E134)</f>
        <v>10</v>
      </c>
      <c r="G134" s="37" t="s">
        <v>57</v>
      </c>
      <c r="H134" s="38" t="n">
        <v>44859.5097222222</v>
      </c>
      <c r="I134" s="15" t="n">
        <f aca="true">IFERROR(_xlfn.DAYS(H134,E134), _xlfn.DAYS(TODAY(),E134))</f>
        <v>2.97847222220298</v>
      </c>
      <c r="J134" s="15" t="n">
        <f aca="false">IF((UPPER(G134)="BLOCKER"),  IF((I134-7)&lt;0,0,FLOOR((I134-7)/5,1)*2),      IF((UPPER(G134)="CRITICAL"),IF((I134-15)&lt;0,0,FLOOR((I134-15)/5,1)*2),      IF((UPPER(G134)="MAJOR"),IF((I134-30)&lt;0,0,FLOOR((I134-30)/5,1)*1),      IF((UPPER(G134)="MINOR"),IF((I134-45)&lt;0,0,FLOOR((I134-45)/5,1)*1), "NA"))))</f>
        <v>0</v>
      </c>
    </row>
    <row r="135" customFormat="false" ht="14.5" hidden="false" customHeight="false" outlineLevel="0" collapsed="false">
      <c r="B135" s="37" t="n">
        <v>131</v>
      </c>
      <c r="C135" s="37" t="s">
        <v>245</v>
      </c>
      <c r="D135" s="37" t="s">
        <v>117</v>
      </c>
      <c r="E135" s="38" t="n">
        <v>44859.4958333333</v>
      </c>
      <c r="F135" s="39" t="n">
        <f aca="false">MONTH(E135)</f>
        <v>10</v>
      </c>
      <c r="G135" s="37" t="s">
        <v>63</v>
      </c>
      <c r="H135" s="38" t="n">
        <v>44872.4576388889</v>
      </c>
      <c r="I135" s="15" t="n">
        <f aca="true">IFERROR(_xlfn.DAYS(H135,E135), _xlfn.DAYS(TODAY(),E135))</f>
        <v>12.9618055556057</v>
      </c>
      <c r="J135" s="15" t="n">
        <f aca="false">IF((UPPER(G135)="BLOCKER"),  IF((I135-7)&lt;0,0,FLOOR((I135-7)/5,1)*2),      IF((UPPER(G135)="CRITICAL"),IF((I135-15)&lt;0,0,FLOOR((I135-15)/5,1)*2),      IF((UPPER(G135)="MAJOR"),IF((I135-30)&lt;0,0,FLOOR((I135-30)/5,1)*1),      IF((UPPER(G135)="MINOR"),IF((I135-45)&lt;0,0,FLOOR((I135-45)/5,1)*1), "NA"))))</f>
        <v>0</v>
      </c>
    </row>
    <row r="136" customFormat="false" ht="14.5" hidden="false" customHeight="false" outlineLevel="0" collapsed="false">
      <c r="B136" s="37" t="n">
        <v>132</v>
      </c>
      <c r="C136" s="37" t="s">
        <v>246</v>
      </c>
      <c r="D136" s="37" t="s">
        <v>117</v>
      </c>
      <c r="E136" s="38" t="n">
        <v>44859.6680555556</v>
      </c>
      <c r="F136" s="39" t="n">
        <f aca="false">MONTH(E136)</f>
        <v>10</v>
      </c>
      <c r="G136" s="37" t="s">
        <v>66</v>
      </c>
      <c r="H136" s="38" t="n">
        <v>44866.7076388889</v>
      </c>
      <c r="I136" s="15" t="n">
        <f aca="true">IFERROR(_xlfn.DAYS(H136,E136), _xlfn.DAYS(TODAY(),E136))</f>
        <v>7.03958333330229</v>
      </c>
      <c r="J136" s="15" t="n">
        <f aca="false">IF((UPPER(G136)="BLOCKER"),  IF((I136-7)&lt;0,0,FLOOR((I136-7)/5,1)*2),      IF((UPPER(G136)="CRITICAL"),IF((I136-15)&lt;0,0,FLOOR((I136-15)/5,1)*2),      IF((UPPER(G136)="MAJOR"),IF((I136-30)&lt;0,0,FLOOR((I136-30)/5,1)*1),      IF((UPPER(G136)="MINOR"),IF((I136-45)&lt;0,0,FLOOR((I136-45)/5,1)*1), "NA"))))</f>
        <v>0</v>
      </c>
    </row>
    <row r="137" customFormat="false" ht="14.5" hidden="false" customHeight="false" outlineLevel="0" collapsed="false">
      <c r="B137" s="37" t="n">
        <v>133</v>
      </c>
      <c r="C137" s="37" t="s">
        <v>247</v>
      </c>
      <c r="D137" s="37" t="s">
        <v>100</v>
      </c>
      <c r="E137" s="38" t="n">
        <v>44859.8180555556</v>
      </c>
      <c r="F137" s="39" t="n">
        <f aca="false">MONTH(E137)</f>
        <v>10</v>
      </c>
      <c r="G137" s="37" t="s">
        <v>57</v>
      </c>
      <c r="H137" s="38" t="n">
        <v>44874.4805555556</v>
      </c>
      <c r="I137" s="15" t="n">
        <f aca="true">IFERROR(_xlfn.DAYS(H137,E137), _xlfn.DAYS(TODAY(),E137))</f>
        <v>14.6624999999985</v>
      </c>
      <c r="J137" s="15" t="n">
        <f aca="false">IF((UPPER(G137)="BLOCKER"),  IF((I137-7)&lt;0,0,FLOOR((I137-7)/5,1)*2),      IF((UPPER(G137)="CRITICAL"),IF((I137-15)&lt;0,0,FLOOR((I137-15)/5,1)*2),      IF((UPPER(G137)="MAJOR"),IF((I137-30)&lt;0,0,FLOOR((I137-30)/5,1)*1),      IF((UPPER(G137)="MINOR"),IF((I137-45)&lt;0,0,FLOOR((I137-45)/5,1)*1), "NA"))))</f>
        <v>2</v>
      </c>
    </row>
    <row r="138" customFormat="false" ht="14.5" hidden="false" customHeight="false" outlineLevel="0" collapsed="false">
      <c r="B138" s="37" t="n">
        <v>134</v>
      </c>
      <c r="C138" s="37" t="s">
        <v>248</v>
      </c>
      <c r="D138" s="37" t="s">
        <v>100</v>
      </c>
      <c r="E138" s="38" t="n">
        <v>44861.6326388889</v>
      </c>
      <c r="F138" s="39" t="n">
        <f aca="false">MONTH(E138)</f>
        <v>10</v>
      </c>
      <c r="G138" s="37" t="s">
        <v>63</v>
      </c>
      <c r="H138" s="38" t="s">
        <v>123</v>
      </c>
      <c r="I138" s="15" t="n">
        <f aca="true">IFERROR(_xlfn.DAYS(H138,E138), _xlfn.DAYS(TODAY(),E138))</f>
        <v>126.367361111101</v>
      </c>
      <c r="J138" s="15" t="n">
        <f aca="false">IF((UPPER(G138)="BLOCKER"),  IF((I138-7)&lt;0,0,FLOOR((I138-7)/5,1)*2),      IF((UPPER(G138)="CRITICAL"),IF((I138-15)&lt;0,0,FLOOR((I138-15)/5,1)*2),      IF((UPPER(G138)="MAJOR"),IF((I138-30)&lt;0,0,FLOOR((I138-30)/5,1)*1),      IF((UPPER(G138)="MINOR"),IF((I138-45)&lt;0,0,FLOOR((I138-45)/5,1)*1), "NA"))))</f>
        <v>19</v>
      </c>
    </row>
    <row r="139" customFormat="false" ht="14.5" hidden="false" customHeight="false" outlineLevel="0" collapsed="false">
      <c r="B139" s="37" t="n">
        <v>135</v>
      </c>
      <c r="C139" s="37" t="s">
        <v>249</v>
      </c>
      <c r="D139" s="37" t="s">
        <v>117</v>
      </c>
      <c r="E139" s="38" t="n">
        <v>44862.4465277778</v>
      </c>
      <c r="F139" s="39" t="n">
        <f aca="false">MONTH(E139)</f>
        <v>10</v>
      </c>
      <c r="G139" s="37" t="s">
        <v>60</v>
      </c>
      <c r="H139" s="38" t="n">
        <v>44876.4333333333</v>
      </c>
      <c r="I139" s="15" t="n">
        <f aca="true">IFERROR(_xlfn.DAYS(H139,E139), _xlfn.DAYS(TODAY(),E139))</f>
        <v>13.986805555498</v>
      </c>
      <c r="J139" s="15" t="n">
        <f aca="false">IF((UPPER(G139)="BLOCKER"),  IF((I139-7)&lt;0,0,FLOOR((I139-7)/5,1)*2),      IF((UPPER(G139)="CRITICAL"),IF((I139-15)&lt;0,0,FLOOR((I139-15)/5,1)*2),      IF((UPPER(G139)="MAJOR"),IF((I139-30)&lt;0,0,FLOOR((I139-30)/5,1)*1),      IF((UPPER(G139)="MINOR"),IF((I139-45)&lt;0,0,FLOOR((I139-45)/5,1)*1), "NA"))))</f>
        <v>0</v>
      </c>
    </row>
    <row r="140" customFormat="false" ht="14.5" hidden="false" customHeight="false" outlineLevel="0" collapsed="false">
      <c r="B140" s="37" t="n">
        <v>136</v>
      </c>
      <c r="C140" s="37" t="s">
        <v>250</v>
      </c>
      <c r="D140" s="37" t="s">
        <v>100</v>
      </c>
      <c r="E140" s="38" t="n">
        <v>44865.3972222222</v>
      </c>
      <c r="F140" s="39" t="n">
        <f aca="false">MONTH(E140)</f>
        <v>10</v>
      </c>
      <c r="G140" s="37" t="s">
        <v>60</v>
      </c>
      <c r="H140" s="38" t="n">
        <v>44869.6451388889</v>
      </c>
      <c r="I140" s="15" t="n">
        <f aca="true">IFERROR(_xlfn.DAYS(H140,E140), _xlfn.DAYS(TODAY(),E140))</f>
        <v>4.24791666670353</v>
      </c>
      <c r="J140" s="15" t="n">
        <f aca="false">IF((UPPER(G140)="BLOCKER"),  IF((I140-7)&lt;0,0,FLOOR((I140-7)/5,1)*2),      IF((UPPER(G140)="CRITICAL"),IF((I140-15)&lt;0,0,FLOOR((I140-15)/5,1)*2),      IF((UPPER(G140)="MAJOR"),IF((I140-30)&lt;0,0,FLOOR((I140-30)/5,1)*1),      IF((UPPER(G140)="MINOR"),IF((I140-45)&lt;0,0,FLOOR((I140-45)/5,1)*1), "NA"))))</f>
        <v>0</v>
      </c>
    </row>
    <row r="141" customFormat="false" ht="14.5" hidden="false" customHeight="false" outlineLevel="0" collapsed="false">
      <c r="B141" s="37" t="n">
        <v>137</v>
      </c>
      <c r="C141" s="37" t="s">
        <v>251</v>
      </c>
      <c r="D141" s="37" t="s">
        <v>104</v>
      </c>
      <c r="E141" s="38" t="n">
        <v>44865.4458333333</v>
      </c>
      <c r="F141" s="39" t="n">
        <f aca="false">MONTH(E141)</f>
        <v>10</v>
      </c>
      <c r="G141" s="37" t="s">
        <v>60</v>
      </c>
      <c r="H141" s="38" t="n">
        <v>44866.4465277778</v>
      </c>
      <c r="I141" s="15" t="n">
        <f aca="true">IFERROR(_xlfn.DAYS(H141,E141), _xlfn.DAYS(TODAY(),E141))</f>
        <v>1.00069444449764</v>
      </c>
      <c r="J141" s="15" t="n">
        <f aca="false">IF((UPPER(G141)="BLOCKER"),  IF((I141-7)&lt;0,0,FLOOR((I141-7)/5,1)*2),      IF((UPPER(G141)="CRITICAL"),IF((I141-15)&lt;0,0,FLOOR((I141-15)/5,1)*2),      IF((UPPER(G141)="MAJOR"),IF((I141-30)&lt;0,0,FLOOR((I141-30)/5,1)*1),      IF((UPPER(G141)="MINOR"),IF((I141-45)&lt;0,0,FLOOR((I141-45)/5,1)*1), "NA"))))</f>
        <v>0</v>
      </c>
    </row>
    <row r="142" customFormat="false" ht="14.5" hidden="false" customHeight="false" outlineLevel="0" collapsed="false">
      <c r="B142" s="37" t="n">
        <v>138</v>
      </c>
      <c r="C142" s="37" t="s">
        <v>252</v>
      </c>
      <c r="D142" s="37" t="s">
        <v>100</v>
      </c>
      <c r="E142" s="38" t="n">
        <v>44865.5951388889</v>
      </c>
      <c r="F142" s="39" t="n">
        <f aca="false">MONTH(E142)</f>
        <v>10</v>
      </c>
      <c r="G142" s="37" t="s">
        <v>63</v>
      </c>
      <c r="H142" s="38" t="n">
        <v>44869.5326388889</v>
      </c>
      <c r="I142" s="15" t="n">
        <f aca="true">IFERROR(_xlfn.DAYS(H142,E142), _xlfn.DAYS(TODAY(),E142))</f>
        <v>3.9375</v>
      </c>
      <c r="J142" s="15" t="n">
        <f aca="false">IF((UPPER(G142)="BLOCKER"),  IF((I142-7)&lt;0,0,FLOOR((I142-7)/5,1)*2),      IF((UPPER(G142)="CRITICAL"),IF((I142-15)&lt;0,0,FLOOR((I142-15)/5,1)*2),      IF((UPPER(G142)="MAJOR"),IF((I142-30)&lt;0,0,FLOOR((I142-30)/5,1)*1),      IF((UPPER(G142)="MINOR"),IF((I142-45)&lt;0,0,FLOOR((I142-45)/5,1)*1), "NA"))))</f>
        <v>0</v>
      </c>
    </row>
    <row r="143" customFormat="false" ht="14.5" hidden="false" customHeight="false" outlineLevel="0" collapsed="false">
      <c r="B143" s="37" t="n">
        <v>139</v>
      </c>
      <c r="C143" s="37" t="s">
        <v>253</v>
      </c>
      <c r="D143" s="37" t="s">
        <v>117</v>
      </c>
      <c r="E143" s="38" t="n">
        <v>44865.79375</v>
      </c>
      <c r="F143" s="39" t="n">
        <f aca="false">MONTH(E143)</f>
        <v>10</v>
      </c>
      <c r="G143" s="37" t="s">
        <v>57</v>
      </c>
      <c r="H143" s="38" t="n">
        <v>44868.4902777778</v>
      </c>
      <c r="I143" s="15" t="n">
        <f aca="true">IFERROR(_xlfn.DAYS(H143,E143), _xlfn.DAYS(TODAY(),E143))</f>
        <v>2.69652777779993</v>
      </c>
      <c r="J143" s="15" t="n">
        <f aca="false">IF((UPPER(G143)="BLOCKER"),  IF((I143-7)&lt;0,0,FLOOR((I143-7)/5,1)*2),      IF((UPPER(G143)="CRITICAL"),IF((I143-15)&lt;0,0,FLOOR((I143-15)/5,1)*2),      IF((UPPER(G143)="MAJOR"),IF((I143-30)&lt;0,0,FLOOR((I143-30)/5,1)*1),      IF((UPPER(G143)="MINOR"),IF((I143-45)&lt;0,0,FLOOR((I143-45)/5,1)*1), "NA"))))</f>
        <v>0</v>
      </c>
    </row>
    <row r="144" customFormat="false" ht="14.5" hidden="false" customHeight="false" outlineLevel="0" collapsed="false">
      <c r="B144" s="37" t="n">
        <v>140</v>
      </c>
      <c r="C144" s="37" t="s">
        <v>254</v>
      </c>
      <c r="D144" s="37" t="s">
        <v>104</v>
      </c>
      <c r="E144" s="38" t="n">
        <v>44865.8090277778</v>
      </c>
      <c r="F144" s="39" t="n">
        <f aca="false">MONTH(E144)</f>
        <v>10</v>
      </c>
      <c r="G144" s="37" t="s">
        <v>57</v>
      </c>
      <c r="H144" s="38" t="n">
        <v>44867.4555555556</v>
      </c>
      <c r="I144" s="15" t="n">
        <f aca="true">IFERROR(_xlfn.DAYS(H144,E144), _xlfn.DAYS(TODAY(),E144))</f>
        <v>1.64652777779702</v>
      </c>
      <c r="J144" s="15" t="n">
        <f aca="false">IF((UPPER(G144)="BLOCKER"),  IF((I144-7)&lt;0,0,FLOOR((I144-7)/5,1)*2),      IF((UPPER(G144)="CRITICAL"),IF((I144-15)&lt;0,0,FLOOR((I144-15)/5,1)*2),      IF((UPPER(G144)="MAJOR"),IF((I144-30)&lt;0,0,FLOOR((I144-30)/5,1)*1),      IF((UPPER(G144)="MINOR"),IF((I144-45)&lt;0,0,FLOOR((I144-45)/5,1)*1), "NA"))))</f>
        <v>0</v>
      </c>
    </row>
    <row r="145" customFormat="false" ht="14.5" hidden="false" customHeight="false" outlineLevel="0" collapsed="false">
      <c r="B145" s="37" t="n">
        <v>141</v>
      </c>
      <c r="C145" s="37" t="s">
        <v>255</v>
      </c>
      <c r="D145" s="37" t="s">
        <v>100</v>
      </c>
      <c r="E145" s="38" t="n">
        <v>44866.6833333333</v>
      </c>
      <c r="F145" s="39" t="n">
        <f aca="false">MONTH(E145)</f>
        <v>11</v>
      </c>
      <c r="G145" s="37" t="s">
        <v>66</v>
      </c>
      <c r="H145" s="38" t="n">
        <v>44868.7472222222</v>
      </c>
      <c r="I145" s="15" t="n">
        <f aca="true">IFERROR(_xlfn.DAYS(H145,E145), _xlfn.DAYS(TODAY(),E145))</f>
        <v>2.06388888890069</v>
      </c>
      <c r="J145" s="15" t="n">
        <f aca="false">IF((UPPER(G145)="BLOCKER"),  IF((I145-7)&lt;0,0,FLOOR((I145-7)/5,1)*2),      IF((UPPER(G145)="CRITICAL"),IF((I145-15)&lt;0,0,FLOOR((I145-15)/5,1)*2),      IF((UPPER(G145)="MAJOR"),IF((I145-30)&lt;0,0,FLOOR((I145-30)/5,1)*1),      IF((UPPER(G145)="MINOR"),IF((I145-45)&lt;0,0,FLOOR((I145-45)/5,1)*1), "NA"))))</f>
        <v>0</v>
      </c>
    </row>
    <row r="146" customFormat="false" ht="14.5" hidden="false" customHeight="false" outlineLevel="0" collapsed="false">
      <c r="B146" s="37" t="n">
        <v>142</v>
      </c>
      <c r="C146" s="37" t="s">
        <v>256</v>
      </c>
      <c r="D146" s="37" t="s">
        <v>100</v>
      </c>
      <c r="E146" s="38" t="n">
        <v>44866.7215277778</v>
      </c>
      <c r="F146" s="39" t="n">
        <f aca="false">MONTH(E146)</f>
        <v>11</v>
      </c>
      <c r="G146" s="37" t="s">
        <v>63</v>
      </c>
      <c r="H146" s="38" t="s">
        <v>123</v>
      </c>
      <c r="I146" s="15" t="n">
        <f aca="true">IFERROR(_xlfn.DAYS(H146,E146), _xlfn.DAYS(TODAY(),E146))</f>
        <v>121.278472222199</v>
      </c>
      <c r="J146" s="15" t="n">
        <f aca="false">IF((UPPER(G146)="BLOCKER"),  IF((I146-7)&lt;0,0,FLOOR((I146-7)/5,1)*2),      IF((UPPER(G146)="CRITICAL"),IF((I146-15)&lt;0,0,FLOOR((I146-15)/5,1)*2),      IF((UPPER(G146)="MAJOR"),IF((I146-30)&lt;0,0,FLOOR((I146-30)/5,1)*1),      IF((UPPER(G146)="MINOR"),IF((I146-45)&lt;0,0,FLOOR((I146-45)/5,1)*1), "NA"))))</f>
        <v>18</v>
      </c>
    </row>
    <row r="147" customFormat="false" ht="14.5" hidden="false" customHeight="false" outlineLevel="0" collapsed="false">
      <c r="B147" s="37" t="n">
        <v>143</v>
      </c>
      <c r="C147" s="37" t="s">
        <v>257</v>
      </c>
      <c r="D147" s="37" t="s">
        <v>100</v>
      </c>
      <c r="E147" s="38" t="n">
        <v>44867.5368055556</v>
      </c>
      <c r="F147" s="39" t="n">
        <f aca="false">MONTH(E147)</f>
        <v>11</v>
      </c>
      <c r="G147" s="37" t="s">
        <v>57</v>
      </c>
      <c r="H147" s="38" t="n">
        <v>44872.6631944444</v>
      </c>
      <c r="I147" s="15" t="n">
        <f aca="true">IFERROR(_xlfn.DAYS(H147,E147), _xlfn.DAYS(TODAY(),E147))</f>
        <v>5.12638888879883</v>
      </c>
      <c r="J147" s="15" t="n">
        <f aca="false">IF((UPPER(G147)="BLOCKER"),  IF((I147-7)&lt;0,0,FLOOR((I147-7)/5,1)*2),      IF((UPPER(G147)="CRITICAL"),IF((I147-15)&lt;0,0,FLOOR((I147-15)/5,1)*2),      IF((UPPER(G147)="MAJOR"),IF((I147-30)&lt;0,0,FLOOR((I147-30)/5,1)*1),      IF((UPPER(G147)="MINOR"),IF((I147-45)&lt;0,0,FLOOR((I147-45)/5,1)*1), "NA"))))</f>
        <v>0</v>
      </c>
    </row>
    <row r="148" customFormat="false" ht="14.5" hidden="false" customHeight="false" outlineLevel="0" collapsed="false">
      <c r="B148" s="37" t="n">
        <v>144</v>
      </c>
      <c r="C148" s="37" t="s">
        <v>258</v>
      </c>
      <c r="D148" s="37" t="s">
        <v>100</v>
      </c>
      <c r="E148" s="38" t="n">
        <v>44867.5402777778</v>
      </c>
      <c r="F148" s="39" t="n">
        <f aca="false">MONTH(E148)</f>
        <v>11</v>
      </c>
      <c r="G148" s="37" t="s">
        <v>60</v>
      </c>
      <c r="H148" s="38" t="n">
        <v>44869.7138888889</v>
      </c>
      <c r="I148" s="15" t="n">
        <f aca="true">IFERROR(_xlfn.DAYS(H148,E148), _xlfn.DAYS(TODAY(),E148))</f>
        <v>2.17361111110222</v>
      </c>
      <c r="J148" s="15" t="n">
        <f aca="false">IF((UPPER(G148)="BLOCKER"),  IF((I148-7)&lt;0,0,FLOOR((I148-7)/5,1)*2),      IF((UPPER(G148)="CRITICAL"),IF((I148-15)&lt;0,0,FLOOR((I148-15)/5,1)*2),      IF((UPPER(G148)="MAJOR"),IF((I148-30)&lt;0,0,FLOOR((I148-30)/5,1)*1),      IF((UPPER(G148)="MINOR"),IF((I148-45)&lt;0,0,FLOOR((I148-45)/5,1)*1), "NA"))))</f>
        <v>0</v>
      </c>
    </row>
    <row r="149" customFormat="false" ht="14.5" hidden="false" customHeight="false" outlineLevel="0" collapsed="false">
      <c r="B149" s="37" t="n">
        <v>145</v>
      </c>
      <c r="C149" s="37" t="s">
        <v>259</v>
      </c>
      <c r="D149" s="37" t="s">
        <v>100</v>
      </c>
      <c r="E149" s="38" t="n">
        <v>44867.5444444444</v>
      </c>
      <c r="F149" s="39" t="n">
        <f aca="false">MONTH(E149)</f>
        <v>11</v>
      </c>
      <c r="G149" s="37" t="s">
        <v>63</v>
      </c>
      <c r="H149" s="38" t="s">
        <v>123</v>
      </c>
      <c r="I149" s="15" t="n">
        <f aca="true">IFERROR(_xlfn.DAYS(H149,E149), _xlfn.DAYS(TODAY(),E149))</f>
        <v>120.4555555556</v>
      </c>
      <c r="J149" s="15" t="n">
        <f aca="false">IF((UPPER(G149)="BLOCKER"),  IF((I149-7)&lt;0,0,FLOOR((I149-7)/5,1)*2),      IF((UPPER(G149)="CRITICAL"),IF((I149-15)&lt;0,0,FLOOR((I149-15)/5,1)*2),      IF((UPPER(G149)="MAJOR"),IF((I149-30)&lt;0,0,FLOOR((I149-30)/5,1)*1),      IF((UPPER(G149)="MINOR"),IF((I149-45)&lt;0,0,FLOOR((I149-45)/5,1)*1), "NA"))))</f>
        <v>18</v>
      </c>
    </row>
    <row r="150" customFormat="false" ht="14.5" hidden="false" customHeight="false" outlineLevel="0" collapsed="false">
      <c r="B150" s="37" t="n">
        <v>146</v>
      </c>
      <c r="C150" s="37" t="s">
        <v>260</v>
      </c>
      <c r="D150" s="37" t="s">
        <v>117</v>
      </c>
      <c r="E150" s="38" t="n">
        <v>44867.8902777778</v>
      </c>
      <c r="F150" s="39" t="n">
        <f aca="false">MONTH(E150)</f>
        <v>11</v>
      </c>
      <c r="G150" s="37" t="s">
        <v>57</v>
      </c>
      <c r="H150" s="38" t="n">
        <v>44867.8958333333</v>
      </c>
      <c r="I150" s="15" t="n">
        <f aca="true">IFERROR(_xlfn.DAYS(H150,E150), _xlfn.DAYS(TODAY(),E150))</f>
        <v>0.00555555550090503</v>
      </c>
      <c r="J150" s="15" t="n">
        <f aca="false">IF((UPPER(G150)="BLOCKER"),  IF((I150-7)&lt;0,0,FLOOR((I150-7)/5,1)*2),      IF((UPPER(G150)="CRITICAL"),IF((I150-15)&lt;0,0,FLOOR((I150-15)/5,1)*2),      IF((UPPER(G150)="MAJOR"),IF((I150-30)&lt;0,0,FLOOR((I150-30)/5,1)*1),      IF((UPPER(G150)="MINOR"),IF((I150-45)&lt;0,0,FLOOR((I150-45)/5,1)*1), "NA"))))</f>
        <v>0</v>
      </c>
    </row>
    <row r="151" customFormat="false" ht="14.5" hidden="false" customHeight="false" outlineLevel="0" collapsed="false">
      <c r="B151" s="37" t="n">
        <v>147</v>
      </c>
      <c r="C151" s="37" t="s">
        <v>261</v>
      </c>
      <c r="D151" s="37" t="s">
        <v>224</v>
      </c>
      <c r="E151" s="38" t="n">
        <v>44868.475</v>
      </c>
      <c r="F151" s="39" t="n">
        <f aca="false">MONTH(E151)</f>
        <v>11</v>
      </c>
      <c r="G151" s="37" t="s">
        <v>60</v>
      </c>
      <c r="H151" s="38" t="n">
        <v>44874.4513888889</v>
      </c>
      <c r="I151" s="15" t="n">
        <f aca="true">IFERROR(_xlfn.DAYS(H151,E151), _xlfn.DAYS(TODAY(),E151))</f>
        <v>5.97638888889924</v>
      </c>
      <c r="J151" s="15" t="n">
        <f aca="false">IF((UPPER(G151)="BLOCKER"),  IF((I151-7)&lt;0,0,FLOOR((I151-7)/5,1)*2),      IF((UPPER(G151)="CRITICAL"),IF((I151-15)&lt;0,0,FLOOR((I151-15)/5,1)*2),      IF((UPPER(G151)="MAJOR"),IF((I151-30)&lt;0,0,FLOOR((I151-30)/5,1)*1),      IF((UPPER(G151)="MINOR"),IF((I151-45)&lt;0,0,FLOOR((I151-45)/5,1)*1), "NA"))))</f>
        <v>0</v>
      </c>
    </row>
    <row r="152" customFormat="false" ht="14.5" hidden="false" customHeight="false" outlineLevel="0" collapsed="false">
      <c r="B152" s="37" t="n">
        <v>148</v>
      </c>
      <c r="C152" s="37" t="s">
        <v>262</v>
      </c>
      <c r="D152" s="37" t="s">
        <v>117</v>
      </c>
      <c r="E152" s="38" t="n">
        <v>44868.5194444444</v>
      </c>
      <c r="F152" s="39" t="n">
        <f aca="false">MONTH(E152)</f>
        <v>11</v>
      </c>
      <c r="G152" s="37" t="s">
        <v>57</v>
      </c>
      <c r="H152" s="38" t="n">
        <v>44868.5375</v>
      </c>
      <c r="I152" s="15" t="n">
        <f aca="true">IFERROR(_xlfn.DAYS(H152,E152), _xlfn.DAYS(TODAY(),E152))</f>
        <v>0.0180555555998581</v>
      </c>
      <c r="J152" s="15" t="n">
        <f aca="false">IF((UPPER(G152)="BLOCKER"),  IF((I152-7)&lt;0,0,FLOOR((I152-7)/5,1)*2),      IF((UPPER(G152)="CRITICAL"),IF((I152-15)&lt;0,0,FLOOR((I152-15)/5,1)*2),      IF((UPPER(G152)="MAJOR"),IF((I152-30)&lt;0,0,FLOOR((I152-30)/5,1)*1),      IF((UPPER(G152)="MINOR"),IF((I152-45)&lt;0,0,FLOOR((I152-45)/5,1)*1), "NA"))))</f>
        <v>0</v>
      </c>
    </row>
    <row r="153" customFormat="false" ht="14.5" hidden="false" customHeight="false" outlineLevel="0" collapsed="false">
      <c r="B153" s="37" t="n">
        <v>149</v>
      </c>
      <c r="C153" s="37" t="s">
        <v>263</v>
      </c>
      <c r="D153" s="37" t="s">
        <v>117</v>
      </c>
      <c r="E153" s="38" t="n">
        <v>44868.5458333333</v>
      </c>
      <c r="F153" s="39" t="n">
        <f aca="false">MONTH(E153)</f>
        <v>11</v>
      </c>
      <c r="G153" s="37" t="s">
        <v>60</v>
      </c>
      <c r="H153" s="38" t="n">
        <v>44868.5506944444</v>
      </c>
      <c r="I153" s="15" t="n">
        <f aca="true">IFERROR(_xlfn.DAYS(H153,E153), _xlfn.DAYS(TODAY(),E153))</f>
        <v>0.0048611110978527</v>
      </c>
      <c r="J153" s="15" t="n">
        <f aca="false">IF((UPPER(G153)="BLOCKER"),  IF((I153-7)&lt;0,0,FLOOR((I153-7)/5,1)*2),      IF((UPPER(G153)="CRITICAL"),IF((I153-15)&lt;0,0,FLOOR((I153-15)/5,1)*2),      IF((UPPER(G153)="MAJOR"),IF((I153-30)&lt;0,0,FLOOR((I153-30)/5,1)*1),      IF((UPPER(G153)="MINOR"),IF((I153-45)&lt;0,0,FLOOR((I153-45)/5,1)*1), "NA"))))</f>
        <v>0</v>
      </c>
    </row>
    <row r="154" customFormat="false" ht="14.5" hidden="false" customHeight="false" outlineLevel="0" collapsed="false">
      <c r="B154" s="37" t="n">
        <v>150</v>
      </c>
      <c r="C154" s="37" t="s">
        <v>264</v>
      </c>
      <c r="D154" s="37" t="s">
        <v>100</v>
      </c>
      <c r="E154" s="38" t="n">
        <v>44869.6201388889</v>
      </c>
      <c r="F154" s="39" t="n">
        <f aca="false">MONTH(E154)</f>
        <v>11</v>
      </c>
      <c r="G154" s="37" t="s">
        <v>66</v>
      </c>
      <c r="H154" s="38" t="n">
        <v>44869.6694444444</v>
      </c>
      <c r="I154" s="15" t="n">
        <f aca="true">IFERROR(_xlfn.DAYS(H154,E154), _xlfn.DAYS(TODAY(),E154))</f>
        <v>0.0493055554979946</v>
      </c>
      <c r="J154" s="15" t="n">
        <f aca="false">IF((UPPER(G154)="BLOCKER"),  IF((I154-7)&lt;0,0,FLOOR((I154-7)/5,1)*2),      IF((UPPER(G154)="CRITICAL"),IF((I154-15)&lt;0,0,FLOOR((I154-15)/5,1)*2),      IF((UPPER(G154)="MAJOR"),IF((I154-30)&lt;0,0,FLOOR((I154-30)/5,1)*1),      IF((UPPER(G154)="MINOR"),IF((I154-45)&lt;0,0,FLOOR((I154-45)/5,1)*1), "NA"))))</f>
        <v>0</v>
      </c>
    </row>
    <row r="155" customFormat="false" ht="14.5" hidden="false" customHeight="false" outlineLevel="0" collapsed="false">
      <c r="B155" s="37" t="n">
        <v>151</v>
      </c>
      <c r="C155" s="37" t="s">
        <v>265</v>
      </c>
      <c r="D155" s="37" t="s">
        <v>100</v>
      </c>
      <c r="E155" s="38" t="n">
        <v>44869.6263888889</v>
      </c>
      <c r="F155" s="39" t="n">
        <f aca="false">MONTH(E155)</f>
        <v>11</v>
      </c>
      <c r="G155" s="37" t="s">
        <v>66</v>
      </c>
      <c r="H155" s="38" t="n">
        <v>44869.6291666667</v>
      </c>
      <c r="I155" s="15" t="n">
        <f aca="true">IFERROR(_xlfn.DAYS(H155,E155), _xlfn.DAYS(TODAY(),E155))</f>
        <v>0.00277777780138422</v>
      </c>
      <c r="J155" s="15" t="n">
        <f aca="false">IF((UPPER(G155)="BLOCKER"),  IF((I155-7)&lt;0,0,FLOOR((I155-7)/5,1)*2),      IF((UPPER(G155)="CRITICAL"),IF((I155-15)&lt;0,0,FLOOR((I155-15)/5,1)*2),      IF((UPPER(G155)="MAJOR"),IF((I155-30)&lt;0,0,FLOOR((I155-30)/5,1)*1),      IF((UPPER(G155)="MINOR"),IF((I155-45)&lt;0,0,FLOOR((I155-45)/5,1)*1), "NA"))))</f>
        <v>0</v>
      </c>
    </row>
    <row r="156" customFormat="false" ht="14.5" hidden="false" customHeight="false" outlineLevel="0" collapsed="false">
      <c r="B156" s="37" t="n">
        <v>152</v>
      </c>
      <c r="C156" s="37" t="s">
        <v>266</v>
      </c>
      <c r="D156" s="37" t="s">
        <v>117</v>
      </c>
      <c r="E156" s="38" t="n">
        <v>44870.7284722222</v>
      </c>
      <c r="F156" s="39" t="n">
        <f aca="false">MONTH(E156)</f>
        <v>11</v>
      </c>
      <c r="G156" s="37" t="s">
        <v>63</v>
      </c>
      <c r="H156" s="38" t="s">
        <v>123</v>
      </c>
      <c r="I156" s="15" t="n">
        <f aca="true">IFERROR(_xlfn.DAYS(H156,E156), _xlfn.DAYS(TODAY(),E156))</f>
        <v>117.271527777797</v>
      </c>
      <c r="J156" s="15" t="n">
        <f aca="false">IF((UPPER(G156)="BLOCKER"),  IF((I156-7)&lt;0,0,FLOOR((I156-7)/5,1)*2),      IF((UPPER(G156)="CRITICAL"),IF((I156-15)&lt;0,0,FLOOR((I156-15)/5,1)*2),      IF((UPPER(G156)="MAJOR"),IF((I156-30)&lt;0,0,FLOOR((I156-30)/5,1)*1),      IF((UPPER(G156)="MINOR"),IF((I156-45)&lt;0,0,FLOOR((I156-45)/5,1)*1), "NA"))))</f>
        <v>17</v>
      </c>
    </row>
    <row r="157" customFormat="false" ht="14.5" hidden="false" customHeight="false" outlineLevel="0" collapsed="false">
      <c r="B157" s="37" t="n">
        <v>153</v>
      </c>
      <c r="C157" s="37" t="s">
        <v>267</v>
      </c>
      <c r="D157" s="37" t="s">
        <v>100</v>
      </c>
      <c r="E157" s="38" t="n">
        <v>44872.71875</v>
      </c>
      <c r="F157" s="39" t="n">
        <f aca="false">MONTH(E157)</f>
        <v>11</v>
      </c>
      <c r="G157" s="37" t="s">
        <v>60</v>
      </c>
      <c r="H157" s="38" t="s">
        <v>123</v>
      </c>
      <c r="I157" s="15" t="n">
        <f aca="true">IFERROR(_xlfn.DAYS(H157,E157), _xlfn.DAYS(TODAY(),E157))</f>
        <v>115.28125</v>
      </c>
      <c r="J157" s="15" t="n">
        <f aca="false">IF((UPPER(G157)="BLOCKER"),  IF((I157-7)&lt;0,0,FLOOR((I157-7)/5,1)*2),      IF((UPPER(G157)="CRITICAL"),IF((I157-15)&lt;0,0,FLOOR((I157-15)/5,1)*2),      IF((UPPER(G157)="MAJOR"),IF((I157-30)&lt;0,0,FLOOR((I157-30)/5,1)*1),      IF((UPPER(G157)="MINOR"),IF((I157-45)&lt;0,0,FLOOR((I157-45)/5,1)*1), "NA"))))</f>
        <v>40</v>
      </c>
    </row>
    <row r="158" customFormat="false" ht="14.5" hidden="false" customHeight="false" outlineLevel="0" collapsed="false">
      <c r="B158" s="37" t="n">
        <v>154</v>
      </c>
      <c r="C158" s="37" t="s">
        <v>268</v>
      </c>
      <c r="D158" s="37" t="s">
        <v>100</v>
      </c>
      <c r="E158" s="38" t="n">
        <v>44873.3229166667</v>
      </c>
      <c r="F158" s="39" t="n">
        <f aca="false">MONTH(E158)</f>
        <v>11</v>
      </c>
      <c r="G158" s="37" t="s">
        <v>57</v>
      </c>
      <c r="H158" s="38" t="n">
        <v>44873.5263888889</v>
      </c>
      <c r="I158" s="15" t="n">
        <f aca="true">IFERROR(_xlfn.DAYS(H158,E158), _xlfn.DAYS(TODAY(),E158))</f>
        <v>0.203472222201526</v>
      </c>
      <c r="J158" s="15" t="n">
        <f aca="false">IF((UPPER(G158)="BLOCKER"),  IF((I158-7)&lt;0,0,FLOOR((I158-7)/5,1)*2),      IF((UPPER(G158)="CRITICAL"),IF((I158-15)&lt;0,0,FLOOR((I158-15)/5,1)*2),      IF((UPPER(G158)="MAJOR"),IF((I158-30)&lt;0,0,FLOOR((I158-30)/5,1)*1),      IF((UPPER(G158)="MINOR"),IF((I158-45)&lt;0,0,FLOOR((I158-45)/5,1)*1), "NA"))))</f>
        <v>0</v>
      </c>
    </row>
    <row r="159" customFormat="false" ht="14.5" hidden="false" customHeight="false" outlineLevel="0" collapsed="false">
      <c r="B159" s="37" t="n">
        <v>155</v>
      </c>
      <c r="C159" s="37" t="s">
        <v>269</v>
      </c>
      <c r="D159" s="37" t="s">
        <v>100</v>
      </c>
      <c r="E159" s="38" t="n">
        <v>44873.5138888889</v>
      </c>
      <c r="F159" s="39" t="n">
        <f aca="false">MONTH(E159)</f>
        <v>11</v>
      </c>
      <c r="G159" s="37" t="s">
        <v>63</v>
      </c>
      <c r="H159" s="38" t="n">
        <v>44873.5590277778</v>
      </c>
      <c r="I159" s="15" t="n">
        <f aca="true">IFERROR(_xlfn.DAYS(H159,E159), _xlfn.DAYS(TODAY(),E159))</f>
        <v>0.0451388889050577</v>
      </c>
      <c r="J159" s="15" t="n">
        <f aca="false">IF((UPPER(G159)="BLOCKER"),  IF((I159-7)&lt;0,0,FLOOR((I159-7)/5,1)*2),      IF((UPPER(G159)="CRITICAL"),IF((I159-15)&lt;0,0,FLOOR((I159-15)/5,1)*2),      IF((UPPER(G159)="MAJOR"),IF((I159-30)&lt;0,0,FLOOR((I159-30)/5,1)*1),      IF((UPPER(G159)="MINOR"),IF((I159-45)&lt;0,0,FLOOR((I159-45)/5,1)*1), "NA"))))</f>
        <v>0</v>
      </c>
    </row>
    <row r="160" customFormat="false" ht="14.5" hidden="false" customHeight="false" outlineLevel="0" collapsed="false">
      <c r="B160" s="37" t="n">
        <v>156</v>
      </c>
      <c r="C160" s="37" t="s">
        <v>270</v>
      </c>
      <c r="D160" s="37" t="s">
        <v>100</v>
      </c>
      <c r="E160" s="38" t="n">
        <v>44873.5541666667</v>
      </c>
      <c r="F160" s="39" t="n">
        <f aca="false">MONTH(E160)</f>
        <v>11</v>
      </c>
      <c r="G160" s="37" t="s">
        <v>60</v>
      </c>
      <c r="H160" s="38" t="n">
        <v>44875.4333333333</v>
      </c>
      <c r="I160" s="15" t="n">
        <f aca="true">IFERROR(_xlfn.DAYS(H160,E160), _xlfn.DAYS(TODAY(),E160))</f>
        <v>1.87916666660021</v>
      </c>
      <c r="J160" s="15" t="n">
        <f aca="false">IF((UPPER(G160)="BLOCKER"),  IF((I160-7)&lt;0,0,FLOOR((I160-7)/5,1)*2),      IF((UPPER(G160)="CRITICAL"),IF((I160-15)&lt;0,0,FLOOR((I160-15)/5,1)*2),      IF((UPPER(G160)="MAJOR"),IF((I160-30)&lt;0,0,FLOOR((I160-30)/5,1)*1),      IF((UPPER(G160)="MINOR"),IF((I160-45)&lt;0,0,FLOOR((I160-45)/5,1)*1), "NA"))))</f>
        <v>0</v>
      </c>
    </row>
    <row r="161" customFormat="false" ht="14.5" hidden="false" customHeight="false" outlineLevel="0" collapsed="false">
      <c r="B161" s="37" t="n">
        <v>157</v>
      </c>
      <c r="C161" s="37" t="s">
        <v>271</v>
      </c>
      <c r="D161" s="37" t="s">
        <v>100</v>
      </c>
      <c r="E161" s="38" t="n">
        <v>44874.4131944445</v>
      </c>
      <c r="F161" s="39" t="n">
        <f aca="false">MONTH(E161)</f>
        <v>11</v>
      </c>
      <c r="G161" s="37" t="s">
        <v>66</v>
      </c>
      <c r="H161" s="38" t="n">
        <v>44875.4333333333</v>
      </c>
      <c r="I161" s="15" t="n">
        <f aca="true">IFERROR(_xlfn.DAYS(H161,E161), _xlfn.DAYS(TODAY(),E161))</f>
        <v>1.02013888879446</v>
      </c>
      <c r="J161" s="15" t="n">
        <f aca="false">IF((UPPER(G161)="BLOCKER"),  IF((I161-7)&lt;0,0,FLOOR((I161-7)/5,1)*2),      IF((UPPER(G161)="CRITICAL"),IF((I161-15)&lt;0,0,FLOOR((I161-15)/5,1)*2),      IF((UPPER(G161)="MAJOR"),IF((I161-30)&lt;0,0,FLOOR((I161-30)/5,1)*1),      IF((UPPER(G161)="MINOR"),IF((I161-45)&lt;0,0,FLOOR((I161-45)/5,1)*1), "NA"))))</f>
        <v>0</v>
      </c>
    </row>
    <row r="162" customFormat="false" ht="14.5" hidden="false" customHeight="false" outlineLevel="0" collapsed="false">
      <c r="B162" s="37" t="n">
        <v>158</v>
      </c>
      <c r="C162" s="37" t="s">
        <v>272</v>
      </c>
      <c r="D162" s="37" t="s">
        <v>117</v>
      </c>
      <c r="E162" s="38" t="n">
        <v>44874.4375</v>
      </c>
      <c r="F162" s="39" t="n">
        <f aca="false">MONTH(E162)</f>
        <v>11</v>
      </c>
      <c r="G162" s="37" t="s">
        <v>57</v>
      </c>
      <c r="H162" s="38" t="n">
        <v>44875.4555555556</v>
      </c>
      <c r="I162" s="15" t="n">
        <f aca="true">IFERROR(_xlfn.DAYS(H162,E162), _xlfn.DAYS(TODAY(),E162))</f>
        <v>1.01805555559986</v>
      </c>
      <c r="J162" s="15" t="n">
        <f aca="false">IF((UPPER(G162)="BLOCKER"),  IF((I162-7)&lt;0,0,FLOOR((I162-7)/5,1)*2),      IF((UPPER(G162)="CRITICAL"),IF((I162-15)&lt;0,0,FLOOR((I162-15)/5,1)*2),      IF((UPPER(G162)="MAJOR"),IF((I162-30)&lt;0,0,FLOOR((I162-30)/5,1)*1),      IF((UPPER(G162)="MINOR"),IF((I162-45)&lt;0,0,FLOOR((I162-45)/5,1)*1), "NA"))))</f>
        <v>0</v>
      </c>
    </row>
    <row r="163" customFormat="false" ht="14.5" hidden="false" customHeight="false" outlineLevel="0" collapsed="false">
      <c r="B163" s="37" t="n">
        <v>159</v>
      </c>
      <c r="C163" s="37" t="s">
        <v>273</v>
      </c>
      <c r="D163" s="37" t="s">
        <v>224</v>
      </c>
      <c r="E163" s="38" t="n">
        <v>44874.4541666667</v>
      </c>
      <c r="F163" s="39" t="n">
        <f aca="false">MONTH(E163)</f>
        <v>11</v>
      </c>
      <c r="G163" s="37" t="s">
        <v>63</v>
      </c>
      <c r="H163" s="38" t="s">
        <v>123</v>
      </c>
      <c r="I163" s="15" t="n">
        <f aca="true">IFERROR(_xlfn.DAYS(H163,E163), _xlfn.DAYS(TODAY(),E163))</f>
        <v>113.545833333301</v>
      </c>
      <c r="J163" s="15" t="n">
        <f aca="false">IF((UPPER(G163)="BLOCKER"),  IF((I163-7)&lt;0,0,FLOOR((I163-7)/5,1)*2),      IF((UPPER(G163)="CRITICAL"),IF((I163-15)&lt;0,0,FLOOR((I163-15)/5,1)*2),      IF((UPPER(G163)="MAJOR"),IF((I163-30)&lt;0,0,FLOOR((I163-30)/5,1)*1),      IF((UPPER(G163)="MINOR"),IF((I163-45)&lt;0,0,FLOOR((I163-45)/5,1)*1), "NA"))))</f>
        <v>16</v>
      </c>
    </row>
    <row r="164" customFormat="false" ht="14.5" hidden="false" customHeight="false" outlineLevel="0" collapsed="false">
      <c r="B164" s="37" t="n">
        <v>160</v>
      </c>
      <c r="C164" s="37" t="s">
        <v>274</v>
      </c>
      <c r="D164" s="37" t="s">
        <v>117</v>
      </c>
      <c r="E164" s="38" t="n">
        <v>44874.5520833333</v>
      </c>
      <c r="F164" s="39" t="n">
        <f aca="false">MONTH(E164)</f>
        <v>11</v>
      </c>
      <c r="G164" s="37" t="s">
        <v>60</v>
      </c>
      <c r="H164" s="38" t="n">
        <v>44876.4756944444</v>
      </c>
      <c r="I164" s="15" t="n">
        <f aca="true">IFERROR(_xlfn.DAYS(H164,E164), _xlfn.DAYS(TODAY(),E164))</f>
        <v>1.92361111110222</v>
      </c>
      <c r="J164" s="15" t="n">
        <f aca="false">IF((UPPER(G164)="BLOCKER"),  IF((I164-7)&lt;0,0,FLOOR((I164-7)/5,1)*2),      IF((UPPER(G164)="CRITICAL"),IF((I164-15)&lt;0,0,FLOOR((I164-15)/5,1)*2),      IF((UPPER(G164)="MAJOR"),IF((I164-30)&lt;0,0,FLOOR((I164-30)/5,1)*1),      IF((UPPER(G164)="MINOR"),IF((I164-45)&lt;0,0,FLOOR((I164-45)/5,1)*1), "NA"))))</f>
        <v>0</v>
      </c>
    </row>
    <row r="165" customFormat="false" ht="14.5" hidden="false" customHeight="false" outlineLevel="0" collapsed="false">
      <c r="B165" s="37" t="n">
        <v>161</v>
      </c>
      <c r="C165" s="37" t="s">
        <v>275</v>
      </c>
      <c r="D165" s="37" t="s">
        <v>100</v>
      </c>
      <c r="E165" s="38" t="n">
        <v>44874.5868055556</v>
      </c>
      <c r="F165" s="39" t="n">
        <f aca="false">MONTH(E165)</f>
        <v>11</v>
      </c>
      <c r="G165" s="37" t="s">
        <v>57</v>
      </c>
      <c r="H165" s="38" t="s">
        <v>123</v>
      </c>
      <c r="I165" s="15" t="n">
        <f aca="true">IFERROR(_xlfn.DAYS(H165,E165), _xlfn.DAYS(TODAY(),E165))</f>
        <v>113.413194444402</v>
      </c>
      <c r="J165" s="15" t="n">
        <f aca="false">IF((UPPER(G165)="BLOCKER"),  IF((I165-7)&lt;0,0,FLOOR((I165-7)/5,1)*2),      IF((UPPER(G165)="CRITICAL"),IF((I165-15)&lt;0,0,FLOOR((I165-15)/5,1)*2),      IF((UPPER(G165)="MAJOR"),IF((I165-30)&lt;0,0,FLOOR((I165-30)/5,1)*1),      IF((UPPER(G165)="MINOR"),IF((I165-45)&lt;0,0,FLOOR((I165-45)/5,1)*1), "NA"))))</f>
        <v>42</v>
      </c>
    </row>
    <row r="166" customFormat="false" ht="14.5" hidden="false" customHeight="false" outlineLevel="0" collapsed="false">
      <c r="B166" s="37" t="n">
        <v>162</v>
      </c>
      <c r="C166" s="37" t="s">
        <v>276</v>
      </c>
      <c r="D166" s="37" t="s">
        <v>117</v>
      </c>
      <c r="E166" s="38" t="n">
        <v>44875.4506944445</v>
      </c>
      <c r="F166" s="39" t="n">
        <f aca="false">MONTH(E166)</f>
        <v>11</v>
      </c>
      <c r="G166" s="37" t="s">
        <v>63</v>
      </c>
      <c r="H166" s="38" t="s">
        <v>123</v>
      </c>
      <c r="I166" s="15" t="n">
        <f aca="true">IFERROR(_xlfn.DAYS(H166,E166), _xlfn.DAYS(TODAY(),E166))</f>
        <v>112.549305555498</v>
      </c>
      <c r="J166" s="15" t="n">
        <f aca="false">IF((UPPER(G166)="BLOCKER"),  IF((I166-7)&lt;0,0,FLOOR((I166-7)/5,1)*2),      IF((UPPER(G166)="CRITICAL"),IF((I166-15)&lt;0,0,FLOOR((I166-15)/5,1)*2),      IF((UPPER(G166)="MAJOR"),IF((I166-30)&lt;0,0,FLOOR((I166-30)/5,1)*1),      IF((UPPER(G166)="MINOR"),IF((I166-45)&lt;0,0,FLOOR((I166-45)/5,1)*1), "NA"))))</f>
        <v>16</v>
      </c>
    </row>
    <row r="167" customFormat="false" ht="14.5" hidden="false" customHeight="false" outlineLevel="0" collapsed="false">
      <c r="B167" s="37" t="n">
        <v>163</v>
      </c>
      <c r="C167" s="37" t="s">
        <v>277</v>
      </c>
      <c r="D167" s="37" t="s">
        <v>104</v>
      </c>
      <c r="E167" s="38" t="n">
        <v>44876.4618055556</v>
      </c>
      <c r="F167" s="39" t="n">
        <f aca="false">MONTH(E167)</f>
        <v>11</v>
      </c>
      <c r="G167" s="37" t="s">
        <v>63</v>
      </c>
      <c r="H167" s="38" t="s">
        <v>123</v>
      </c>
      <c r="I167" s="15" t="n">
        <f aca="true">IFERROR(_xlfn.DAYS(H167,E167), _xlfn.DAYS(TODAY(),E167))</f>
        <v>111.538194444402</v>
      </c>
      <c r="J167" s="15" t="n">
        <f aca="false">IF((UPPER(G167)="BLOCKER"),  IF((I167-7)&lt;0,0,FLOOR((I167-7)/5,1)*2),      IF((UPPER(G167)="CRITICAL"),IF((I167-15)&lt;0,0,FLOOR((I167-15)/5,1)*2),      IF((UPPER(G167)="MAJOR"),IF((I167-30)&lt;0,0,FLOOR((I167-30)/5,1)*1),      IF((UPPER(G167)="MINOR"),IF((I167-45)&lt;0,0,FLOOR((I167-45)/5,1)*1), "NA"))))</f>
        <v>16</v>
      </c>
    </row>
    <row r="168" customFormat="false" ht="14.5" hidden="false" customHeight="false" outlineLevel="0" collapsed="false">
      <c r="B168" s="37" t="n">
        <v>164</v>
      </c>
      <c r="C168" s="37" t="s">
        <v>278</v>
      </c>
      <c r="D168" s="37" t="s">
        <v>117</v>
      </c>
      <c r="E168" s="38" t="n">
        <v>44876.4736111111</v>
      </c>
      <c r="F168" s="39" t="n">
        <f aca="false">MONTH(E168)</f>
        <v>11</v>
      </c>
      <c r="G168" s="37" t="s">
        <v>57</v>
      </c>
      <c r="H168" s="38" t="s">
        <v>123</v>
      </c>
      <c r="I168" s="15" t="n">
        <f aca="true">IFERROR(_xlfn.DAYS(H168,E168), _xlfn.DAYS(TODAY(),E168))</f>
        <v>111.526388888902</v>
      </c>
      <c r="J168" s="15" t="n">
        <f aca="false">IF((UPPER(G168)="BLOCKER"),  IF((I168-7)&lt;0,0,FLOOR((I168-7)/5,1)*2),      IF((UPPER(G168)="CRITICAL"),IF((I168-15)&lt;0,0,FLOOR((I168-15)/5,1)*2),      IF((UPPER(G168)="MAJOR"),IF((I168-30)&lt;0,0,FLOOR((I168-30)/5,1)*1),      IF((UPPER(G168)="MINOR"),IF((I168-45)&lt;0,0,FLOOR((I168-45)/5,1)*1), "NA"))))</f>
        <v>40</v>
      </c>
    </row>
    <row r="169" customFormat="false" ht="14.5" hidden="false" customHeight="false" outlineLevel="0" collapsed="false">
      <c r="B169" s="37" t="n">
        <v>165</v>
      </c>
      <c r="C169" s="37" t="s">
        <v>279</v>
      </c>
      <c r="D169" s="37" t="s">
        <v>100</v>
      </c>
      <c r="E169" s="38" t="n">
        <v>44876.5173611111</v>
      </c>
      <c r="F169" s="39" t="n">
        <f aca="false">MONTH(E169)</f>
        <v>11</v>
      </c>
      <c r="G169" s="37" t="s">
        <v>63</v>
      </c>
      <c r="H169" s="38" t="n">
        <v>44876.7027777778</v>
      </c>
      <c r="I169" s="15" t="n">
        <f aca="true">IFERROR(_xlfn.DAYS(H169,E169), _xlfn.DAYS(TODAY(),E169))</f>
        <v>0.185416666696256</v>
      </c>
      <c r="J169" s="15" t="n">
        <f aca="false">IF((UPPER(G169)="BLOCKER"),  IF((I169-7)&lt;0,0,FLOOR((I169-7)/5,1)*2),      IF((UPPER(G169)="CRITICAL"),IF((I169-15)&lt;0,0,FLOOR((I169-15)/5,1)*2),      IF((UPPER(G169)="MAJOR"),IF((I169-30)&lt;0,0,FLOOR((I169-30)/5,1)*1),      IF((UPPER(G169)="MINOR"),IF((I169-45)&lt;0,0,FLOOR((I169-45)/5,1)*1), "NA"))))</f>
        <v>0</v>
      </c>
    </row>
  </sheetData>
  <autoFilter ref="B4:J169"/>
  <mergeCells count="2">
    <mergeCell ref="A2:J2"/>
    <mergeCell ref="L3:P3"/>
  </mergeCells>
  <conditionalFormatting sqref="C5:C10">
    <cfRule type="duplicateValues" priority="2" aboveAverage="0" equalAverage="0" bottom="0" percent="0" rank="0" text="" dxfId="0">
      <formula>0</formula>
    </cfRule>
  </conditionalFormatting>
  <conditionalFormatting sqref="M4:P4 J4">
    <cfRule type="colorScale" priority="3">
      <colorScale>
        <cfvo type="min" val="0"/>
        <cfvo type="max" val="0"/>
        <color rgb="FFFF7128"/>
        <color rgb="FFFFEF9C"/>
      </colorScale>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tabColor rgb="FFA9D18E"/>
    <pageSetUpPr fitToPage="false"/>
  </sheetPr>
  <dimension ref="A2:L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6" activeCellId="0" sqref="G16"/>
    </sheetView>
  </sheetViews>
  <sheetFormatPr defaultRowHeight="14.5" zeroHeight="false" outlineLevelRow="0" outlineLevelCol="0"/>
  <cols>
    <col collapsed="false" customWidth="true" hidden="false" outlineLevel="0" max="2" min="1" style="0" width="8.67"/>
    <col collapsed="false" customWidth="true" hidden="false" outlineLevel="0" max="3" min="3" style="0" width="13.17"/>
    <col collapsed="false" customWidth="true" hidden="false" outlineLevel="0" max="5" min="4" style="0" width="8.67"/>
    <col collapsed="false" customWidth="true" hidden="false" outlineLevel="0" max="6" min="6" style="0" width="12.71"/>
    <col collapsed="false" customWidth="true" hidden="false" outlineLevel="0" max="7" min="7" style="0" width="16.81"/>
    <col collapsed="false" customWidth="true" hidden="false" outlineLevel="0" max="8" min="8" style="0" width="8.18"/>
    <col collapsed="false" customWidth="true" hidden="false" outlineLevel="0" max="9" min="9" style="0" width="13.55"/>
    <col collapsed="false" customWidth="true" hidden="false" outlineLevel="0" max="10" min="10" style="0" width="10.18"/>
    <col collapsed="false" customWidth="true" hidden="false" outlineLevel="0" max="11" min="11" style="0" width="8.67"/>
    <col collapsed="false" customWidth="true" hidden="false" outlineLevel="0" max="12" min="12" style="0" width="14.16"/>
    <col collapsed="false" customWidth="true" hidden="false" outlineLevel="0" max="1025" min="13" style="0" width="8.67"/>
  </cols>
  <sheetData>
    <row r="2" customFormat="false" ht="14.5" hidden="false" customHeight="false" outlineLevel="0" collapsed="false">
      <c r="A2" s="29" t="s">
        <v>280</v>
      </c>
      <c r="B2" s="29"/>
      <c r="C2" s="29"/>
      <c r="D2" s="29"/>
      <c r="E2" s="29"/>
      <c r="F2" s="29"/>
      <c r="G2" s="29"/>
      <c r="H2" s="29"/>
      <c r="I2" s="29"/>
      <c r="J2" s="29"/>
    </row>
    <row r="4" s="2" customFormat="true" ht="19.5" hidden="false" customHeight="false" outlineLevel="0" collapsed="false">
      <c r="B4" s="33" t="s">
        <v>95</v>
      </c>
      <c r="C4" s="45" t="s">
        <v>281</v>
      </c>
      <c r="D4" s="33" t="s">
        <v>282</v>
      </c>
      <c r="E4" s="33" t="s">
        <v>283</v>
      </c>
      <c r="F4" s="45" t="s">
        <v>284</v>
      </c>
      <c r="G4" s="33" t="s">
        <v>285</v>
      </c>
      <c r="H4" s="33" t="s">
        <v>286</v>
      </c>
      <c r="I4" s="33" t="s">
        <v>287</v>
      </c>
      <c r="J4" s="33" t="s">
        <v>288</v>
      </c>
      <c r="L4" s="33" t="s">
        <v>289</v>
      </c>
    </row>
    <row r="5" customFormat="false" ht="13.8" hidden="false" customHeight="false" outlineLevel="0" collapsed="false">
      <c r="B5" s="15" t="s">
        <v>105</v>
      </c>
      <c r="C5" s="15" t="n">
        <f aca="false">ROUND((8*'SLA-3'!M6+4*'SLA-3'!N6+2*'SLA-3'!O6+1*'SLA-3'!P6)/(SUM('SLA-3'!M6:P6)*$L$5), 2)</f>
        <v>0.82</v>
      </c>
      <c r="D5" s="15" t="n">
        <v>0</v>
      </c>
      <c r="E5" s="15" t="n">
        <v>0</v>
      </c>
      <c r="F5" s="15" t="n">
        <v>0</v>
      </c>
      <c r="G5" s="15" t="s">
        <v>282</v>
      </c>
      <c r="H5" s="15" t="n">
        <v>0</v>
      </c>
      <c r="I5" s="46" t="n">
        <f aca="false">H6+H7</f>
        <v>-9</v>
      </c>
      <c r="J5" s="30" t="n">
        <f aca="false">MAX(0,I5)</f>
        <v>0</v>
      </c>
      <c r="L5" s="47" t="n">
        <v>8</v>
      </c>
    </row>
    <row r="6" customFormat="false" ht="14.5" hidden="false" customHeight="false" outlineLevel="0" collapsed="false">
      <c r="B6" s="15" t="s">
        <v>107</v>
      </c>
      <c r="C6" s="15" t="n">
        <f aca="false">ROUND((8*'SLA-3'!M7+4*'SLA-3'!N7+2*'SLA-3'!O7+1*'SLA-3'!P7)/(SUM('SLA-3'!M7:P7)*$L$5), 2)</f>
        <v>0.67</v>
      </c>
      <c r="D6" s="15" t="n">
        <f aca="false">C5</f>
        <v>0.82</v>
      </c>
      <c r="E6" s="15" t="n">
        <f aca="false">((C6-D6)/D6)*100</f>
        <v>-18.2926829268293</v>
      </c>
      <c r="F6" s="15" t="n">
        <f aca="false">0+(E6/5)</f>
        <v>-3.65853658536585</v>
      </c>
      <c r="G6" s="15" t="s">
        <v>290</v>
      </c>
      <c r="H6" s="15" t="n">
        <f aca="false">ROUND(F6,0)</f>
        <v>-4</v>
      </c>
      <c r="I6" s="46"/>
      <c r="J6" s="30"/>
    </row>
    <row r="7" customFormat="false" ht="14.5" hidden="false" customHeight="false" outlineLevel="0" collapsed="false">
      <c r="B7" s="15" t="s">
        <v>109</v>
      </c>
      <c r="C7" s="15" t="n">
        <f aca="false">ROUND((8*'SLA-3'!M8+4*'SLA-3'!N8+2*'SLA-3'!O8+1*'SLA-3'!P8)/(SUM('SLA-3'!M8:P8)*$L$5), 2)</f>
        <v>0.5</v>
      </c>
      <c r="D7" s="15" t="n">
        <f aca="false">C6</f>
        <v>0.67</v>
      </c>
      <c r="E7" s="15" t="n">
        <f aca="false">((C7-D7)/D7)*100</f>
        <v>-25.3731343283582</v>
      </c>
      <c r="F7" s="15" t="n">
        <f aca="false">0+(E7/5)</f>
        <v>-5.07462686567164</v>
      </c>
      <c r="G7" s="15" t="s">
        <v>290</v>
      </c>
      <c r="H7" s="15" t="n">
        <f aca="false">ROUND(F7,0)</f>
        <v>-5</v>
      </c>
      <c r="I7" s="46"/>
      <c r="J7" s="30"/>
    </row>
  </sheetData>
  <mergeCells count="3">
    <mergeCell ref="A2:J2"/>
    <mergeCell ref="I5:I7"/>
    <mergeCell ref="J5:J7"/>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sheetPr filterMode="false">
    <tabColor rgb="FFA9D18E"/>
    <pageSetUpPr fitToPage="false"/>
  </sheetPr>
  <dimension ref="A2:J250"/>
  <sheetViews>
    <sheetView showFormulas="false" showGridLines="true" showRowColHeaders="true" showZeros="true" rightToLeft="false" tabSelected="false" showOutlineSymbols="true" defaultGridColor="true" view="normal" topLeftCell="A100" colorId="64" zoomScale="100" zoomScaleNormal="100" zoomScalePageLayoutView="100" workbookViewId="0">
      <selection pane="topLeft" activeCell="I254" activeCellId="0" sqref="I254"/>
    </sheetView>
  </sheetViews>
  <sheetFormatPr defaultRowHeight="14.5" zeroHeight="false" outlineLevelRow="0" outlineLevelCol="0"/>
  <cols>
    <col collapsed="false" customWidth="true" hidden="false" outlineLevel="0" max="1" min="1" style="0" width="11.99"/>
    <col collapsed="false" customWidth="true" hidden="false" outlineLevel="0" max="2" min="2" style="0" width="16.45"/>
    <col collapsed="false" customWidth="true" hidden="false" outlineLevel="0" max="3" min="3" style="0" width="8.67"/>
    <col collapsed="false" customWidth="true" hidden="false" outlineLevel="0" max="4" min="4" style="0" width="13.55"/>
    <col collapsed="false" customWidth="false" hidden="false" outlineLevel="0" max="5" min="5" style="0" width="11.45"/>
    <col collapsed="false" customWidth="true" hidden="false" outlineLevel="0" max="6" min="6" style="0" width="10.27"/>
    <col collapsed="false" customWidth="true" hidden="false" outlineLevel="0" max="7" min="7" style="0" width="16.45"/>
    <col collapsed="false" customWidth="true" hidden="false" outlineLevel="0" max="8" min="8" style="0" width="8.82"/>
    <col collapsed="false" customWidth="true" hidden="false" outlineLevel="0" max="9" min="9" style="0" width="11.72"/>
    <col collapsed="false" customWidth="true" hidden="false" outlineLevel="0" max="10" min="10" style="0" width="23.45"/>
    <col collapsed="false" customWidth="true" hidden="false" outlineLevel="0" max="1025" min="11" style="0" width="8.67"/>
  </cols>
  <sheetData>
    <row r="2" customFormat="false" ht="14.5" hidden="false" customHeight="false" outlineLevel="0" collapsed="false">
      <c r="A2" s="29" t="s">
        <v>291</v>
      </c>
      <c r="B2" s="29"/>
      <c r="C2" s="29"/>
      <c r="D2" s="29"/>
      <c r="E2" s="29"/>
      <c r="F2" s="29"/>
      <c r="G2" s="29"/>
      <c r="H2" s="29"/>
      <c r="I2" s="29"/>
      <c r="J2" s="29"/>
    </row>
    <row r="3" customFormat="false" ht="13.8" hidden="false" customHeight="false" outlineLevel="0" collapsed="false">
      <c r="B3" s="2"/>
      <c r="C3" s="2"/>
      <c r="D3" s="2"/>
      <c r="E3" s="2"/>
      <c r="F3" s="2"/>
      <c r="G3" s="2"/>
      <c r="H3" s="2"/>
      <c r="I3" s="2"/>
    </row>
    <row r="4" customFormat="false" ht="13.8" hidden="false" customHeight="false" outlineLevel="0" collapsed="false">
      <c r="A4" s="48" t="s">
        <v>292</v>
      </c>
      <c r="B4" s="49" t="s">
        <v>293</v>
      </c>
      <c r="C4" s="50" t="s">
        <v>294</v>
      </c>
      <c r="D4" s="50" t="s">
        <v>295</v>
      </c>
      <c r="E4" s="50" t="s">
        <v>296</v>
      </c>
      <c r="F4" s="50" t="s">
        <v>297</v>
      </c>
      <c r="G4" s="50" t="s">
        <v>298</v>
      </c>
      <c r="H4" s="50" t="s">
        <v>299</v>
      </c>
      <c r="I4" s="50" t="s">
        <v>300</v>
      </c>
    </row>
    <row r="5" customFormat="false" ht="13.8" hidden="false" customHeight="false" outlineLevel="0" collapsed="false">
      <c r="A5" s="51" t="s">
        <v>301</v>
      </c>
      <c r="B5" s="52" t="s">
        <v>302</v>
      </c>
      <c r="C5" s="53" t="s">
        <v>303</v>
      </c>
      <c r="D5" s="53" t="s">
        <v>304</v>
      </c>
      <c r="E5" s="53" t="n">
        <v>7.8</v>
      </c>
      <c r="F5" s="53" t="n">
        <v>9</v>
      </c>
      <c r="G5" s="54" t="s">
        <v>305</v>
      </c>
      <c r="H5" s="55"/>
      <c r="I5" s="55" t="s">
        <v>306</v>
      </c>
    </row>
    <row r="6" customFormat="false" ht="13.8" hidden="false" customHeight="false" outlineLevel="0" collapsed="false">
      <c r="A6" s="56"/>
      <c r="B6" s="52"/>
      <c r="C6" s="53" t="s">
        <v>307</v>
      </c>
      <c r="D6" s="53" t="s">
        <v>308</v>
      </c>
      <c r="E6" s="53" t="s">
        <v>309</v>
      </c>
      <c r="F6" s="53" t="n">
        <v>8.1</v>
      </c>
      <c r="G6" s="54" t="s">
        <v>305</v>
      </c>
      <c r="H6" s="55"/>
      <c r="I6" s="55" t="s">
        <v>310</v>
      </c>
    </row>
    <row r="7" customFormat="false" ht="13.8" hidden="false" customHeight="false" outlineLevel="0" collapsed="false">
      <c r="A7" s="56"/>
      <c r="B7" s="52"/>
      <c r="C7" s="53" t="s">
        <v>307</v>
      </c>
      <c r="D7" s="53" t="s">
        <v>311</v>
      </c>
      <c r="E7" s="53" t="n">
        <v>5</v>
      </c>
      <c r="F7" s="53" t="n">
        <v>5</v>
      </c>
      <c r="G7" s="54" t="s">
        <v>312</v>
      </c>
      <c r="H7" s="55"/>
      <c r="I7" s="55" t="s">
        <v>310</v>
      </c>
    </row>
    <row r="8" customFormat="false" ht="13.8" hidden="false" customHeight="false" outlineLevel="0" collapsed="false">
      <c r="A8" s="56"/>
      <c r="B8" s="52"/>
      <c r="C8" s="53" t="s">
        <v>307</v>
      </c>
      <c r="D8" s="53" t="s">
        <v>313</v>
      </c>
      <c r="E8" s="53" t="s">
        <v>314</v>
      </c>
      <c r="F8" s="53" t="n">
        <v>5</v>
      </c>
      <c r="G8" s="54" t="s">
        <v>305</v>
      </c>
      <c r="H8" s="55"/>
      <c r="I8" s="55" t="s">
        <v>306</v>
      </c>
    </row>
    <row r="9" customFormat="false" ht="13.8" hidden="false" customHeight="false" outlineLevel="0" collapsed="false">
      <c r="A9" s="56"/>
      <c r="B9" s="52"/>
      <c r="C9" s="53" t="s">
        <v>307</v>
      </c>
      <c r="D9" s="53" t="s">
        <v>315</v>
      </c>
      <c r="E9" s="53" t="s">
        <v>316</v>
      </c>
      <c r="F9" s="53" t="s">
        <v>317</v>
      </c>
      <c r="G9" s="54" t="s">
        <v>305</v>
      </c>
      <c r="H9" s="55"/>
      <c r="I9" s="55" t="s">
        <v>310</v>
      </c>
    </row>
    <row r="10" customFormat="false" ht="13.8" hidden="false" customHeight="false" outlineLevel="0" collapsed="false">
      <c r="A10" s="56"/>
      <c r="B10" s="52"/>
      <c r="C10" s="53" t="s">
        <v>307</v>
      </c>
      <c r="D10" s="53" t="s">
        <v>318</v>
      </c>
      <c r="E10" s="53" t="s">
        <v>319</v>
      </c>
      <c r="F10" s="53" t="n">
        <v>3</v>
      </c>
      <c r="G10" s="54" t="s">
        <v>305</v>
      </c>
      <c r="H10" s="55"/>
      <c r="I10" s="55" t="s">
        <v>310</v>
      </c>
    </row>
    <row r="11" customFormat="false" ht="13.8" hidden="false" customHeight="false" outlineLevel="0" collapsed="false">
      <c r="A11" s="56"/>
      <c r="B11" s="52"/>
      <c r="C11" s="53" t="s">
        <v>320</v>
      </c>
      <c r="D11" s="53" t="s">
        <v>321</v>
      </c>
      <c r="E11" s="53" t="s">
        <v>322</v>
      </c>
      <c r="F11" s="53" t="s">
        <v>323</v>
      </c>
      <c r="G11" s="54" t="s">
        <v>305</v>
      </c>
      <c r="H11" s="55"/>
      <c r="I11" s="55" t="s">
        <v>306</v>
      </c>
    </row>
    <row r="12" customFormat="false" ht="13.8" hidden="false" customHeight="false" outlineLevel="0" collapsed="false">
      <c r="A12" s="56"/>
      <c r="B12" s="52"/>
      <c r="C12" s="53" t="s">
        <v>324</v>
      </c>
      <c r="D12" s="53" t="s">
        <v>325</v>
      </c>
      <c r="E12" s="53" t="s">
        <v>326</v>
      </c>
      <c r="F12" s="53" t="n">
        <v>5.8</v>
      </c>
      <c r="G12" s="54" t="s">
        <v>305</v>
      </c>
      <c r="H12" s="55"/>
      <c r="I12" s="55" t="s">
        <v>310</v>
      </c>
    </row>
    <row r="13" customFormat="false" ht="13.8" hidden="false" customHeight="false" outlineLevel="0" collapsed="false">
      <c r="A13" s="56"/>
      <c r="B13" s="52" t="s">
        <v>327</v>
      </c>
      <c r="C13" s="53" t="s">
        <v>303</v>
      </c>
      <c r="D13" s="53" t="s">
        <v>304</v>
      </c>
      <c r="E13" s="53" t="n">
        <v>7.9</v>
      </c>
      <c r="F13" s="53" t="n">
        <v>9</v>
      </c>
      <c r="G13" s="54" t="s">
        <v>305</v>
      </c>
      <c r="H13" s="55"/>
      <c r="I13" s="55" t="s">
        <v>306</v>
      </c>
    </row>
    <row r="14" customFormat="false" ht="13.8" hidden="false" customHeight="false" outlineLevel="0" collapsed="false">
      <c r="A14" s="56"/>
      <c r="B14" s="52"/>
      <c r="C14" s="53" t="s">
        <v>307</v>
      </c>
      <c r="D14" s="53" t="s">
        <v>328</v>
      </c>
      <c r="E14" s="53" t="n">
        <v>1.8</v>
      </c>
      <c r="F14" s="53" t="n">
        <v>1.9</v>
      </c>
      <c r="G14" s="54" t="s">
        <v>305</v>
      </c>
      <c r="H14" s="55"/>
      <c r="I14" s="55" t="s">
        <v>310</v>
      </c>
    </row>
    <row r="15" customFormat="false" ht="13.8" hidden="false" customHeight="false" outlineLevel="0" collapsed="false">
      <c r="A15" s="56"/>
      <c r="B15" s="52"/>
      <c r="C15" s="53" t="s">
        <v>307</v>
      </c>
      <c r="D15" s="53" t="s">
        <v>329</v>
      </c>
      <c r="E15" s="53" t="s">
        <v>330</v>
      </c>
      <c r="F15" s="53" t="s">
        <v>331</v>
      </c>
      <c r="G15" s="54" t="s">
        <v>305</v>
      </c>
      <c r="H15" s="55"/>
      <c r="I15" s="55" t="s">
        <v>310</v>
      </c>
    </row>
    <row r="16" customFormat="false" ht="13.8" hidden="false" customHeight="false" outlineLevel="0" collapsed="false">
      <c r="A16" s="56"/>
      <c r="B16" s="52"/>
      <c r="C16" s="53" t="s">
        <v>307</v>
      </c>
      <c r="D16" s="53" t="s">
        <v>313</v>
      </c>
      <c r="E16" s="53" t="s">
        <v>332</v>
      </c>
      <c r="F16" s="53" t="n">
        <v>5</v>
      </c>
      <c r="G16" s="54" t="s">
        <v>305</v>
      </c>
      <c r="H16" s="55"/>
      <c r="I16" s="55" t="s">
        <v>310</v>
      </c>
    </row>
    <row r="17" customFormat="false" ht="13.8" hidden="false" customHeight="false" outlineLevel="0" collapsed="false">
      <c r="A17" s="56"/>
      <c r="B17" s="52"/>
      <c r="C17" s="53" t="s">
        <v>307</v>
      </c>
      <c r="D17" s="53" t="s">
        <v>333</v>
      </c>
      <c r="E17" s="53" t="s">
        <v>334</v>
      </c>
      <c r="F17" s="53" t="n">
        <v>14</v>
      </c>
      <c r="G17" s="54" t="s">
        <v>305</v>
      </c>
      <c r="H17" s="55"/>
      <c r="I17" s="55" t="s">
        <v>306</v>
      </c>
    </row>
    <row r="18" customFormat="false" ht="13.8" hidden="false" customHeight="false" outlineLevel="0" collapsed="false">
      <c r="A18" s="56"/>
      <c r="B18" s="52"/>
      <c r="C18" s="53" t="s">
        <v>324</v>
      </c>
      <c r="D18" s="53" t="s">
        <v>335</v>
      </c>
      <c r="E18" s="53" t="n">
        <v>12.3</v>
      </c>
      <c r="F18" s="53" t="n">
        <v>15</v>
      </c>
      <c r="G18" s="54" t="s">
        <v>305</v>
      </c>
      <c r="H18" s="55"/>
      <c r="I18" s="55" t="s">
        <v>306</v>
      </c>
    </row>
    <row r="19" customFormat="false" ht="13.8" hidden="false" customHeight="false" outlineLevel="0" collapsed="false">
      <c r="A19" s="56"/>
      <c r="B19" s="52" t="s">
        <v>336</v>
      </c>
      <c r="C19" s="55" t="s">
        <v>303</v>
      </c>
      <c r="D19" s="55" t="s">
        <v>304</v>
      </c>
      <c r="E19" s="52" t="n">
        <v>7.7</v>
      </c>
      <c r="F19" s="55" t="s">
        <v>337</v>
      </c>
      <c r="G19" s="55" t="s">
        <v>305</v>
      </c>
      <c r="H19" s="55"/>
      <c r="I19" s="55" t="s">
        <v>306</v>
      </c>
    </row>
    <row r="20" customFormat="false" ht="13.8" hidden="false" customHeight="false" outlineLevel="0" collapsed="false">
      <c r="A20" s="56"/>
      <c r="B20" s="52"/>
      <c r="C20" s="55" t="s">
        <v>307</v>
      </c>
      <c r="D20" s="55" t="s">
        <v>338</v>
      </c>
      <c r="E20" s="52" t="n">
        <v>16.8</v>
      </c>
      <c r="F20" s="55" t="s">
        <v>339</v>
      </c>
      <c r="G20" s="55" t="s">
        <v>305</v>
      </c>
      <c r="H20" s="55"/>
      <c r="I20" s="55" t="s">
        <v>306</v>
      </c>
    </row>
    <row r="21" customFormat="false" ht="13.8" hidden="false" customHeight="false" outlineLevel="0" collapsed="false">
      <c r="A21" s="56"/>
      <c r="B21" s="52"/>
      <c r="C21" s="55" t="s">
        <v>307</v>
      </c>
      <c r="D21" s="55" t="s">
        <v>308</v>
      </c>
      <c r="E21" s="52" t="n">
        <v>7</v>
      </c>
      <c r="F21" s="55" t="n">
        <v>8.1</v>
      </c>
      <c r="G21" s="55" t="s">
        <v>305</v>
      </c>
      <c r="H21" s="55"/>
      <c r="I21" s="55" t="s">
        <v>310</v>
      </c>
    </row>
    <row r="22" customFormat="false" ht="13.8" hidden="false" customHeight="false" outlineLevel="0" collapsed="false">
      <c r="A22" s="56"/>
      <c r="B22" s="52"/>
      <c r="C22" s="55" t="s">
        <v>324</v>
      </c>
      <c r="D22" s="55" t="s">
        <v>335</v>
      </c>
      <c r="E22" s="52" t="n">
        <v>13</v>
      </c>
      <c r="F22" s="55" t="n">
        <v>15</v>
      </c>
      <c r="G22" s="55" t="s">
        <v>305</v>
      </c>
      <c r="H22" s="55"/>
      <c r="I22" s="55" t="s">
        <v>310</v>
      </c>
    </row>
    <row r="23" customFormat="false" ht="13.8" hidden="false" customHeight="false" outlineLevel="0" collapsed="false">
      <c r="A23" s="56"/>
      <c r="B23" s="52"/>
      <c r="C23" s="55" t="s">
        <v>320</v>
      </c>
      <c r="D23" s="55" t="s">
        <v>321</v>
      </c>
      <c r="E23" s="52" t="s">
        <v>340</v>
      </c>
      <c r="F23" s="55" t="s">
        <v>323</v>
      </c>
      <c r="G23" s="55" t="s">
        <v>305</v>
      </c>
      <c r="H23" s="55"/>
      <c r="I23" s="55" t="s">
        <v>306</v>
      </c>
    </row>
    <row r="24" customFormat="false" ht="13.8" hidden="false" customHeight="false" outlineLevel="0" collapsed="false">
      <c r="A24" s="56"/>
      <c r="B24" s="52" t="s">
        <v>180</v>
      </c>
      <c r="C24" s="55" t="s">
        <v>303</v>
      </c>
      <c r="D24" s="55" t="s">
        <v>304</v>
      </c>
      <c r="E24" s="55" t="n">
        <v>7.7</v>
      </c>
      <c r="F24" s="55" t="s">
        <v>337</v>
      </c>
      <c r="G24" s="55" t="s">
        <v>305</v>
      </c>
      <c r="H24" s="55"/>
      <c r="I24" s="55" t="s">
        <v>310</v>
      </c>
    </row>
    <row r="25" customFormat="false" ht="13.8" hidden="false" customHeight="false" outlineLevel="0" collapsed="false">
      <c r="A25" s="56"/>
      <c r="B25" s="52"/>
      <c r="C25" s="55" t="s">
        <v>303</v>
      </c>
      <c r="D25" s="55" t="s">
        <v>341</v>
      </c>
      <c r="E25" s="55" t="n">
        <v>7.6</v>
      </c>
      <c r="F25" s="55" t="s">
        <v>342</v>
      </c>
      <c r="G25" s="55" t="s">
        <v>305</v>
      </c>
      <c r="H25" s="55"/>
      <c r="I25" s="55" t="s">
        <v>310</v>
      </c>
    </row>
    <row r="26" customFormat="false" ht="13.8" hidden="false" customHeight="false" outlineLevel="0" collapsed="false">
      <c r="A26" s="56"/>
      <c r="B26" s="52"/>
      <c r="C26" s="55" t="s">
        <v>307</v>
      </c>
      <c r="D26" s="55" t="s">
        <v>343</v>
      </c>
      <c r="E26" s="55" t="s">
        <v>344</v>
      </c>
      <c r="F26" s="55" t="n">
        <v>8.1</v>
      </c>
      <c r="G26" s="55" t="s">
        <v>305</v>
      </c>
      <c r="H26" s="55"/>
      <c r="I26" s="55" t="s">
        <v>310</v>
      </c>
    </row>
    <row r="27" customFormat="false" ht="13.8" hidden="false" customHeight="false" outlineLevel="0" collapsed="false">
      <c r="A27" s="56"/>
      <c r="B27" s="52"/>
      <c r="C27" s="55" t="s">
        <v>307</v>
      </c>
      <c r="D27" s="55" t="s">
        <v>311</v>
      </c>
      <c r="E27" s="55" t="n">
        <v>5</v>
      </c>
      <c r="F27" s="55" t="n">
        <v>5</v>
      </c>
      <c r="G27" s="55" t="s">
        <v>305</v>
      </c>
      <c r="H27" s="55"/>
      <c r="I27" s="55" t="s">
        <v>310</v>
      </c>
    </row>
    <row r="28" customFormat="false" ht="13.8" hidden="false" customHeight="false" outlineLevel="0" collapsed="false">
      <c r="A28" s="56"/>
      <c r="B28" s="52"/>
      <c r="C28" s="55" t="s">
        <v>307</v>
      </c>
      <c r="D28" s="55" t="s">
        <v>318</v>
      </c>
      <c r="E28" s="55" t="n">
        <v>3</v>
      </c>
      <c r="F28" s="55" t="n">
        <v>3</v>
      </c>
      <c r="G28" s="55" t="s">
        <v>305</v>
      </c>
      <c r="H28" s="55"/>
      <c r="I28" s="55" t="s">
        <v>310</v>
      </c>
    </row>
    <row r="29" customFormat="false" ht="13.8" hidden="false" customHeight="false" outlineLevel="0" collapsed="false">
      <c r="A29" s="56"/>
      <c r="B29" s="52"/>
      <c r="C29" s="55" t="s">
        <v>324</v>
      </c>
      <c r="D29" s="55" t="s">
        <v>325</v>
      </c>
      <c r="E29" s="55" t="s">
        <v>345</v>
      </c>
      <c r="F29" s="55" t="n">
        <v>5.8</v>
      </c>
      <c r="G29" s="55" t="s">
        <v>305</v>
      </c>
      <c r="H29" s="55"/>
      <c r="I29" s="55" t="s">
        <v>310</v>
      </c>
    </row>
    <row r="30" customFormat="false" ht="13.8" hidden="false" customHeight="false" outlineLevel="0" collapsed="false">
      <c r="A30" s="56"/>
      <c r="B30" s="52"/>
      <c r="C30" s="55" t="s">
        <v>320</v>
      </c>
      <c r="D30" s="55" t="s">
        <v>321</v>
      </c>
      <c r="E30" s="55" t="s">
        <v>346</v>
      </c>
      <c r="F30" s="55" t="s">
        <v>323</v>
      </c>
      <c r="G30" s="55" t="s">
        <v>305</v>
      </c>
      <c r="H30" s="55"/>
      <c r="I30" s="55" t="s">
        <v>306</v>
      </c>
    </row>
    <row r="31" customFormat="false" ht="13.8" hidden="false" customHeight="false" outlineLevel="0" collapsed="false">
      <c r="A31" s="56"/>
      <c r="B31" s="57" t="s">
        <v>347</v>
      </c>
      <c r="C31" s="57" t="s">
        <v>303</v>
      </c>
      <c r="D31" s="57" t="s">
        <v>304</v>
      </c>
      <c r="E31" s="57" t="n">
        <v>7.7</v>
      </c>
      <c r="F31" s="57" t="n">
        <v>9</v>
      </c>
      <c r="G31" s="52" t="s">
        <v>305</v>
      </c>
      <c r="H31" s="55"/>
      <c r="I31" s="55" t="s">
        <v>310</v>
      </c>
    </row>
    <row r="32" customFormat="false" ht="13.8" hidden="false" customHeight="false" outlineLevel="0" collapsed="false">
      <c r="A32" s="56"/>
      <c r="B32" s="57"/>
      <c r="C32" s="57" t="s">
        <v>307</v>
      </c>
      <c r="D32" s="57" t="s">
        <v>348</v>
      </c>
      <c r="E32" s="57" t="s">
        <v>349</v>
      </c>
      <c r="F32" s="57" t="s">
        <v>350</v>
      </c>
      <c r="G32" s="52" t="s">
        <v>305</v>
      </c>
      <c r="H32" s="55"/>
      <c r="I32" s="55" t="s">
        <v>310</v>
      </c>
    </row>
    <row r="33" customFormat="false" ht="13.8" hidden="false" customHeight="false" outlineLevel="0" collapsed="false">
      <c r="A33" s="56"/>
      <c r="B33" s="57"/>
      <c r="C33" s="57" t="s">
        <v>320</v>
      </c>
      <c r="D33" s="57" t="s">
        <v>351</v>
      </c>
      <c r="E33" s="57" t="s">
        <v>352</v>
      </c>
      <c r="F33" s="57" t="s">
        <v>353</v>
      </c>
      <c r="G33" s="52" t="s">
        <v>305</v>
      </c>
      <c r="H33" s="55"/>
      <c r="I33" s="55" t="s">
        <v>306</v>
      </c>
    </row>
    <row r="34" customFormat="false" ht="13.8" hidden="false" customHeight="false" outlineLevel="0" collapsed="false">
      <c r="A34" s="56"/>
      <c r="B34" s="57"/>
      <c r="C34" s="57" t="s">
        <v>307</v>
      </c>
      <c r="D34" s="57" t="s">
        <v>311</v>
      </c>
      <c r="E34" s="57" t="s">
        <v>354</v>
      </c>
      <c r="F34" s="57" t="s">
        <v>354</v>
      </c>
      <c r="G34" s="52" t="s">
        <v>312</v>
      </c>
      <c r="H34" s="55"/>
      <c r="I34" s="55" t="s">
        <v>310</v>
      </c>
    </row>
    <row r="35" customFormat="false" ht="13.8" hidden="false" customHeight="false" outlineLevel="0" collapsed="false">
      <c r="A35" s="56"/>
      <c r="B35" s="57"/>
      <c r="C35" s="57" t="s">
        <v>324</v>
      </c>
      <c r="D35" s="57" t="s">
        <v>335</v>
      </c>
      <c r="E35" s="57" t="s">
        <v>355</v>
      </c>
      <c r="F35" s="57" t="n">
        <v>15</v>
      </c>
      <c r="G35" s="52" t="s">
        <v>305</v>
      </c>
      <c r="H35" s="55"/>
      <c r="I35" s="55" t="s">
        <v>310</v>
      </c>
    </row>
    <row r="36" customFormat="false" ht="13.8" hidden="false" customHeight="false" outlineLevel="0" collapsed="false">
      <c r="A36" s="56"/>
      <c r="B36" s="52" t="s">
        <v>356</v>
      </c>
      <c r="C36" s="52" t="s">
        <v>303</v>
      </c>
      <c r="D36" s="52" t="s">
        <v>341</v>
      </c>
      <c r="E36" s="52" t="n">
        <v>7.9</v>
      </c>
      <c r="F36" s="52" t="s">
        <v>342</v>
      </c>
      <c r="G36" s="52" t="s">
        <v>305</v>
      </c>
      <c r="H36" s="52"/>
      <c r="I36" s="55" t="s">
        <v>310</v>
      </c>
    </row>
    <row r="37" customFormat="false" ht="13.8" hidden="false" customHeight="false" outlineLevel="0" collapsed="false">
      <c r="A37" s="56"/>
      <c r="B37" s="52"/>
      <c r="C37" s="52" t="s">
        <v>307</v>
      </c>
      <c r="D37" s="52" t="s">
        <v>357</v>
      </c>
      <c r="E37" s="52" t="n">
        <v>8</v>
      </c>
      <c r="F37" s="52" t="n">
        <v>19</v>
      </c>
      <c r="G37" s="52" t="s">
        <v>305</v>
      </c>
      <c r="H37" s="52"/>
      <c r="I37" s="55" t="s">
        <v>306</v>
      </c>
    </row>
    <row r="38" customFormat="false" ht="13.8" hidden="false" customHeight="false" outlineLevel="0" collapsed="false">
      <c r="A38" s="56"/>
      <c r="B38" s="52"/>
      <c r="C38" s="52" t="s">
        <v>307</v>
      </c>
      <c r="D38" s="52" t="s">
        <v>358</v>
      </c>
      <c r="E38" s="52" t="s">
        <v>359</v>
      </c>
      <c r="F38" s="52" t="s">
        <v>331</v>
      </c>
      <c r="G38" s="52" t="s">
        <v>305</v>
      </c>
      <c r="H38" s="52"/>
      <c r="I38" s="55" t="s">
        <v>310</v>
      </c>
    </row>
    <row r="39" customFormat="false" ht="13.8" hidden="false" customHeight="false" outlineLevel="0" collapsed="false">
      <c r="A39" s="56"/>
      <c r="B39" s="52"/>
      <c r="C39" s="52" t="s">
        <v>307</v>
      </c>
      <c r="D39" s="52" t="s">
        <v>348</v>
      </c>
      <c r="E39" s="52" t="s">
        <v>360</v>
      </c>
      <c r="F39" s="52" t="s">
        <v>339</v>
      </c>
      <c r="G39" s="52" t="s">
        <v>305</v>
      </c>
      <c r="H39" s="55"/>
      <c r="I39" s="55" t="s">
        <v>306</v>
      </c>
    </row>
    <row r="40" customFormat="false" ht="13.8" hidden="false" customHeight="false" outlineLevel="0" collapsed="false">
      <c r="A40" s="56"/>
      <c r="B40" s="52"/>
      <c r="C40" s="52" t="s">
        <v>307</v>
      </c>
      <c r="D40" s="52" t="s">
        <v>361</v>
      </c>
      <c r="E40" s="52" t="s">
        <v>362</v>
      </c>
      <c r="F40" s="52" t="n">
        <v>7</v>
      </c>
      <c r="G40" s="52" t="s">
        <v>305</v>
      </c>
      <c r="H40" s="55"/>
      <c r="I40" s="55" t="s">
        <v>310</v>
      </c>
    </row>
    <row r="41" customFormat="false" ht="13.8" hidden="false" customHeight="false" outlineLevel="0" collapsed="false">
      <c r="A41" s="56"/>
      <c r="B41" s="52"/>
      <c r="C41" s="52" t="s">
        <v>320</v>
      </c>
      <c r="D41" s="52" t="s">
        <v>321</v>
      </c>
      <c r="E41" s="52" t="n">
        <v>2.4</v>
      </c>
      <c r="F41" s="52" t="s">
        <v>323</v>
      </c>
      <c r="G41" s="52" t="s">
        <v>305</v>
      </c>
      <c r="H41" s="55"/>
      <c r="I41" s="55" t="s">
        <v>306</v>
      </c>
    </row>
    <row r="42" customFormat="false" ht="13.8" hidden="false" customHeight="false" outlineLevel="0" collapsed="false">
      <c r="A42" s="56"/>
      <c r="B42" s="52"/>
      <c r="C42" s="52" t="s">
        <v>363</v>
      </c>
      <c r="D42" s="52" t="s">
        <v>364</v>
      </c>
      <c r="E42" s="52" t="n">
        <v>2.8</v>
      </c>
      <c r="F42" s="55" t="s">
        <v>365</v>
      </c>
      <c r="G42" s="52" t="s">
        <v>305</v>
      </c>
      <c r="H42" s="55" t="s">
        <v>366</v>
      </c>
      <c r="I42" s="55" t="s">
        <v>306</v>
      </c>
    </row>
    <row r="43" customFormat="false" ht="13.8" hidden="false" customHeight="false" outlineLevel="0" collapsed="false">
      <c r="A43" s="56"/>
      <c r="B43" s="52"/>
      <c r="C43" s="52" t="s">
        <v>324</v>
      </c>
      <c r="D43" s="52" t="s">
        <v>367</v>
      </c>
      <c r="E43" s="52" t="n">
        <v>12</v>
      </c>
      <c r="F43" s="52" t="n">
        <v>15</v>
      </c>
      <c r="G43" s="52" t="s">
        <v>305</v>
      </c>
      <c r="H43" s="52"/>
      <c r="I43" s="55" t="s">
        <v>306</v>
      </c>
    </row>
    <row r="44" customFormat="false" ht="14.5" hidden="false" customHeight="true" outlineLevel="0" collapsed="false">
      <c r="A44" s="56"/>
      <c r="B44" s="58" t="s">
        <v>368</v>
      </c>
      <c r="C44" s="58" t="s">
        <v>303</v>
      </c>
      <c r="D44" s="58" t="s">
        <v>341</v>
      </c>
      <c r="E44" s="58" t="n">
        <v>7.9</v>
      </c>
      <c r="F44" s="58" t="n">
        <v>9</v>
      </c>
      <c r="G44" s="58" t="s">
        <v>305</v>
      </c>
      <c r="H44" s="55"/>
      <c r="I44" s="55" t="s">
        <v>306</v>
      </c>
    </row>
    <row r="45" customFormat="false" ht="13.8" hidden="false" customHeight="false" outlineLevel="0" collapsed="false">
      <c r="A45" s="56"/>
      <c r="B45" s="58"/>
      <c r="C45" s="58" t="s">
        <v>324</v>
      </c>
      <c r="D45" s="58" t="s">
        <v>367</v>
      </c>
      <c r="E45" s="58" t="n">
        <v>13</v>
      </c>
      <c r="F45" s="58" t="n">
        <v>15</v>
      </c>
      <c r="G45" s="58" t="s">
        <v>305</v>
      </c>
      <c r="H45" s="55"/>
      <c r="I45" s="55" t="s">
        <v>306</v>
      </c>
    </row>
    <row r="46" customFormat="false" ht="13.8" hidden="false" customHeight="false" outlineLevel="0" collapsed="false">
      <c r="A46" s="56"/>
      <c r="B46" s="58"/>
      <c r="C46" s="58" t="s">
        <v>320</v>
      </c>
      <c r="D46" s="58" t="s">
        <v>321</v>
      </c>
      <c r="E46" s="58" t="n">
        <v>2.4</v>
      </c>
      <c r="F46" s="58" t="s">
        <v>323</v>
      </c>
      <c r="G46" s="58" t="s">
        <v>305</v>
      </c>
      <c r="H46" s="55"/>
      <c r="I46" s="55" t="s">
        <v>306</v>
      </c>
    </row>
    <row r="47" customFormat="false" ht="13.8" hidden="false" customHeight="false" outlineLevel="0" collapsed="false">
      <c r="A47" s="56"/>
      <c r="B47" s="58"/>
      <c r="C47" s="58" t="s">
        <v>363</v>
      </c>
      <c r="D47" s="58" t="s">
        <v>364</v>
      </c>
      <c r="E47" s="58" t="n">
        <v>2.8</v>
      </c>
      <c r="F47" s="55" t="s">
        <v>365</v>
      </c>
      <c r="G47" s="58" t="s">
        <v>305</v>
      </c>
      <c r="H47" s="55" t="s">
        <v>366</v>
      </c>
      <c r="I47" s="55" t="s">
        <v>306</v>
      </c>
    </row>
    <row r="48" customFormat="false" ht="13.8" hidden="false" customHeight="false" outlineLevel="0" collapsed="false">
      <c r="A48" s="56"/>
      <c r="B48" s="58"/>
      <c r="C48" s="58" t="s">
        <v>307</v>
      </c>
      <c r="D48" s="58" t="s">
        <v>358</v>
      </c>
      <c r="E48" s="58" t="s">
        <v>359</v>
      </c>
      <c r="F48" s="58" t="s">
        <v>331</v>
      </c>
      <c r="G48" s="58" t="s">
        <v>305</v>
      </c>
      <c r="H48" s="55"/>
      <c r="I48" s="55" t="s">
        <v>310</v>
      </c>
    </row>
    <row r="49" customFormat="false" ht="14.5" hidden="false" customHeight="true" outlineLevel="0" collapsed="false">
      <c r="A49" s="56"/>
      <c r="B49" s="58" t="s">
        <v>368</v>
      </c>
      <c r="C49" s="58" t="s">
        <v>303</v>
      </c>
      <c r="D49" s="58" t="s">
        <v>341</v>
      </c>
      <c r="E49" s="58" t="n">
        <v>7.9</v>
      </c>
      <c r="F49" s="58" t="n">
        <v>9</v>
      </c>
      <c r="G49" s="58" t="s">
        <v>305</v>
      </c>
      <c r="H49" s="55"/>
      <c r="I49" s="55" t="s">
        <v>306</v>
      </c>
    </row>
    <row r="50" customFormat="false" ht="13.8" hidden="false" customHeight="false" outlineLevel="0" collapsed="false">
      <c r="A50" s="56"/>
      <c r="B50" s="58"/>
      <c r="C50" s="58" t="s">
        <v>324</v>
      </c>
      <c r="D50" s="58" t="s">
        <v>367</v>
      </c>
      <c r="E50" s="52" t="n">
        <v>13</v>
      </c>
      <c r="F50" s="58" t="n">
        <v>15</v>
      </c>
      <c r="G50" s="58" t="s">
        <v>305</v>
      </c>
      <c r="H50" s="55"/>
      <c r="I50" s="55" t="s">
        <v>306</v>
      </c>
    </row>
    <row r="51" customFormat="false" ht="13.8" hidden="false" customHeight="false" outlineLevel="0" collapsed="false">
      <c r="A51" s="56"/>
      <c r="B51" s="58"/>
      <c r="C51" s="58" t="s">
        <v>320</v>
      </c>
      <c r="D51" s="58" t="s">
        <v>321</v>
      </c>
      <c r="E51" s="58" t="n">
        <v>2.4</v>
      </c>
      <c r="F51" s="58" t="s">
        <v>323</v>
      </c>
      <c r="G51" s="58" t="s">
        <v>305</v>
      </c>
      <c r="H51" s="55"/>
      <c r="I51" s="55" t="s">
        <v>306</v>
      </c>
    </row>
    <row r="52" customFormat="false" ht="13.8" hidden="false" customHeight="false" outlineLevel="0" collapsed="false">
      <c r="A52" s="56"/>
      <c r="B52" s="58"/>
      <c r="C52" s="58" t="s">
        <v>363</v>
      </c>
      <c r="D52" s="58" t="s">
        <v>364</v>
      </c>
      <c r="E52" s="58" t="n">
        <v>2.8</v>
      </c>
      <c r="F52" s="55" t="s">
        <v>365</v>
      </c>
      <c r="G52" s="58" t="s">
        <v>305</v>
      </c>
      <c r="H52" s="55" t="s">
        <v>366</v>
      </c>
      <c r="I52" s="55" t="s">
        <v>306</v>
      </c>
    </row>
    <row r="53" customFormat="false" ht="13.8" hidden="false" customHeight="false" outlineLevel="0" collapsed="false">
      <c r="A53" s="56"/>
      <c r="B53" s="58"/>
      <c r="C53" s="58" t="s">
        <v>307</v>
      </c>
      <c r="D53" s="58" t="s">
        <v>358</v>
      </c>
      <c r="E53" s="58" t="s">
        <v>359</v>
      </c>
      <c r="F53" s="58" t="s">
        <v>331</v>
      </c>
      <c r="G53" s="58" t="s">
        <v>305</v>
      </c>
      <c r="H53" s="55"/>
      <c r="I53" s="55" t="s">
        <v>310</v>
      </c>
    </row>
    <row r="54" customFormat="false" ht="13.8" hidden="false" customHeight="false" outlineLevel="0" collapsed="false">
      <c r="A54" s="56"/>
      <c r="B54" s="58"/>
      <c r="C54" s="58" t="s">
        <v>307</v>
      </c>
      <c r="D54" s="58" t="s">
        <v>357</v>
      </c>
      <c r="E54" s="58" t="n">
        <v>8</v>
      </c>
      <c r="F54" s="58" t="n">
        <v>19</v>
      </c>
      <c r="G54" s="58" t="s">
        <v>305</v>
      </c>
      <c r="H54" s="55"/>
      <c r="I54" s="55" t="s">
        <v>306</v>
      </c>
    </row>
    <row r="55" customFormat="false" ht="13.8" hidden="false" customHeight="false" outlineLevel="0" collapsed="false">
      <c r="A55" s="56"/>
      <c r="B55" s="58"/>
      <c r="C55" s="58" t="s">
        <v>307</v>
      </c>
      <c r="D55" s="58" t="s">
        <v>348</v>
      </c>
      <c r="E55" s="58" t="s">
        <v>369</v>
      </c>
      <c r="F55" s="58" t="s">
        <v>339</v>
      </c>
      <c r="G55" s="58" t="s">
        <v>305</v>
      </c>
      <c r="H55" s="55"/>
      <c r="I55" s="55" t="s">
        <v>306</v>
      </c>
    </row>
    <row r="56" customFormat="false" ht="13.8" hidden="false" customHeight="false" outlineLevel="0" collapsed="false">
      <c r="A56" s="56"/>
      <c r="B56" s="58"/>
      <c r="C56" s="58" t="s">
        <v>307</v>
      </c>
      <c r="D56" s="58" t="s">
        <v>361</v>
      </c>
      <c r="E56" s="58" t="s">
        <v>362</v>
      </c>
      <c r="F56" s="58" t="n">
        <v>7</v>
      </c>
      <c r="G56" s="58" t="s">
        <v>305</v>
      </c>
      <c r="H56" s="55"/>
      <c r="I56" s="55" t="s">
        <v>310</v>
      </c>
    </row>
    <row r="57" customFormat="false" ht="14.5" hidden="false" customHeight="true" outlineLevel="0" collapsed="false">
      <c r="A57" s="56"/>
      <c r="B57" s="58" t="s">
        <v>224</v>
      </c>
      <c r="C57" s="58" t="s">
        <v>324</v>
      </c>
      <c r="D57" s="58" t="s">
        <v>367</v>
      </c>
      <c r="E57" s="58" t="n">
        <v>11</v>
      </c>
      <c r="F57" s="58" t="n">
        <v>15</v>
      </c>
      <c r="G57" s="58" t="s">
        <v>305</v>
      </c>
      <c r="H57" s="55"/>
      <c r="I57" s="55" t="s">
        <v>306</v>
      </c>
    </row>
    <row r="58" customFormat="false" ht="13.8" hidden="false" customHeight="false" outlineLevel="0" collapsed="false">
      <c r="A58" s="56"/>
      <c r="B58" s="58"/>
      <c r="C58" s="58" t="s">
        <v>307</v>
      </c>
      <c r="D58" s="58" t="s">
        <v>357</v>
      </c>
      <c r="E58" s="58" t="n">
        <v>11</v>
      </c>
      <c r="F58" s="58" t="n">
        <v>19</v>
      </c>
      <c r="G58" s="58" t="s">
        <v>305</v>
      </c>
      <c r="H58" s="55"/>
      <c r="I58" s="55" t="s">
        <v>306</v>
      </c>
    </row>
    <row r="59" customFormat="false" ht="13.8" hidden="false" customHeight="false" outlineLevel="0" collapsed="false">
      <c r="A59" s="56"/>
      <c r="B59" s="58"/>
      <c r="C59" s="58" t="s">
        <v>307</v>
      </c>
      <c r="D59" s="58" t="s">
        <v>358</v>
      </c>
      <c r="E59" s="58" t="s">
        <v>370</v>
      </c>
      <c r="F59" s="58" t="s">
        <v>331</v>
      </c>
      <c r="G59" s="58" t="s">
        <v>305</v>
      </c>
      <c r="H59" s="55"/>
      <c r="I59" s="55" t="s">
        <v>310</v>
      </c>
    </row>
    <row r="60" customFormat="false" ht="13.8" hidden="false" customHeight="false" outlineLevel="0" collapsed="false">
      <c r="A60" s="56"/>
      <c r="B60" s="58"/>
      <c r="C60" s="58" t="s">
        <v>307</v>
      </c>
      <c r="D60" s="58" t="s">
        <v>348</v>
      </c>
      <c r="E60" s="58" t="s">
        <v>349</v>
      </c>
      <c r="F60" s="58" t="s">
        <v>339</v>
      </c>
      <c r="G60" s="58" t="s">
        <v>305</v>
      </c>
      <c r="H60" s="55"/>
      <c r="I60" s="55" t="s">
        <v>310</v>
      </c>
    </row>
    <row r="61" customFormat="false" ht="13.8" hidden="false" customHeight="false" outlineLevel="0" collapsed="false">
      <c r="A61" s="56"/>
      <c r="B61" s="58"/>
      <c r="C61" s="58" t="s">
        <v>303</v>
      </c>
      <c r="D61" s="58" t="s">
        <v>341</v>
      </c>
      <c r="E61" s="58" t="n">
        <v>7.9</v>
      </c>
      <c r="F61" s="58" t="n">
        <v>9</v>
      </c>
      <c r="G61" s="58" t="s">
        <v>305</v>
      </c>
      <c r="H61" s="55"/>
      <c r="I61" s="55" t="s">
        <v>306</v>
      </c>
    </row>
    <row r="62" customFormat="false" ht="13.8" hidden="false" customHeight="false" outlineLevel="0" collapsed="false">
      <c r="A62" s="56"/>
      <c r="B62" s="58"/>
      <c r="C62" s="58" t="s">
        <v>363</v>
      </c>
      <c r="D62" s="58" t="s">
        <v>364</v>
      </c>
      <c r="E62" s="58" t="n">
        <v>2.8</v>
      </c>
      <c r="F62" s="55" t="s">
        <v>365</v>
      </c>
      <c r="G62" s="58" t="s">
        <v>305</v>
      </c>
      <c r="H62" s="55"/>
      <c r="I62" s="55" t="s">
        <v>306</v>
      </c>
    </row>
    <row r="63" customFormat="false" ht="13.8" hidden="false" customHeight="false" outlineLevel="0" collapsed="false">
      <c r="A63" s="56"/>
      <c r="B63" s="58"/>
      <c r="C63" s="58" t="s">
        <v>320</v>
      </c>
      <c r="D63" s="58" t="s">
        <v>321</v>
      </c>
      <c r="E63" s="58" t="n">
        <v>2.4</v>
      </c>
      <c r="F63" s="58" t="s">
        <v>323</v>
      </c>
      <c r="G63" s="58" t="s">
        <v>305</v>
      </c>
      <c r="H63" s="55"/>
      <c r="I63" s="55" t="s">
        <v>306</v>
      </c>
    </row>
    <row r="64" customFormat="false" ht="13.8" hidden="false" customHeight="false" outlineLevel="0" collapsed="false">
      <c r="A64" s="56"/>
      <c r="B64" s="37" t="s">
        <v>233</v>
      </c>
      <c r="C64" s="15" t="s">
        <v>303</v>
      </c>
      <c r="D64" s="15" t="s">
        <v>304</v>
      </c>
      <c r="E64" s="55" t="n">
        <v>7.7</v>
      </c>
      <c r="F64" s="55" t="s">
        <v>337</v>
      </c>
      <c r="G64" s="15" t="s">
        <v>305</v>
      </c>
      <c r="H64" s="15"/>
      <c r="I64" s="55" t="s">
        <v>306</v>
      </c>
    </row>
    <row r="65" customFormat="false" ht="13.8" hidden="false" customHeight="false" outlineLevel="0" collapsed="false">
      <c r="A65" s="56"/>
      <c r="B65" s="37"/>
      <c r="C65" s="15" t="s">
        <v>307</v>
      </c>
      <c r="D65" s="15" t="s">
        <v>329</v>
      </c>
      <c r="E65" s="55" t="s">
        <v>371</v>
      </c>
      <c r="F65" s="55" t="s">
        <v>331</v>
      </c>
      <c r="G65" s="15" t="s">
        <v>305</v>
      </c>
      <c r="H65" s="15"/>
      <c r="I65" s="55" t="s">
        <v>310</v>
      </c>
    </row>
    <row r="66" customFormat="false" ht="13.8" hidden="false" customHeight="false" outlineLevel="0" collapsed="false">
      <c r="A66" s="56"/>
      <c r="B66" s="37"/>
      <c r="C66" s="15" t="s">
        <v>307</v>
      </c>
      <c r="D66" s="15" t="s">
        <v>313</v>
      </c>
      <c r="E66" s="55" t="n">
        <v>4</v>
      </c>
      <c r="F66" s="55" t="n">
        <v>5</v>
      </c>
      <c r="G66" s="15" t="s">
        <v>305</v>
      </c>
      <c r="H66" s="15"/>
      <c r="I66" s="55" t="s">
        <v>310</v>
      </c>
    </row>
    <row r="67" customFormat="false" ht="13.8" hidden="false" customHeight="false" outlineLevel="0" collapsed="false">
      <c r="A67" s="56"/>
      <c r="B67" s="37"/>
      <c r="C67" s="15" t="s">
        <v>307</v>
      </c>
      <c r="D67" s="15" t="s">
        <v>321</v>
      </c>
      <c r="E67" s="55" t="n">
        <v>7</v>
      </c>
      <c r="F67" s="55" t="s">
        <v>323</v>
      </c>
      <c r="G67" s="15" t="s">
        <v>305</v>
      </c>
      <c r="H67" s="15"/>
      <c r="I67" s="55" t="s">
        <v>306</v>
      </c>
    </row>
    <row r="68" customFormat="false" ht="13.8" hidden="false" customHeight="false" outlineLevel="0" collapsed="false">
      <c r="A68" s="56"/>
      <c r="B68" s="37"/>
      <c r="C68" s="15" t="s">
        <v>324</v>
      </c>
      <c r="D68" s="15" t="s">
        <v>335</v>
      </c>
      <c r="E68" s="55" t="s">
        <v>372</v>
      </c>
      <c r="F68" s="55" t="n">
        <v>15</v>
      </c>
      <c r="G68" s="15" t="s">
        <v>305</v>
      </c>
      <c r="H68" s="15"/>
      <c r="I68" s="55" t="s">
        <v>306</v>
      </c>
    </row>
    <row r="69" customFormat="false" ht="13.8" hidden="false" customHeight="false" outlineLevel="0" collapsed="false">
      <c r="A69" s="56"/>
      <c r="B69" s="37" t="s">
        <v>152</v>
      </c>
      <c r="C69" s="15" t="s">
        <v>303</v>
      </c>
      <c r="D69" s="15" t="s">
        <v>304</v>
      </c>
      <c r="E69" s="55" t="n">
        <v>7.7</v>
      </c>
      <c r="F69" s="55" t="s">
        <v>337</v>
      </c>
      <c r="G69" s="15" t="s">
        <v>305</v>
      </c>
      <c r="H69" s="15"/>
      <c r="I69" s="55" t="s">
        <v>306</v>
      </c>
    </row>
    <row r="70" customFormat="false" ht="13.8" hidden="false" customHeight="false" outlineLevel="0" collapsed="false">
      <c r="A70" s="56"/>
      <c r="B70" s="37"/>
      <c r="C70" s="15" t="s">
        <v>307</v>
      </c>
      <c r="D70" s="15" t="s">
        <v>329</v>
      </c>
      <c r="E70" s="55" t="s">
        <v>371</v>
      </c>
      <c r="F70" s="55" t="s">
        <v>331</v>
      </c>
      <c r="G70" s="15" t="s">
        <v>305</v>
      </c>
      <c r="H70" s="15"/>
      <c r="I70" s="55" t="s">
        <v>310</v>
      </c>
    </row>
    <row r="71" customFormat="false" ht="13.8" hidden="false" customHeight="false" outlineLevel="0" collapsed="false">
      <c r="A71" s="56"/>
      <c r="B71" s="37"/>
      <c r="C71" s="15" t="s">
        <v>307</v>
      </c>
      <c r="D71" s="15" t="s">
        <v>313</v>
      </c>
      <c r="E71" s="55" t="n">
        <v>4</v>
      </c>
      <c r="F71" s="55" t="n">
        <v>5</v>
      </c>
      <c r="G71" s="15" t="s">
        <v>305</v>
      </c>
      <c r="H71" s="15"/>
      <c r="I71" s="55" t="s">
        <v>310</v>
      </c>
    </row>
    <row r="72" customFormat="false" ht="13.8" hidden="false" customHeight="false" outlineLevel="0" collapsed="false">
      <c r="A72" s="56"/>
      <c r="B72" s="37"/>
      <c r="C72" s="15" t="s">
        <v>307</v>
      </c>
      <c r="D72" s="15" t="s">
        <v>321</v>
      </c>
      <c r="E72" s="55" t="n">
        <v>7</v>
      </c>
      <c r="F72" s="55" t="s">
        <v>323</v>
      </c>
      <c r="G72" s="15" t="s">
        <v>305</v>
      </c>
      <c r="H72" s="15"/>
      <c r="I72" s="55" t="s">
        <v>306</v>
      </c>
    </row>
    <row r="73" customFormat="false" ht="13.8" hidden="false" customHeight="false" outlineLevel="0" collapsed="false">
      <c r="A73" s="56"/>
      <c r="B73" s="37"/>
      <c r="C73" s="15" t="s">
        <v>324</v>
      </c>
      <c r="D73" s="15" t="s">
        <v>335</v>
      </c>
      <c r="E73" s="55" t="s">
        <v>372</v>
      </c>
      <c r="F73" s="55" t="n">
        <v>15</v>
      </c>
      <c r="G73" s="15" t="s">
        <v>305</v>
      </c>
      <c r="H73" s="15"/>
      <c r="I73" s="55" t="s">
        <v>306</v>
      </c>
    </row>
    <row r="74" customFormat="false" ht="13.8" hidden="false" customHeight="false" outlineLevel="0" collapsed="false">
      <c r="A74" s="56"/>
      <c r="B74" s="37" t="s">
        <v>373</v>
      </c>
      <c r="C74" s="15" t="s">
        <v>324</v>
      </c>
      <c r="D74" s="15" t="s">
        <v>335</v>
      </c>
      <c r="E74" s="55" t="n">
        <v>13</v>
      </c>
      <c r="F74" s="55" t="n">
        <v>15</v>
      </c>
      <c r="G74" s="15" t="s">
        <v>305</v>
      </c>
      <c r="H74" s="15"/>
      <c r="I74" s="55" t="s">
        <v>306</v>
      </c>
    </row>
    <row r="75" customFormat="false" ht="13.8" hidden="false" customHeight="false" outlineLevel="0" collapsed="false">
      <c r="A75" s="56"/>
      <c r="B75" s="37"/>
      <c r="C75" s="15" t="s">
        <v>307</v>
      </c>
      <c r="D75" s="15" t="s">
        <v>357</v>
      </c>
      <c r="E75" s="55" t="n">
        <v>11</v>
      </c>
      <c r="F75" s="55" t="n">
        <v>19</v>
      </c>
      <c r="G75" s="15" t="s">
        <v>305</v>
      </c>
      <c r="H75" s="15"/>
      <c r="I75" s="55" t="s">
        <v>306</v>
      </c>
    </row>
    <row r="76" customFormat="false" ht="13.8" hidden="false" customHeight="false" outlineLevel="0" collapsed="false">
      <c r="A76" s="56"/>
      <c r="B76" s="37"/>
      <c r="C76" s="15" t="s">
        <v>307</v>
      </c>
      <c r="D76" s="15" t="s">
        <v>329</v>
      </c>
      <c r="E76" s="55" t="s">
        <v>370</v>
      </c>
      <c r="F76" s="55" t="s">
        <v>331</v>
      </c>
      <c r="G76" s="15" t="s">
        <v>305</v>
      </c>
      <c r="H76" s="15"/>
      <c r="I76" s="55" t="s">
        <v>310</v>
      </c>
    </row>
    <row r="77" customFormat="false" ht="13.8" hidden="false" customHeight="false" outlineLevel="0" collapsed="false">
      <c r="A77" s="56"/>
      <c r="B77" s="37"/>
      <c r="C77" s="15" t="s">
        <v>307</v>
      </c>
      <c r="D77" s="15" t="s">
        <v>374</v>
      </c>
      <c r="E77" s="55" t="s">
        <v>375</v>
      </c>
      <c r="F77" s="55" t="n">
        <v>4.23</v>
      </c>
      <c r="G77" s="15" t="s">
        <v>305</v>
      </c>
      <c r="H77" s="15"/>
      <c r="I77" s="55" t="s">
        <v>306</v>
      </c>
    </row>
    <row r="78" customFormat="false" ht="13.8" hidden="false" customHeight="false" outlineLevel="0" collapsed="false">
      <c r="A78" s="56"/>
      <c r="B78" s="37"/>
      <c r="C78" s="15" t="s">
        <v>376</v>
      </c>
      <c r="D78" s="15" t="s">
        <v>377</v>
      </c>
      <c r="E78" s="55" t="s">
        <v>378</v>
      </c>
      <c r="F78" s="55" t="n">
        <v>4</v>
      </c>
      <c r="G78" s="15" t="s">
        <v>305</v>
      </c>
      <c r="H78" s="15"/>
      <c r="I78" s="55" t="s">
        <v>310</v>
      </c>
    </row>
    <row r="79" customFormat="false" ht="13.8" hidden="false" customHeight="false" outlineLevel="0" collapsed="false">
      <c r="A79" s="56"/>
      <c r="B79" s="37"/>
      <c r="C79" s="15" t="s">
        <v>307</v>
      </c>
      <c r="D79" s="15" t="s">
        <v>379</v>
      </c>
      <c r="E79" s="55" t="n">
        <v>1.6</v>
      </c>
      <c r="F79" s="55" t="n">
        <v>1.73</v>
      </c>
      <c r="G79" s="15" t="s">
        <v>305</v>
      </c>
      <c r="H79" s="15"/>
      <c r="I79" s="55" t="s">
        <v>310</v>
      </c>
    </row>
    <row r="80" customFormat="false" ht="13.8" hidden="false" customHeight="false" outlineLevel="0" collapsed="false">
      <c r="A80" s="56"/>
      <c r="B80" s="37"/>
      <c r="C80" s="15" t="s">
        <v>307</v>
      </c>
      <c r="D80" s="15" t="s">
        <v>338</v>
      </c>
      <c r="E80" s="55" t="s">
        <v>380</v>
      </c>
      <c r="F80" s="55" t="s">
        <v>339</v>
      </c>
      <c r="G80" s="15" t="s">
        <v>305</v>
      </c>
      <c r="H80" s="15"/>
      <c r="I80" s="55" t="s">
        <v>310</v>
      </c>
    </row>
    <row r="81" customFormat="false" ht="13.8" hidden="false" customHeight="false" outlineLevel="0" collapsed="false">
      <c r="A81" s="56"/>
      <c r="B81" s="37"/>
      <c r="C81" s="15" t="s">
        <v>303</v>
      </c>
      <c r="D81" s="15" t="s">
        <v>304</v>
      </c>
      <c r="E81" s="55" t="n">
        <v>7.7</v>
      </c>
      <c r="F81" s="55" t="s">
        <v>337</v>
      </c>
      <c r="G81" s="15" t="s">
        <v>305</v>
      </c>
      <c r="H81" s="15"/>
      <c r="I81" s="55" t="s">
        <v>306</v>
      </c>
    </row>
    <row r="82" customFormat="false" ht="13.8" hidden="false" customHeight="false" outlineLevel="0" collapsed="false">
      <c r="A82" s="56"/>
      <c r="B82" s="37"/>
      <c r="C82" s="15" t="s">
        <v>307</v>
      </c>
      <c r="D82" s="15" t="s">
        <v>381</v>
      </c>
      <c r="E82" s="55" t="s">
        <v>382</v>
      </c>
      <c r="F82" s="55" t="s">
        <v>382</v>
      </c>
      <c r="G82" s="15" t="s">
        <v>305</v>
      </c>
      <c r="H82" s="15"/>
      <c r="I82" s="55" t="s">
        <v>310</v>
      </c>
    </row>
    <row r="83" customFormat="false" ht="13.8" hidden="false" customHeight="false" outlineLevel="0" collapsed="false">
      <c r="A83" s="56"/>
      <c r="B83" s="37" t="s">
        <v>383</v>
      </c>
      <c r="C83" s="15" t="s">
        <v>303</v>
      </c>
      <c r="D83" s="15" t="s">
        <v>304</v>
      </c>
      <c r="E83" s="55" t="n">
        <v>7.9</v>
      </c>
      <c r="F83" s="55" t="s">
        <v>337</v>
      </c>
      <c r="G83" s="15" t="s">
        <v>305</v>
      </c>
      <c r="H83" s="55"/>
      <c r="I83" s="55" t="s">
        <v>306</v>
      </c>
    </row>
    <row r="84" customFormat="false" ht="13.8" hidden="false" customHeight="false" outlineLevel="0" collapsed="false">
      <c r="A84" s="56"/>
      <c r="B84" s="37"/>
      <c r="C84" s="15" t="s">
        <v>307</v>
      </c>
      <c r="D84" s="15" t="s">
        <v>384</v>
      </c>
      <c r="E84" s="55" t="s">
        <v>385</v>
      </c>
      <c r="F84" s="55" t="s">
        <v>386</v>
      </c>
      <c r="G84" s="15" t="s">
        <v>305</v>
      </c>
      <c r="H84" s="55"/>
      <c r="I84" s="55" t="s">
        <v>310</v>
      </c>
    </row>
    <row r="85" customFormat="false" ht="13.8" hidden="false" customHeight="false" outlineLevel="0" collapsed="false">
      <c r="A85" s="56"/>
      <c r="B85" s="37"/>
      <c r="C85" s="15" t="s">
        <v>324</v>
      </c>
      <c r="D85" s="15" t="s">
        <v>335</v>
      </c>
      <c r="E85" s="55" t="n">
        <v>11</v>
      </c>
      <c r="F85" s="55" t="n">
        <v>15</v>
      </c>
      <c r="G85" s="15" t="s">
        <v>305</v>
      </c>
      <c r="H85" s="55"/>
      <c r="I85" s="55" t="s">
        <v>306</v>
      </c>
    </row>
    <row r="86" customFormat="false" ht="13.8" hidden="false" customHeight="false" outlineLevel="0" collapsed="false">
      <c r="A86" s="56"/>
      <c r="B86" s="37"/>
      <c r="C86" s="15" t="s">
        <v>307</v>
      </c>
      <c r="D86" s="15" t="s">
        <v>357</v>
      </c>
      <c r="E86" s="55" t="n">
        <v>11</v>
      </c>
      <c r="F86" s="55" t="n">
        <v>19</v>
      </c>
      <c r="G86" s="15" t="s">
        <v>305</v>
      </c>
      <c r="H86" s="55"/>
      <c r="I86" s="55" t="s">
        <v>306</v>
      </c>
    </row>
    <row r="87" customFormat="false" ht="13.8" hidden="false" customHeight="false" outlineLevel="0" collapsed="false">
      <c r="A87" s="56"/>
      <c r="B87" s="37"/>
      <c r="C87" s="15" t="s">
        <v>307</v>
      </c>
      <c r="D87" s="15" t="s">
        <v>387</v>
      </c>
      <c r="E87" s="55" t="s">
        <v>388</v>
      </c>
      <c r="F87" s="55" t="s">
        <v>389</v>
      </c>
      <c r="G87" s="15" t="s">
        <v>305</v>
      </c>
      <c r="H87" s="55"/>
      <c r="I87" s="55" t="s">
        <v>310</v>
      </c>
    </row>
    <row r="88" customFormat="false" ht="13.8" hidden="false" customHeight="false" outlineLevel="0" collapsed="false">
      <c r="A88" s="56"/>
      <c r="B88" s="37"/>
      <c r="C88" s="15" t="s">
        <v>307</v>
      </c>
      <c r="D88" s="15" t="s">
        <v>390</v>
      </c>
      <c r="E88" s="55" t="s">
        <v>391</v>
      </c>
      <c r="F88" s="55" t="s">
        <v>392</v>
      </c>
      <c r="G88" s="15" t="s">
        <v>305</v>
      </c>
      <c r="H88" s="55"/>
      <c r="I88" s="55" t="s">
        <v>310</v>
      </c>
    </row>
    <row r="89" customFormat="false" ht="13.8" hidden="false" customHeight="false" outlineLevel="0" collapsed="false">
      <c r="A89" s="56"/>
      <c r="B89" s="37"/>
      <c r="C89" s="15" t="s">
        <v>307</v>
      </c>
      <c r="D89" s="15" t="s">
        <v>393</v>
      </c>
      <c r="E89" s="55" t="s">
        <v>394</v>
      </c>
      <c r="F89" s="55" t="s">
        <v>394</v>
      </c>
      <c r="G89" s="15" t="s">
        <v>305</v>
      </c>
      <c r="H89" s="55"/>
      <c r="I89" s="55" t="s">
        <v>310</v>
      </c>
    </row>
    <row r="90" customFormat="false" ht="13.8" hidden="false" customHeight="false" outlineLevel="0" collapsed="false">
      <c r="A90" s="56"/>
      <c r="B90" s="37"/>
      <c r="C90" s="59" t="s">
        <v>307</v>
      </c>
      <c r="D90" s="59" t="s">
        <v>395</v>
      </c>
      <c r="E90" s="60"/>
      <c r="F90" s="60" t="n">
        <v>1.25</v>
      </c>
      <c r="G90" s="59" t="s">
        <v>305</v>
      </c>
      <c r="H90" s="60"/>
      <c r="I90" s="60"/>
    </row>
    <row r="91" customFormat="false" ht="13.8" hidden="false" customHeight="false" outlineLevel="0" collapsed="false">
      <c r="A91" s="56"/>
      <c r="B91" s="37"/>
      <c r="C91" s="15" t="s">
        <v>307</v>
      </c>
      <c r="D91" s="15" t="s">
        <v>329</v>
      </c>
      <c r="E91" s="55" t="n">
        <v>2.3</v>
      </c>
      <c r="F91" s="55" t="s">
        <v>331</v>
      </c>
      <c r="G91" s="15" t="s">
        <v>305</v>
      </c>
      <c r="H91" s="55"/>
      <c r="I91" s="55" t="s">
        <v>310</v>
      </c>
    </row>
    <row r="92" customFormat="false" ht="13.8" hidden="false" customHeight="false" outlineLevel="0" collapsed="false">
      <c r="A92" s="56"/>
      <c r="B92" s="37"/>
      <c r="C92" s="15" t="s">
        <v>307</v>
      </c>
      <c r="D92" s="15" t="s">
        <v>361</v>
      </c>
      <c r="E92" s="55" t="s">
        <v>396</v>
      </c>
      <c r="F92" s="55" t="s">
        <v>397</v>
      </c>
      <c r="G92" s="15" t="s">
        <v>305</v>
      </c>
      <c r="H92" s="55"/>
      <c r="I92" s="55" t="s">
        <v>306</v>
      </c>
    </row>
    <row r="93" customFormat="false" ht="13.8" hidden="false" customHeight="false" outlineLevel="0" collapsed="false">
      <c r="A93" s="56"/>
      <c r="B93" s="37"/>
      <c r="C93" s="15" t="s">
        <v>307</v>
      </c>
      <c r="D93" s="15" t="s">
        <v>398</v>
      </c>
      <c r="E93" s="55" t="s">
        <v>399</v>
      </c>
      <c r="F93" s="55" t="s">
        <v>400</v>
      </c>
      <c r="G93" s="15" t="s">
        <v>305</v>
      </c>
      <c r="H93" s="55"/>
      <c r="I93" s="55" t="s">
        <v>310</v>
      </c>
    </row>
    <row r="94" customFormat="false" ht="13.8" hidden="false" customHeight="false" outlineLevel="0" collapsed="false">
      <c r="A94" s="56"/>
      <c r="B94" s="37"/>
      <c r="C94" s="15" t="s">
        <v>307</v>
      </c>
      <c r="D94" s="15" t="s">
        <v>401</v>
      </c>
      <c r="E94" s="55" t="n">
        <v>1.18</v>
      </c>
      <c r="F94" s="55" t="s">
        <v>402</v>
      </c>
      <c r="G94" s="15" t="s">
        <v>305</v>
      </c>
      <c r="H94" s="55"/>
      <c r="I94" s="55" t="s">
        <v>306</v>
      </c>
    </row>
    <row r="95" customFormat="false" ht="13.8" hidden="false" customHeight="false" outlineLevel="0" collapsed="false">
      <c r="A95" s="56"/>
      <c r="B95" s="37"/>
      <c r="C95" s="15" t="s">
        <v>307</v>
      </c>
      <c r="D95" s="15" t="s">
        <v>403</v>
      </c>
      <c r="E95" s="55" t="n">
        <v>1.18</v>
      </c>
      <c r="F95" s="55" t="s">
        <v>404</v>
      </c>
      <c r="G95" s="15" t="s">
        <v>305</v>
      </c>
      <c r="H95" s="55"/>
      <c r="I95" s="55" t="s">
        <v>306</v>
      </c>
    </row>
    <row r="96" customFormat="false" ht="13.8" hidden="false" customHeight="false" outlineLevel="0" collapsed="false">
      <c r="A96" s="56"/>
      <c r="B96" s="37"/>
      <c r="C96" s="15" t="s">
        <v>307</v>
      </c>
      <c r="D96" s="15" t="s">
        <v>405</v>
      </c>
      <c r="E96" s="55" t="n">
        <v>7</v>
      </c>
      <c r="F96" s="55" t="s">
        <v>406</v>
      </c>
      <c r="G96" s="15" t="s">
        <v>407</v>
      </c>
      <c r="H96" s="55"/>
      <c r="I96" s="55" t="s">
        <v>306</v>
      </c>
    </row>
    <row r="97" customFormat="false" ht="13.8" hidden="false" customHeight="false" outlineLevel="0" collapsed="false">
      <c r="A97" s="56"/>
      <c r="B97" s="37"/>
      <c r="C97" s="15" t="s">
        <v>408</v>
      </c>
      <c r="D97" s="15" t="s">
        <v>409</v>
      </c>
      <c r="E97" s="55" t="n">
        <v>0.19</v>
      </c>
      <c r="F97" s="55" t="s">
        <v>410</v>
      </c>
      <c r="G97" s="15" t="s">
        <v>305</v>
      </c>
      <c r="H97" s="55"/>
      <c r="I97" s="55" t="s">
        <v>306</v>
      </c>
    </row>
    <row r="98" customFormat="false" ht="13.8" hidden="false" customHeight="false" outlineLevel="0" collapsed="false">
      <c r="A98" s="56"/>
      <c r="B98" s="37"/>
      <c r="C98" s="15" t="s">
        <v>307</v>
      </c>
      <c r="D98" s="15" t="s">
        <v>411</v>
      </c>
      <c r="E98" s="55" t="n">
        <v>6.3</v>
      </c>
      <c r="F98" s="55" t="s">
        <v>412</v>
      </c>
      <c r="G98" s="15" t="s">
        <v>305</v>
      </c>
      <c r="H98" s="55"/>
      <c r="I98" s="55" t="s">
        <v>306</v>
      </c>
    </row>
    <row r="99" customFormat="false" ht="13.8" hidden="false" customHeight="false" outlineLevel="0" collapsed="false">
      <c r="A99" s="56"/>
      <c r="B99" s="37"/>
      <c r="C99" s="15" t="s">
        <v>307</v>
      </c>
      <c r="D99" s="15" t="s">
        <v>413</v>
      </c>
      <c r="E99" s="55" t="n">
        <v>2.5</v>
      </c>
      <c r="F99" s="55" t="s">
        <v>414</v>
      </c>
      <c r="G99" s="15" t="s">
        <v>305</v>
      </c>
      <c r="H99" s="55"/>
      <c r="I99" s="55" t="s">
        <v>306</v>
      </c>
    </row>
    <row r="100" customFormat="false" ht="13.8" hidden="false" customHeight="false" outlineLevel="0" collapsed="false">
      <c r="A100" s="56"/>
      <c r="B100" s="37"/>
      <c r="C100" s="15" t="s">
        <v>307</v>
      </c>
      <c r="D100" s="15" t="s">
        <v>415</v>
      </c>
      <c r="E100" s="55" t="s">
        <v>416</v>
      </c>
      <c r="F100" s="55" t="s">
        <v>417</v>
      </c>
      <c r="G100" s="15" t="s">
        <v>305</v>
      </c>
      <c r="H100" s="55"/>
      <c r="I100" s="55" t="s">
        <v>310</v>
      </c>
    </row>
    <row r="101" customFormat="false" ht="13.8" hidden="false" customHeight="false" outlineLevel="0" collapsed="false">
      <c r="A101" s="56"/>
      <c r="B101" s="37"/>
      <c r="C101" s="15" t="s">
        <v>307</v>
      </c>
      <c r="D101" s="15" t="s">
        <v>418</v>
      </c>
      <c r="E101" s="55" t="n">
        <v>3.1</v>
      </c>
      <c r="F101" s="55" t="s">
        <v>419</v>
      </c>
      <c r="G101" s="15" t="s">
        <v>305</v>
      </c>
      <c r="H101" s="55"/>
      <c r="I101" s="55" t="s">
        <v>306</v>
      </c>
    </row>
    <row r="102" customFormat="false" ht="13.8" hidden="false" customHeight="false" outlineLevel="0" collapsed="false">
      <c r="A102" s="56"/>
      <c r="B102" s="37"/>
      <c r="C102" s="15" t="s">
        <v>307</v>
      </c>
      <c r="D102" s="15" t="s">
        <v>420</v>
      </c>
      <c r="E102" s="55" t="s">
        <v>421</v>
      </c>
      <c r="F102" s="55" t="n">
        <v>10</v>
      </c>
      <c r="G102" s="15" t="s">
        <v>305</v>
      </c>
      <c r="H102" s="55"/>
      <c r="I102" s="55" t="s">
        <v>310</v>
      </c>
    </row>
    <row r="103" customFormat="false" ht="13.8" hidden="false" customHeight="false" outlineLevel="0" collapsed="false">
      <c r="A103" s="61"/>
      <c r="B103" s="37"/>
      <c r="C103" s="15" t="s">
        <v>307</v>
      </c>
      <c r="D103" s="15" t="s">
        <v>422</v>
      </c>
      <c r="E103" s="55" t="s">
        <v>423</v>
      </c>
      <c r="F103" s="55" t="s">
        <v>424</v>
      </c>
      <c r="G103" s="15" t="s">
        <v>305</v>
      </c>
      <c r="H103" s="55"/>
      <c r="I103" s="55" t="s">
        <v>310</v>
      </c>
    </row>
    <row r="104" customFormat="false" ht="14.5" hidden="false" customHeight="false" outlineLevel="0" collapsed="false">
      <c r="A104" s="2"/>
      <c r="B104" s="2"/>
      <c r="C104" s="2"/>
      <c r="D104" s="2"/>
      <c r="E104" s="2"/>
      <c r="F104" s="2"/>
      <c r="G104" s="2"/>
      <c r="H104" s="2"/>
      <c r="I104" s="2"/>
    </row>
    <row r="105" customFormat="false" ht="13.8" hidden="false" customHeight="false" outlineLevel="0" collapsed="false">
      <c r="B105" s="2"/>
      <c r="C105" s="2"/>
      <c r="D105" s="2"/>
      <c r="E105" s="2"/>
      <c r="F105" s="2"/>
      <c r="G105" s="2"/>
      <c r="H105" s="2"/>
      <c r="I105" s="2"/>
    </row>
    <row r="106" customFormat="false" ht="13.8" hidden="false" customHeight="false" outlineLevel="0" collapsed="false">
      <c r="A106" s="48" t="s">
        <v>292</v>
      </c>
      <c r="B106" s="49" t="s">
        <v>293</v>
      </c>
      <c r="C106" s="50" t="s">
        <v>294</v>
      </c>
      <c r="D106" s="50" t="s">
        <v>295</v>
      </c>
      <c r="E106" s="50" t="s">
        <v>296</v>
      </c>
      <c r="F106" s="50" t="s">
        <v>297</v>
      </c>
      <c r="G106" s="50" t="s">
        <v>298</v>
      </c>
      <c r="H106" s="50" t="s">
        <v>299</v>
      </c>
      <c r="I106" s="50" t="s">
        <v>300</v>
      </c>
    </row>
    <row r="107" customFormat="false" ht="13.8" hidden="false" customHeight="false" outlineLevel="0" collapsed="false">
      <c r="A107" s="62" t="s">
        <v>425</v>
      </c>
      <c r="B107" s="52" t="s">
        <v>302</v>
      </c>
      <c r="C107" s="63" t="s">
        <v>303</v>
      </c>
      <c r="D107" s="63" t="s">
        <v>304</v>
      </c>
      <c r="E107" s="63" t="n">
        <v>7.9</v>
      </c>
      <c r="F107" s="63" t="n">
        <v>9</v>
      </c>
      <c r="G107" s="63" t="s">
        <v>305</v>
      </c>
      <c r="H107" s="55"/>
      <c r="I107" s="55" t="s">
        <v>306</v>
      </c>
    </row>
    <row r="108" customFormat="false" ht="13.8" hidden="false" customHeight="false" outlineLevel="0" collapsed="false">
      <c r="A108" s="56"/>
      <c r="B108" s="52"/>
      <c r="C108" s="63" t="s">
        <v>307</v>
      </c>
      <c r="D108" s="63" t="s">
        <v>308</v>
      </c>
      <c r="E108" s="63" t="s">
        <v>309</v>
      </c>
      <c r="F108" s="63" t="n">
        <v>8.1</v>
      </c>
      <c r="G108" s="63" t="s">
        <v>305</v>
      </c>
      <c r="H108" s="55"/>
      <c r="I108" s="55" t="s">
        <v>426</v>
      </c>
    </row>
    <row r="109" customFormat="false" ht="13.8" hidden="false" customHeight="false" outlineLevel="0" collapsed="false">
      <c r="A109" s="56"/>
      <c r="B109" s="52"/>
      <c r="C109" s="64" t="s">
        <v>307</v>
      </c>
      <c r="D109" s="64" t="s">
        <v>311</v>
      </c>
      <c r="E109" s="64" t="s">
        <v>427</v>
      </c>
      <c r="F109" s="64" t="n">
        <v>5</v>
      </c>
      <c r="G109" s="64" t="s">
        <v>312</v>
      </c>
      <c r="H109" s="55"/>
      <c r="I109" s="55" t="s">
        <v>426</v>
      </c>
    </row>
    <row r="110" customFormat="false" ht="13.8" hidden="false" customHeight="false" outlineLevel="0" collapsed="false">
      <c r="A110" s="56"/>
      <c r="B110" s="52"/>
      <c r="C110" s="63" t="s">
        <v>307</v>
      </c>
      <c r="D110" s="63" t="s">
        <v>313</v>
      </c>
      <c r="E110" s="63" t="s">
        <v>428</v>
      </c>
      <c r="F110" s="63" t="n">
        <v>5</v>
      </c>
      <c r="G110" s="63" t="s">
        <v>305</v>
      </c>
      <c r="H110" s="55"/>
      <c r="I110" s="55" t="s">
        <v>426</v>
      </c>
    </row>
    <row r="111" customFormat="false" ht="13.8" hidden="false" customHeight="false" outlineLevel="0" collapsed="false">
      <c r="A111" s="56"/>
      <c r="B111" s="52"/>
      <c r="C111" s="63" t="s">
        <v>307</v>
      </c>
      <c r="D111" s="63" t="s">
        <v>315</v>
      </c>
      <c r="E111" s="63" t="s">
        <v>429</v>
      </c>
      <c r="F111" s="63" t="s">
        <v>317</v>
      </c>
      <c r="G111" s="63" t="s">
        <v>305</v>
      </c>
      <c r="H111" s="55"/>
      <c r="I111" s="55" t="s">
        <v>426</v>
      </c>
    </row>
    <row r="112" customFormat="false" ht="13.8" hidden="false" customHeight="false" outlineLevel="0" collapsed="false">
      <c r="A112" s="56"/>
      <c r="B112" s="52"/>
      <c r="C112" s="63" t="s">
        <v>307</v>
      </c>
      <c r="D112" s="63" t="s">
        <v>318</v>
      </c>
      <c r="E112" s="63" t="s">
        <v>319</v>
      </c>
      <c r="F112" s="63" t="n">
        <v>3</v>
      </c>
      <c r="G112" s="63" t="s">
        <v>305</v>
      </c>
      <c r="H112" s="55"/>
      <c r="I112" s="55" t="s">
        <v>426</v>
      </c>
    </row>
    <row r="113" customFormat="false" ht="13.8" hidden="false" customHeight="false" outlineLevel="0" collapsed="false">
      <c r="A113" s="56"/>
      <c r="B113" s="52"/>
      <c r="C113" s="63" t="s">
        <v>320</v>
      </c>
      <c r="D113" s="63" t="s">
        <v>321</v>
      </c>
      <c r="E113" s="63" t="s">
        <v>322</v>
      </c>
      <c r="F113" s="63" t="s">
        <v>323</v>
      </c>
      <c r="G113" s="63" t="s">
        <v>305</v>
      </c>
      <c r="H113" s="55"/>
      <c r="I113" s="55" t="s">
        <v>430</v>
      </c>
    </row>
    <row r="114" customFormat="false" ht="13.8" hidden="false" customHeight="false" outlineLevel="0" collapsed="false">
      <c r="A114" s="56"/>
      <c r="B114" s="52"/>
      <c r="C114" s="63" t="s">
        <v>324</v>
      </c>
      <c r="D114" s="63" t="s">
        <v>325</v>
      </c>
      <c r="E114" s="63" t="s">
        <v>326</v>
      </c>
      <c r="F114" s="63" t="n">
        <v>5.8</v>
      </c>
      <c r="G114" s="63" t="s">
        <v>305</v>
      </c>
      <c r="H114" s="55"/>
      <c r="I114" s="55" t="s">
        <v>426</v>
      </c>
    </row>
    <row r="115" customFormat="false" ht="13.8" hidden="false" customHeight="false" outlineLevel="0" collapsed="false">
      <c r="A115" s="56"/>
      <c r="B115" s="52" t="s">
        <v>336</v>
      </c>
      <c r="C115" s="55" t="s">
        <v>303</v>
      </c>
      <c r="D115" s="55" t="s">
        <v>304</v>
      </c>
      <c r="E115" s="52" t="n">
        <v>7.7</v>
      </c>
      <c r="F115" s="55" t="s">
        <v>337</v>
      </c>
      <c r="G115" s="55" t="s">
        <v>305</v>
      </c>
      <c r="H115" s="55"/>
      <c r="I115" s="55" t="s">
        <v>430</v>
      </c>
    </row>
    <row r="116" customFormat="false" ht="13.8" hidden="false" customHeight="false" outlineLevel="0" collapsed="false">
      <c r="A116" s="56"/>
      <c r="B116" s="52"/>
      <c r="C116" s="55" t="s">
        <v>307</v>
      </c>
      <c r="D116" s="55" t="s">
        <v>338</v>
      </c>
      <c r="E116" s="52" t="n">
        <v>16.8</v>
      </c>
      <c r="F116" s="55" t="s">
        <v>339</v>
      </c>
      <c r="G116" s="55" t="s">
        <v>305</v>
      </c>
      <c r="H116" s="55"/>
      <c r="I116" s="55" t="s">
        <v>430</v>
      </c>
    </row>
    <row r="117" customFormat="false" ht="13.8" hidden="false" customHeight="false" outlineLevel="0" collapsed="false">
      <c r="A117" s="56"/>
      <c r="B117" s="52"/>
      <c r="C117" s="55" t="s">
        <v>307</v>
      </c>
      <c r="D117" s="55" t="s">
        <v>308</v>
      </c>
      <c r="E117" s="52" t="n">
        <v>7</v>
      </c>
      <c r="F117" s="55" t="n">
        <v>8.1</v>
      </c>
      <c r="G117" s="55" t="s">
        <v>305</v>
      </c>
      <c r="H117" s="55"/>
      <c r="I117" s="55" t="s">
        <v>426</v>
      </c>
    </row>
    <row r="118" customFormat="false" ht="13.8" hidden="false" customHeight="false" outlineLevel="0" collapsed="false">
      <c r="A118" s="56"/>
      <c r="B118" s="52"/>
      <c r="C118" s="55" t="s">
        <v>324</v>
      </c>
      <c r="D118" s="55" t="s">
        <v>335</v>
      </c>
      <c r="E118" s="52" t="n">
        <v>13</v>
      </c>
      <c r="F118" s="55" t="n">
        <v>15</v>
      </c>
      <c r="G118" s="55" t="s">
        <v>305</v>
      </c>
      <c r="H118" s="55"/>
      <c r="I118" s="55" t="s">
        <v>430</v>
      </c>
    </row>
    <row r="119" customFormat="false" ht="13.8" hidden="false" customHeight="false" outlineLevel="0" collapsed="false">
      <c r="A119" s="56"/>
      <c r="B119" s="52"/>
      <c r="C119" s="55" t="s">
        <v>320</v>
      </c>
      <c r="D119" s="55" t="s">
        <v>321</v>
      </c>
      <c r="E119" s="52" t="s">
        <v>340</v>
      </c>
      <c r="F119" s="55" t="s">
        <v>323</v>
      </c>
      <c r="G119" s="55" t="s">
        <v>305</v>
      </c>
      <c r="H119" s="55"/>
      <c r="I119" s="55" t="s">
        <v>430</v>
      </c>
    </row>
    <row r="120" customFormat="false" ht="13.8" hidden="false" customHeight="false" outlineLevel="0" collapsed="false">
      <c r="A120" s="56"/>
      <c r="B120" s="52" t="s">
        <v>180</v>
      </c>
      <c r="C120" s="55" t="s">
        <v>303</v>
      </c>
      <c r="D120" s="55" t="s">
        <v>304</v>
      </c>
      <c r="E120" s="55" t="n">
        <v>7.7</v>
      </c>
      <c r="F120" s="55" t="s">
        <v>337</v>
      </c>
      <c r="G120" s="55" t="s">
        <v>305</v>
      </c>
      <c r="H120" s="55"/>
      <c r="I120" s="55" t="s">
        <v>430</v>
      </c>
    </row>
    <row r="121" customFormat="false" ht="13.8" hidden="false" customHeight="false" outlineLevel="0" collapsed="false">
      <c r="A121" s="56"/>
      <c r="B121" s="52"/>
      <c r="C121" s="55" t="s">
        <v>303</v>
      </c>
      <c r="D121" s="55" t="s">
        <v>341</v>
      </c>
      <c r="E121" s="55" t="n">
        <v>7.6</v>
      </c>
      <c r="F121" s="55" t="s">
        <v>342</v>
      </c>
      <c r="G121" s="55" t="s">
        <v>305</v>
      </c>
      <c r="H121" s="55"/>
      <c r="I121" s="55" t="s">
        <v>426</v>
      </c>
    </row>
    <row r="122" customFormat="false" ht="13.8" hidden="false" customHeight="false" outlineLevel="0" collapsed="false">
      <c r="A122" s="56"/>
      <c r="B122" s="52"/>
      <c r="C122" s="55" t="s">
        <v>307</v>
      </c>
      <c r="D122" s="55" t="s">
        <v>343</v>
      </c>
      <c r="E122" s="55" t="s">
        <v>431</v>
      </c>
      <c r="F122" s="55" t="n">
        <v>8.1</v>
      </c>
      <c r="G122" s="55" t="s">
        <v>305</v>
      </c>
      <c r="H122" s="55"/>
      <c r="I122" s="55" t="s">
        <v>426</v>
      </c>
    </row>
    <row r="123" customFormat="false" ht="13.8" hidden="false" customHeight="false" outlineLevel="0" collapsed="false">
      <c r="A123" s="56"/>
      <c r="B123" s="52"/>
      <c r="C123" s="55" t="s">
        <v>307</v>
      </c>
      <c r="D123" s="55" t="s">
        <v>311</v>
      </c>
      <c r="E123" s="55" t="n">
        <v>5</v>
      </c>
      <c r="F123" s="55" t="n">
        <v>5</v>
      </c>
      <c r="G123" s="55" t="s">
        <v>305</v>
      </c>
      <c r="H123" s="55"/>
      <c r="I123" s="55" t="s">
        <v>426</v>
      </c>
    </row>
    <row r="124" customFormat="false" ht="13.8" hidden="false" customHeight="false" outlineLevel="0" collapsed="false">
      <c r="A124" s="56"/>
      <c r="B124" s="52"/>
      <c r="C124" s="55" t="s">
        <v>307</v>
      </c>
      <c r="D124" s="55" t="s">
        <v>318</v>
      </c>
      <c r="E124" s="55" t="n">
        <v>3</v>
      </c>
      <c r="F124" s="55" t="n">
        <v>3</v>
      </c>
      <c r="G124" s="55" t="s">
        <v>305</v>
      </c>
      <c r="H124" s="55"/>
      <c r="I124" s="55" t="s">
        <v>426</v>
      </c>
    </row>
    <row r="125" customFormat="false" ht="13.8" hidden="false" customHeight="false" outlineLevel="0" collapsed="false">
      <c r="A125" s="56"/>
      <c r="B125" s="52"/>
      <c r="C125" s="55" t="s">
        <v>324</v>
      </c>
      <c r="D125" s="55" t="s">
        <v>325</v>
      </c>
      <c r="E125" s="55" t="s">
        <v>345</v>
      </c>
      <c r="F125" s="55" t="n">
        <v>5.8</v>
      </c>
      <c r="G125" s="55" t="s">
        <v>305</v>
      </c>
      <c r="H125" s="55"/>
      <c r="I125" s="55" t="s">
        <v>426</v>
      </c>
    </row>
    <row r="126" customFormat="false" ht="13.8" hidden="false" customHeight="false" outlineLevel="0" collapsed="false">
      <c r="A126" s="56"/>
      <c r="B126" s="52"/>
      <c r="C126" s="55" t="s">
        <v>320</v>
      </c>
      <c r="D126" s="55" t="s">
        <v>321</v>
      </c>
      <c r="E126" s="55" t="s">
        <v>346</v>
      </c>
      <c r="F126" s="55" t="s">
        <v>323</v>
      </c>
      <c r="G126" s="55" t="s">
        <v>305</v>
      </c>
      <c r="H126" s="55"/>
      <c r="I126" s="55" t="s">
        <v>430</v>
      </c>
    </row>
    <row r="127" customFormat="false" ht="14.5" hidden="false" customHeight="true" outlineLevel="0" collapsed="false">
      <c r="A127" s="56"/>
      <c r="B127" s="65" t="s">
        <v>347</v>
      </c>
      <c r="C127" s="65" t="s">
        <v>303</v>
      </c>
      <c r="D127" s="65" t="s">
        <v>304</v>
      </c>
      <c r="E127" s="65" t="n">
        <v>7.7</v>
      </c>
      <c r="F127" s="65" t="n">
        <v>9</v>
      </c>
      <c r="G127" s="65" t="s">
        <v>305</v>
      </c>
      <c r="H127" s="55"/>
      <c r="I127" s="55" t="s">
        <v>430</v>
      </c>
    </row>
    <row r="128" customFormat="false" ht="13.8" hidden="false" customHeight="false" outlineLevel="0" collapsed="false">
      <c r="A128" s="56"/>
      <c r="B128" s="65"/>
      <c r="C128" s="65" t="s">
        <v>307</v>
      </c>
      <c r="D128" s="65" t="s">
        <v>348</v>
      </c>
      <c r="E128" s="65" t="s">
        <v>349</v>
      </c>
      <c r="F128" s="65" t="s">
        <v>350</v>
      </c>
      <c r="G128" s="65" t="s">
        <v>305</v>
      </c>
      <c r="H128" s="55"/>
      <c r="I128" s="55" t="s">
        <v>426</v>
      </c>
    </row>
    <row r="129" customFormat="false" ht="13.8" hidden="false" customHeight="false" outlineLevel="0" collapsed="false">
      <c r="A129" s="56"/>
      <c r="B129" s="65"/>
      <c r="C129" s="65" t="s">
        <v>320</v>
      </c>
      <c r="D129" s="65" t="s">
        <v>351</v>
      </c>
      <c r="E129" s="65" t="s">
        <v>352</v>
      </c>
      <c r="F129" s="65" t="s">
        <v>353</v>
      </c>
      <c r="G129" s="65" t="s">
        <v>305</v>
      </c>
      <c r="H129" s="55"/>
      <c r="I129" s="55" t="s">
        <v>430</v>
      </c>
    </row>
    <row r="130" customFormat="false" ht="13.8" hidden="false" customHeight="false" outlineLevel="0" collapsed="false">
      <c r="A130" s="56"/>
      <c r="B130" s="65"/>
      <c r="C130" s="65" t="s">
        <v>307</v>
      </c>
      <c r="D130" s="65" t="s">
        <v>311</v>
      </c>
      <c r="E130" s="65" t="s">
        <v>354</v>
      </c>
      <c r="F130" s="65" t="s">
        <v>354</v>
      </c>
      <c r="G130" s="65" t="s">
        <v>312</v>
      </c>
      <c r="H130" s="55"/>
      <c r="I130" s="55" t="s">
        <v>426</v>
      </c>
    </row>
    <row r="131" customFormat="false" ht="13.8" hidden="false" customHeight="false" outlineLevel="0" collapsed="false">
      <c r="A131" s="56"/>
      <c r="B131" s="65"/>
      <c r="C131" s="65" t="s">
        <v>324</v>
      </c>
      <c r="D131" s="65" t="s">
        <v>335</v>
      </c>
      <c r="E131" s="65" t="s">
        <v>355</v>
      </c>
      <c r="F131" s="65" t="n">
        <v>15</v>
      </c>
      <c r="G131" s="65" t="s">
        <v>305</v>
      </c>
      <c r="H131" s="55"/>
      <c r="I131" s="55" t="s">
        <v>426</v>
      </c>
    </row>
    <row r="132" customFormat="false" ht="13.8" hidden="false" customHeight="false" outlineLevel="0" collapsed="false">
      <c r="A132" s="56"/>
      <c r="B132" s="52" t="s">
        <v>356</v>
      </c>
      <c r="C132" s="52" t="s">
        <v>303</v>
      </c>
      <c r="D132" s="52" t="s">
        <v>341</v>
      </c>
      <c r="E132" s="52" t="n">
        <v>7.9</v>
      </c>
      <c r="F132" s="52" t="s">
        <v>342</v>
      </c>
      <c r="G132" s="52" t="s">
        <v>305</v>
      </c>
      <c r="H132" s="52"/>
      <c r="I132" s="55" t="s">
        <v>426</v>
      </c>
    </row>
    <row r="133" customFormat="false" ht="13.8" hidden="false" customHeight="false" outlineLevel="0" collapsed="false">
      <c r="A133" s="56"/>
      <c r="B133" s="52"/>
      <c r="C133" s="52" t="s">
        <v>307</v>
      </c>
      <c r="D133" s="52" t="s">
        <v>357</v>
      </c>
      <c r="E133" s="52" t="n">
        <v>8</v>
      </c>
      <c r="F133" s="52" t="n">
        <v>19</v>
      </c>
      <c r="G133" s="52" t="s">
        <v>305</v>
      </c>
      <c r="H133" s="52"/>
      <c r="I133" s="55" t="s">
        <v>430</v>
      </c>
    </row>
    <row r="134" customFormat="false" ht="13.8" hidden="false" customHeight="false" outlineLevel="0" collapsed="false">
      <c r="A134" s="56"/>
      <c r="B134" s="52"/>
      <c r="C134" s="52" t="s">
        <v>307</v>
      </c>
      <c r="D134" s="52" t="s">
        <v>358</v>
      </c>
      <c r="E134" s="52" t="s">
        <v>359</v>
      </c>
      <c r="F134" s="52" t="s">
        <v>331</v>
      </c>
      <c r="G134" s="52" t="s">
        <v>305</v>
      </c>
      <c r="H134" s="52"/>
      <c r="I134" s="55" t="s">
        <v>426</v>
      </c>
    </row>
    <row r="135" customFormat="false" ht="13.8" hidden="false" customHeight="false" outlineLevel="0" collapsed="false">
      <c r="A135" s="56"/>
      <c r="B135" s="52"/>
      <c r="C135" s="52" t="s">
        <v>307</v>
      </c>
      <c r="D135" s="52" t="s">
        <v>348</v>
      </c>
      <c r="E135" s="52" t="s">
        <v>360</v>
      </c>
      <c r="F135" s="52" t="s">
        <v>339</v>
      </c>
      <c r="G135" s="52" t="s">
        <v>305</v>
      </c>
      <c r="H135" s="55"/>
      <c r="I135" s="55" t="s">
        <v>430</v>
      </c>
    </row>
    <row r="136" customFormat="false" ht="13.8" hidden="false" customHeight="false" outlineLevel="0" collapsed="false">
      <c r="A136" s="56"/>
      <c r="B136" s="52"/>
      <c r="C136" s="52" t="s">
        <v>307</v>
      </c>
      <c r="D136" s="52" t="s">
        <v>361</v>
      </c>
      <c r="E136" s="52" t="s">
        <v>362</v>
      </c>
      <c r="F136" s="52" t="n">
        <v>7</v>
      </c>
      <c r="G136" s="52" t="s">
        <v>305</v>
      </c>
      <c r="H136" s="55"/>
      <c r="I136" s="55" t="s">
        <v>426</v>
      </c>
    </row>
    <row r="137" customFormat="false" ht="13.8" hidden="false" customHeight="false" outlineLevel="0" collapsed="false">
      <c r="A137" s="56"/>
      <c r="B137" s="52"/>
      <c r="C137" s="52" t="s">
        <v>320</v>
      </c>
      <c r="D137" s="52" t="s">
        <v>321</v>
      </c>
      <c r="E137" s="52" t="n">
        <v>2.4</v>
      </c>
      <c r="F137" s="52" t="s">
        <v>323</v>
      </c>
      <c r="G137" s="52" t="s">
        <v>305</v>
      </c>
      <c r="H137" s="55"/>
      <c r="I137" s="55" t="s">
        <v>430</v>
      </c>
    </row>
    <row r="138" customFormat="false" ht="13.8" hidden="false" customHeight="false" outlineLevel="0" collapsed="false">
      <c r="A138" s="56"/>
      <c r="B138" s="52"/>
      <c r="C138" s="52" t="s">
        <v>363</v>
      </c>
      <c r="D138" s="52" t="s">
        <v>364</v>
      </c>
      <c r="E138" s="52" t="n">
        <v>2.8</v>
      </c>
      <c r="F138" s="55" t="s">
        <v>365</v>
      </c>
      <c r="G138" s="52" t="s">
        <v>305</v>
      </c>
      <c r="H138" s="55" t="s">
        <v>366</v>
      </c>
      <c r="I138" s="55" t="s">
        <v>306</v>
      </c>
    </row>
    <row r="139" customFormat="false" ht="13.8" hidden="false" customHeight="false" outlineLevel="0" collapsed="false">
      <c r="A139" s="56"/>
      <c r="B139" s="52"/>
      <c r="C139" s="52" t="s">
        <v>324</v>
      </c>
      <c r="D139" s="52" t="s">
        <v>367</v>
      </c>
      <c r="E139" s="52" t="n">
        <v>11</v>
      </c>
      <c r="F139" s="52" t="n">
        <v>15</v>
      </c>
      <c r="G139" s="52" t="s">
        <v>305</v>
      </c>
      <c r="H139" s="52"/>
      <c r="I139" s="55" t="s">
        <v>430</v>
      </c>
    </row>
    <row r="140" customFormat="false" ht="14.5" hidden="false" customHeight="true" outlineLevel="0" collapsed="false">
      <c r="A140" s="56"/>
      <c r="B140" s="58" t="s">
        <v>368</v>
      </c>
      <c r="C140" s="58" t="s">
        <v>303</v>
      </c>
      <c r="D140" s="58" t="s">
        <v>341</v>
      </c>
      <c r="E140" s="58" t="n">
        <v>7.9</v>
      </c>
      <c r="F140" s="58" t="n">
        <v>9</v>
      </c>
      <c r="G140" s="58" t="s">
        <v>305</v>
      </c>
      <c r="H140" s="55"/>
      <c r="I140" s="55" t="s">
        <v>430</v>
      </c>
    </row>
    <row r="141" customFormat="false" ht="13.8" hidden="false" customHeight="false" outlineLevel="0" collapsed="false">
      <c r="A141" s="56"/>
      <c r="B141" s="58"/>
      <c r="C141" s="58" t="s">
        <v>324</v>
      </c>
      <c r="D141" s="58" t="s">
        <v>367</v>
      </c>
      <c r="E141" s="52" t="n">
        <v>12</v>
      </c>
      <c r="F141" s="58" t="n">
        <v>15</v>
      </c>
      <c r="G141" s="58" t="s">
        <v>305</v>
      </c>
      <c r="H141" s="55"/>
      <c r="I141" s="55" t="s">
        <v>430</v>
      </c>
    </row>
    <row r="142" customFormat="false" ht="13.8" hidden="false" customHeight="false" outlineLevel="0" collapsed="false">
      <c r="A142" s="56"/>
      <c r="B142" s="58"/>
      <c r="C142" s="58" t="s">
        <v>320</v>
      </c>
      <c r="D142" s="58" t="s">
        <v>321</v>
      </c>
      <c r="E142" s="58" t="n">
        <v>2.4</v>
      </c>
      <c r="F142" s="58" t="s">
        <v>323</v>
      </c>
      <c r="G142" s="58" t="s">
        <v>305</v>
      </c>
      <c r="H142" s="55"/>
      <c r="I142" s="55" t="s">
        <v>430</v>
      </c>
    </row>
    <row r="143" customFormat="false" ht="13.8" hidden="false" customHeight="false" outlineLevel="0" collapsed="false">
      <c r="A143" s="56"/>
      <c r="B143" s="58"/>
      <c r="C143" s="58" t="s">
        <v>363</v>
      </c>
      <c r="D143" s="58" t="s">
        <v>364</v>
      </c>
      <c r="E143" s="58" t="n">
        <v>2.8</v>
      </c>
      <c r="F143" s="55" t="s">
        <v>365</v>
      </c>
      <c r="G143" s="58" t="s">
        <v>305</v>
      </c>
      <c r="H143" s="55" t="s">
        <v>366</v>
      </c>
      <c r="I143" s="55" t="s">
        <v>306</v>
      </c>
    </row>
    <row r="144" customFormat="false" ht="13.8" hidden="false" customHeight="false" outlineLevel="0" collapsed="false">
      <c r="A144" s="56"/>
      <c r="B144" s="58"/>
      <c r="C144" s="58" t="s">
        <v>307</v>
      </c>
      <c r="D144" s="58" t="s">
        <v>358</v>
      </c>
      <c r="E144" s="58" t="s">
        <v>331</v>
      </c>
      <c r="F144" s="58" t="s">
        <v>331</v>
      </c>
      <c r="G144" s="58" t="s">
        <v>305</v>
      </c>
      <c r="H144" s="55"/>
      <c r="I144" s="55" t="s">
        <v>426</v>
      </c>
    </row>
    <row r="145" customFormat="false" ht="13.8" hidden="false" customHeight="false" outlineLevel="0" collapsed="false">
      <c r="A145" s="56"/>
      <c r="B145" s="58"/>
      <c r="C145" s="58" t="s">
        <v>307</v>
      </c>
      <c r="D145" s="58" t="s">
        <v>357</v>
      </c>
      <c r="E145" s="58" t="n">
        <v>11</v>
      </c>
      <c r="F145" s="58" t="n">
        <v>19</v>
      </c>
      <c r="G145" s="58" t="s">
        <v>305</v>
      </c>
      <c r="H145" s="55"/>
      <c r="I145" s="55" t="s">
        <v>430</v>
      </c>
    </row>
    <row r="146" customFormat="false" ht="13.8" hidden="false" customHeight="false" outlineLevel="0" collapsed="false">
      <c r="A146" s="56"/>
      <c r="B146" s="58"/>
      <c r="C146" s="58" t="s">
        <v>307</v>
      </c>
      <c r="D146" s="58" t="s">
        <v>348</v>
      </c>
      <c r="E146" s="58" t="s">
        <v>369</v>
      </c>
      <c r="F146" s="58" t="s">
        <v>339</v>
      </c>
      <c r="G146" s="58" t="s">
        <v>305</v>
      </c>
      <c r="H146" s="55"/>
      <c r="I146" s="55" t="s">
        <v>430</v>
      </c>
    </row>
    <row r="147" customFormat="false" ht="13.8" hidden="false" customHeight="false" outlineLevel="0" collapsed="false">
      <c r="A147" s="56"/>
      <c r="B147" s="58"/>
      <c r="C147" s="58" t="s">
        <v>307</v>
      </c>
      <c r="D147" s="58" t="s">
        <v>361</v>
      </c>
      <c r="E147" s="58" t="s">
        <v>362</v>
      </c>
      <c r="F147" s="58" t="n">
        <v>7</v>
      </c>
      <c r="G147" s="58" t="s">
        <v>305</v>
      </c>
      <c r="H147" s="55"/>
      <c r="I147" s="55" t="s">
        <v>426</v>
      </c>
    </row>
    <row r="148" customFormat="false" ht="14.5" hidden="false" customHeight="true" outlineLevel="0" collapsed="false">
      <c r="A148" s="56"/>
      <c r="B148" s="58" t="s">
        <v>224</v>
      </c>
      <c r="C148" s="58" t="s">
        <v>324</v>
      </c>
      <c r="D148" s="58" t="s">
        <v>367</v>
      </c>
      <c r="E148" s="58" t="n">
        <v>11</v>
      </c>
      <c r="F148" s="58" t="n">
        <v>15</v>
      </c>
      <c r="G148" s="58" t="s">
        <v>305</v>
      </c>
      <c r="H148" s="55"/>
      <c r="I148" s="55" t="s">
        <v>430</v>
      </c>
    </row>
    <row r="149" customFormat="false" ht="13.8" hidden="false" customHeight="false" outlineLevel="0" collapsed="false">
      <c r="A149" s="56"/>
      <c r="B149" s="58"/>
      <c r="C149" s="58" t="s">
        <v>307</v>
      </c>
      <c r="D149" s="58" t="s">
        <v>357</v>
      </c>
      <c r="E149" s="58" t="n">
        <v>11</v>
      </c>
      <c r="F149" s="58" t="n">
        <v>19</v>
      </c>
      <c r="G149" s="58" t="s">
        <v>305</v>
      </c>
      <c r="H149" s="55"/>
      <c r="I149" s="55" t="s">
        <v>426</v>
      </c>
    </row>
    <row r="150" customFormat="false" ht="13.8" hidden="false" customHeight="false" outlineLevel="0" collapsed="false">
      <c r="A150" s="56"/>
      <c r="B150" s="58"/>
      <c r="C150" s="58" t="s">
        <v>307</v>
      </c>
      <c r="D150" s="58" t="s">
        <v>358</v>
      </c>
      <c r="E150" s="58" t="s">
        <v>370</v>
      </c>
      <c r="F150" s="58" t="s">
        <v>331</v>
      </c>
      <c r="G150" s="58" t="s">
        <v>305</v>
      </c>
      <c r="H150" s="55"/>
      <c r="I150" s="55" t="s">
        <v>426</v>
      </c>
    </row>
    <row r="151" customFormat="false" ht="13.8" hidden="false" customHeight="false" outlineLevel="0" collapsed="false">
      <c r="A151" s="56"/>
      <c r="B151" s="58"/>
      <c r="C151" s="58" t="s">
        <v>307</v>
      </c>
      <c r="D151" s="58" t="s">
        <v>348</v>
      </c>
      <c r="E151" s="58" t="s">
        <v>349</v>
      </c>
      <c r="F151" s="58" t="s">
        <v>339</v>
      </c>
      <c r="G151" s="58" t="s">
        <v>305</v>
      </c>
      <c r="H151" s="55"/>
      <c r="I151" s="55" t="s">
        <v>426</v>
      </c>
    </row>
    <row r="152" customFormat="false" ht="13.8" hidden="false" customHeight="false" outlineLevel="0" collapsed="false">
      <c r="A152" s="56"/>
      <c r="B152" s="58"/>
      <c r="C152" s="58" t="s">
        <v>303</v>
      </c>
      <c r="D152" s="58" t="s">
        <v>341</v>
      </c>
      <c r="E152" s="58" t="n">
        <v>7.9</v>
      </c>
      <c r="F152" s="58" t="n">
        <v>9</v>
      </c>
      <c r="G152" s="58" t="s">
        <v>305</v>
      </c>
      <c r="H152" s="55"/>
      <c r="I152" s="55" t="s">
        <v>430</v>
      </c>
    </row>
    <row r="153" customFormat="false" ht="13.8" hidden="false" customHeight="false" outlineLevel="0" collapsed="false">
      <c r="A153" s="56"/>
      <c r="B153" s="58"/>
      <c r="C153" s="58" t="s">
        <v>363</v>
      </c>
      <c r="D153" s="58" t="s">
        <v>364</v>
      </c>
      <c r="E153" s="58" t="n">
        <v>2.8</v>
      </c>
      <c r="F153" s="55" t="s">
        <v>365</v>
      </c>
      <c r="G153" s="58" t="s">
        <v>305</v>
      </c>
      <c r="H153" s="55" t="s">
        <v>366</v>
      </c>
      <c r="I153" s="55" t="s">
        <v>306</v>
      </c>
    </row>
    <row r="154" customFormat="false" ht="13.8" hidden="false" customHeight="false" outlineLevel="0" collapsed="false">
      <c r="A154" s="56"/>
      <c r="B154" s="58"/>
      <c r="C154" s="58" t="s">
        <v>320</v>
      </c>
      <c r="D154" s="58" t="s">
        <v>321</v>
      </c>
      <c r="E154" s="58" t="n">
        <v>2.4</v>
      </c>
      <c r="F154" s="58" t="s">
        <v>323</v>
      </c>
      <c r="G154" s="58" t="s">
        <v>305</v>
      </c>
      <c r="H154" s="55"/>
      <c r="I154" s="55" t="s">
        <v>306</v>
      </c>
    </row>
    <row r="155" customFormat="false" ht="13.8" hidden="false" customHeight="false" outlineLevel="0" collapsed="false">
      <c r="A155" s="56"/>
      <c r="B155" s="37" t="s">
        <v>383</v>
      </c>
      <c r="C155" s="15" t="s">
        <v>303</v>
      </c>
      <c r="D155" s="15" t="s">
        <v>304</v>
      </c>
      <c r="E155" s="55" t="n">
        <v>7.9</v>
      </c>
      <c r="F155" s="55" t="s">
        <v>337</v>
      </c>
      <c r="G155" s="15" t="s">
        <v>305</v>
      </c>
      <c r="H155" s="55"/>
      <c r="I155" s="55" t="s">
        <v>430</v>
      </c>
    </row>
    <row r="156" customFormat="false" ht="13.8" hidden="false" customHeight="false" outlineLevel="0" collapsed="false">
      <c r="A156" s="56"/>
      <c r="B156" s="37"/>
      <c r="C156" s="15" t="s">
        <v>307</v>
      </c>
      <c r="D156" s="15" t="s">
        <v>384</v>
      </c>
      <c r="E156" s="55" t="s">
        <v>385</v>
      </c>
      <c r="F156" s="55" t="s">
        <v>386</v>
      </c>
      <c r="G156" s="15" t="s">
        <v>305</v>
      </c>
      <c r="H156" s="55"/>
      <c r="I156" s="55" t="s">
        <v>426</v>
      </c>
    </row>
    <row r="157" customFormat="false" ht="13.8" hidden="false" customHeight="false" outlineLevel="0" collapsed="false">
      <c r="A157" s="56"/>
      <c r="B157" s="37"/>
      <c r="C157" s="15" t="s">
        <v>324</v>
      </c>
      <c r="D157" s="15" t="s">
        <v>335</v>
      </c>
      <c r="E157" s="55" t="n">
        <v>11</v>
      </c>
      <c r="F157" s="55" t="n">
        <v>15</v>
      </c>
      <c r="G157" s="15" t="s">
        <v>305</v>
      </c>
      <c r="H157" s="55"/>
      <c r="I157" s="55" t="s">
        <v>430</v>
      </c>
    </row>
    <row r="158" customFormat="false" ht="13.8" hidden="false" customHeight="false" outlineLevel="0" collapsed="false">
      <c r="A158" s="56"/>
      <c r="B158" s="37"/>
      <c r="C158" s="15" t="s">
        <v>307</v>
      </c>
      <c r="D158" s="15" t="s">
        <v>357</v>
      </c>
      <c r="E158" s="55" t="n">
        <v>11</v>
      </c>
      <c r="F158" s="55" t="n">
        <v>19</v>
      </c>
      <c r="G158" s="15" t="s">
        <v>305</v>
      </c>
      <c r="H158" s="55"/>
      <c r="I158" s="55" t="s">
        <v>430</v>
      </c>
    </row>
    <row r="159" customFormat="false" ht="13.8" hidden="false" customHeight="false" outlineLevel="0" collapsed="false">
      <c r="A159" s="56"/>
      <c r="B159" s="37"/>
      <c r="C159" s="15" t="s">
        <v>307</v>
      </c>
      <c r="D159" s="15" t="s">
        <v>387</v>
      </c>
      <c r="E159" s="55" t="s">
        <v>388</v>
      </c>
      <c r="F159" s="55" t="s">
        <v>389</v>
      </c>
      <c r="G159" s="15" t="s">
        <v>305</v>
      </c>
      <c r="H159" s="55"/>
      <c r="I159" s="55" t="s">
        <v>426</v>
      </c>
    </row>
    <row r="160" customFormat="false" ht="13.8" hidden="false" customHeight="false" outlineLevel="0" collapsed="false">
      <c r="A160" s="56"/>
      <c r="B160" s="37"/>
      <c r="C160" s="15" t="s">
        <v>307</v>
      </c>
      <c r="D160" s="15" t="s">
        <v>390</v>
      </c>
      <c r="E160" s="55" t="s">
        <v>391</v>
      </c>
      <c r="F160" s="55" t="s">
        <v>392</v>
      </c>
      <c r="G160" s="15" t="s">
        <v>305</v>
      </c>
      <c r="H160" s="55"/>
      <c r="I160" s="55" t="s">
        <v>426</v>
      </c>
    </row>
    <row r="161" customFormat="false" ht="13.8" hidden="false" customHeight="false" outlineLevel="0" collapsed="false">
      <c r="A161" s="56"/>
      <c r="B161" s="37"/>
      <c r="C161" s="15" t="s">
        <v>307</v>
      </c>
      <c r="D161" s="15" t="s">
        <v>393</v>
      </c>
      <c r="E161" s="55" t="s">
        <v>394</v>
      </c>
      <c r="F161" s="55" t="s">
        <v>394</v>
      </c>
      <c r="G161" s="15" t="s">
        <v>305</v>
      </c>
      <c r="H161" s="55"/>
      <c r="I161" s="55" t="s">
        <v>426</v>
      </c>
    </row>
    <row r="162" customFormat="false" ht="13.8" hidden="false" customHeight="false" outlineLevel="0" collapsed="false">
      <c r="A162" s="56"/>
      <c r="B162" s="37"/>
      <c r="C162" s="15" t="s">
        <v>307</v>
      </c>
      <c r="D162" s="15" t="s">
        <v>395</v>
      </c>
      <c r="E162" s="55"/>
      <c r="F162" s="55" t="n">
        <v>1.25</v>
      </c>
      <c r="G162" s="15" t="s">
        <v>305</v>
      </c>
      <c r="H162" s="55"/>
      <c r="I162" s="55"/>
    </row>
    <row r="163" customFormat="false" ht="13.8" hidden="false" customHeight="false" outlineLevel="0" collapsed="false">
      <c r="A163" s="56"/>
      <c r="B163" s="37"/>
      <c r="C163" s="15" t="s">
        <v>307</v>
      </c>
      <c r="D163" s="15" t="s">
        <v>329</v>
      </c>
      <c r="E163" s="55" t="n">
        <v>2.3</v>
      </c>
      <c r="F163" s="55" t="s">
        <v>331</v>
      </c>
      <c r="G163" s="15" t="s">
        <v>305</v>
      </c>
      <c r="H163" s="55"/>
      <c r="I163" s="55" t="s">
        <v>426</v>
      </c>
    </row>
    <row r="164" customFormat="false" ht="13.8" hidden="false" customHeight="false" outlineLevel="0" collapsed="false">
      <c r="A164" s="56"/>
      <c r="B164" s="37"/>
      <c r="C164" s="15" t="s">
        <v>307</v>
      </c>
      <c r="D164" s="15" t="s">
        <v>361</v>
      </c>
      <c r="E164" s="55" t="s">
        <v>396</v>
      </c>
      <c r="F164" s="55" t="s">
        <v>397</v>
      </c>
      <c r="G164" s="15" t="s">
        <v>305</v>
      </c>
      <c r="H164" s="55"/>
      <c r="I164" s="55" t="s">
        <v>430</v>
      </c>
    </row>
    <row r="165" customFormat="false" ht="13.8" hidden="false" customHeight="false" outlineLevel="0" collapsed="false">
      <c r="A165" s="56"/>
      <c r="B165" s="37"/>
      <c r="C165" s="15" t="s">
        <v>307</v>
      </c>
      <c r="D165" s="15" t="s">
        <v>398</v>
      </c>
      <c r="E165" s="55" t="s">
        <v>399</v>
      </c>
      <c r="F165" s="55" t="s">
        <v>400</v>
      </c>
      <c r="G165" s="15" t="s">
        <v>305</v>
      </c>
      <c r="H165" s="55"/>
      <c r="I165" s="55" t="s">
        <v>426</v>
      </c>
    </row>
    <row r="166" customFormat="false" ht="13.8" hidden="false" customHeight="false" outlineLevel="0" collapsed="false">
      <c r="A166" s="56"/>
      <c r="B166" s="37"/>
      <c r="C166" s="15" t="s">
        <v>307</v>
      </c>
      <c r="D166" s="15" t="s">
        <v>401</v>
      </c>
      <c r="E166" s="55" t="n">
        <v>1.18</v>
      </c>
      <c r="F166" s="55" t="s">
        <v>402</v>
      </c>
      <c r="G166" s="15" t="s">
        <v>305</v>
      </c>
      <c r="H166" s="55"/>
      <c r="I166" s="55" t="s">
        <v>306</v>
      </c>
    </row>
    <row r="167" customFormat="false" ht="13.8" hidden="false" customHeight="false" outlineLevel="0" collapsed="false">
      <c r="A167" s="56"/>
      <c r="B167" s="37"/>
      <c r="C167" s="15" t="s">
        <v>307</v>
      </c>
      <c r="D167" s="15" t="s">
        <v>403</v>
      </c>
      <c r="E167" s="55" t="n">
        <v>1.18</v>
      </c>
      <c r="F167" s="55" t="s">
        <v>404</v>
      </c>
      <c r="G167" s="15" t="s">
        <v>305</v>
      </c>
      <c r="H167" s="55"/>
      <c r="I167" s="55" t="s">
        <v>306</v>
      </c>
    </row>
    <row r="168" customFormat="false" ht="13.8" hidden="false" customHeight="false" outlineLevel="0" collapsed="false">
      <c r="A168" s="56"/>
      <c r="B168" s="37"/>
      <c r="C168" s="15" t="s">
        <v>307</v>
      </c>
      <c r="D168" s="15" t="s">
        <v>405</v>
      </c>
      <c r="E168" s="55" t="n">
        <v>7</v>
      </c>
      <c r="F168" s="55" t="s">
        <v>406</v>
      </c>
      <c r="G168" s="15" t="s">
        <v>407</v>
      </c>
      <c r="H168" s="55"/>
      <c r="I168" s="55" t="s">
        <v>306</v>
      </c>
    </row>
    <row r="169" customFormat="false" ht="13.8" hidden="false" customHeight="false" outlineLevel="0" collapsed="false">
      <c r="A169" s="56"/>
      <c r="B169" s="37"/>
      <c r="C169" s="15" t="s">
        <v>408</v>
      </c>
      <c r="D169" s="15" t="s">
        <v>409</v>
      </c>
      <c r="E169" s="55" t="n">
        <v>0.19</v>
      </c>
      <c r="F169" s="55" t="s">
        <v>410</v>
      </c>
      <c r="G169" s="15" t="s">
        <v>305</v>
      </c>
      <c r="H169" s="55"/>
      <c r="I169" s="55" t="s">
        <v>306</v>
      </c>
    </row>
    <row r="170" customFormat="false" ht="13.8" hidden="false" customHeight="false" outlineLevel="0" collapsed="false">
      <c r="A170" s="56"/>
      <c r="B170" s="37"/>
      <c r="C170" s="15" t="s">
        <v>307</v>
      </c>
      <c r="D170" s="15" t="s">
        <v>411</v>
      </c>
      <c r="E170" s="55" t="n">
        <v>6.3</v>
      </c>
      <c r="F170" s="55" t="s">
        <v>412</v>
      </c>
      <c r="G170" s="15" t="s">
        <v>305</v>
      </c>
      <c r="H170" s="55"/>
      <c r="I170" s="55" t="s">
        <v>306</v>
      </c>
    </row>
    <row r="171" customFormat="false" ht="13.8" hidden="false" customHeight="false" outlineLevel="0" collapsed="false">
      <c r="A171" s="56"/>
      <c r="B171" s="37"/>
      <c r="C171" s="15" t="s">
        <v>307</v>
      </c>
      <c r="D171" s="15" t="s">
        <v>413</v>
      </c>
      <c r="E171" s="55" t="n">
        <v>2.5</v>
      </c>
      <c r="F171" s="55" t="s">
        <v>414</v>
      </c>
      <c r="G171" s="15" t="s">
        <v>305</v>
      </c>
      <c r="H171" s="55"/>
      <c r="I171" s="55" t="s">
        <v>306</v>
      </c>
    </row>
    <row r="172" customFormat="false" ht="13.8" hidden="false" customHeight="false" outlineLevel="0" collapsed="false">
      <c r="A172" s="56"/>
      <c r="B172" s="37"/>
      <c r="C172" s="59" t="s">
        <v>307</v>
      </c>
      <c r="D172" s="59" t="s">
        <v>432</v>
      </c>
      <c r="E172" s="60"/>
      <c r="F172" s="60" t="s">
        <v>386</v>
      </c>
      <c r="G172" s="59"/>
      <c r="H172" s="60"/>
      <c r="I172" s="60"/>
    </row>
    <row r="173" customFormat="false" ht="13.8" hidden="false" customHeight="false" outlineLevel="0" collapsed="false">
      <c r="A173" s="56"/>
      <c r="B173" s="37"/>
      <c r="C173" s="15" t="s">
        <v>307</v>
      </c>
      <c r="D173" s="15" t="s">
        <v>415</v>
      </c>
      <c r="E173" s="55" t="s">
        <v>416</v>
      </c>
      <c r="F173" s="55" t="s">
        <v>417</v>
      </c>
      <c r="G173" s="15" t="s">
        <v>305</v>
      </c>
      <c r="H173" s="55"/>
      <c r="I173" s="55" t="s">
        <v>426</v>
      </c>
    </row>
    <row r="174" customFormat="false" ht="13.8" hidden="false" customHeight="false" outlineLevel="0" collapsed="false">
      <c r="A174" s="56"/>
      <c r="B174" s="37"/>
      <c r="C174" s="59" t="s">
        <v>307</v>
      </c>
      <c r="D174" s="59" t="s">
        <v>418</v>
      </c>
      <c r="E174" s="60" t="n">
        <v>3.1</v>
      </c>
      <c r="F174" s="60"/>
      <c r="G174" s="59" t="s">
        <v>305</v>
      </c>
      <c r="H174" s="60"/>
      <c r="I174" s="60"/>
    </row>
    <row r="175" customFormat="false" ht="13.8" hidden="false" customHeight="false" outlineLevel="0" collapsed="false">
      <c r="A175" s="56"/>
      <c r="B175" s="37"/>
      <c r="C175" s="15" t="s">
        <v>307</v>
      </c>
      <c r="D175" s="15" t="s">
        <v>420</v>
      </c>
      <c r="E175" s="55" t="s">
        <v>421</v>
      </c>
      <c r="F175" s="55" t="n">
        <v>10</v>
      </c>
      <c r="G175" s="15" t="s">
        <v>305</v>
      </c>
      <c r="H175" s="55"/>
      <c r="I175" s="55" t="s">
        <v>426</v>
      </c>
    </row>
    <row r="176" customFormat="false" ht="13.8" hidden="false" customHeight="false" outlineLevel="0" collapsed="false">
      <c r="A176" s="61"/>
      <c r="B176" s="37"/>
      <c r="C176" s="15" t="s">
        <v>307</v>
      </c>
      <c r="D176" s="15" t="s">
        <v>422</v>
      </c>
      <c r="E176" s="55" t="s">
        <v>423</v>
      </c>
      <c r="F176" s="55" t="s">
        <v>424</v>
      </c>
      <c r="G176" s="15" t="s">
        <v>305</v>
      </c>
      <c r="H176" s="55"/>
      <c r="I176" s="55" t="s">
        <v>426</v>
      </c>
    </row>
    <row r="177" customFormat="false" ht="14.5" hidden="false" customHeight="false" outlineLevel="0" collapsed="false">
      <c r="A177" s="2"/>
      <c r="B177" s="2"/>
      <c r="C177" s="2"/>
      <c r="D177" s="2"/>
      <c r="E177" s="2"/>
      <c r="F177" s="2"/>
      <c r="G177" s="2"/>
      <c r="H177" s="2"/>
      <c r="I177" s="2"/>
    </row>
    <row r="178" customFormat="false" ht="13.8" hidden="false" customHeight="false" outlineLevel="0" collapsed="false">
      <c r="B178" s="2"/>
      <c r="C178" s="2"/>
      <c r="D178" s="2"/>
      <c r="E178" s="2"/>
      <c r="F178" s="2"/>
      <c r="G178" s="2"/>
      <c r="H178" s="2"/>
      <c r="I178" s="2"/>
    </row>
    <row r="179" customFormat="false" ht="13.8" hidden="false" customHeight="false" outlineLevel="0" collapsed="false">
      <c r="A179" s="48" t="s">
        <v>292</v>
      </c>
      <c r="B179" s="66" t="s">
        <v>293</v>
      </c>
      <c r="C179" s="66" t="s">
        <v>294</v>
      </c>
      <c r="D179" s="66" t="s">
        <v>295</v>
      </c>
      <c r="E179" s="66" t="s">
        <v>296</v>
      </c>
      <c r="F179" s="66" t="s">
        <v>297</v>
      </c>
      <c r="G179" s="66" t="s">
        <v>298</v>
      </c>
      <c r="H179" s="66" t="s">
        <v>299</v>
      </c>
      <c r="I179" s="66" t="s">
        <v>300</v>
      </c>
    </row>
    <row r="180" customFormat="false" ht="13.8" hidden="false" customHeight="false" outlineLevel="0" collapsed="false">
      <c r="A180" s="62" t="s">
        <v>433</v>
      </c>
      <c r="B180" s="52" t="s">
        <v>180</v>
      </c>
      <c r="C180" s="55" t="s">
        <v>303</v>
      </c>
      <c r="D180" s="55" t="s">
        <v>304</v>
      </c>
      <c r="E180" s="55" t="n">
        <v>7.7</v>
      </c>
      <c r="F180" s="55" t="s">
        <v>337</v>
      </c>
      <c r="G180" s="55" t="s">
        <v>305</v>
      </c>
      <c r="H180" s="55"/>
      <c r="I180" s="67" t="s">
        <v>430</v>
      </c>
    </row>
    <row r="181" customFormat="false" ht="13.8" hidden="false" customHeight="false" outlineLevel="0" collapsed="false">
      <c r="A181" s="56"/>
      <c r="B181" s="52"/>
      <c r="C181" s="55" t="s">
        <v>303</v>
      </c>
      <c r="D181" s="55" t="s">
        <v>341</v>
      </c>
      <c r="E181" s="55" t="n">
        <v>7.6</v>
      </c>
      <c r="F181" s="55" t="s">
        <v>342</v>
      </c>
      <c r="G181" s="55" t="s">
        <v>305</v>
      </c>
      <c r="H181" s="55"/>
      <c r="I181" s="67" t="s">
        <v>426</v>
      </c>
    </row>
    <row r="182" customFormat="false" ht="13.8" hidden="false" customHeight="false" outlineLevel="0" collapsed="false">
      <c r="A182" s="56"/>
      <c r="B182" s="52"/>
      <c r="C182" s="55" t="s">
        <v>307</v>
      </c>
      <c r="D182" s="55" t="s">
        <v>343</v>
      </c>
      <c r="E182" s="55" t="s">
        <v>431</v>
      </c>
      <c r="F182" s="55" t="n">
        <v>8.1</v>
      </c>
      <c r="G182" s="55" t="s">
        <v>305</v>
      </c>
      <c r="H182" s="55"/>
      <c r="I182" s="67" t="s">
        <v>426</v>
      </c>
    </row>
    <row r="183" customFormat="false" ht="13.8" hidden="false" customHeight="false" outlineLevel="0" collapsed="false">
      <c r="A183" s="56"/>
      <c r="B183" s="52"/>
      <c r="C183" s="55" t="s">
        <v>307</v>
      </c>
      <c r="D183" s="55" t="s">
        <v>311</v>
      </c>
      <c r="E183" s="55" t="n">
        <v>5</v>
      </c>
      <c r="F183" s="55" t="n">
        <v>5</v>
      </c>
      <c r="G183" s="55" t="s">
        <v>305</v>
      </c>
      <c r="H183" s="55"/>
      <c r="I183" s="67" t="s">
        <v>426</v>
      </c>
    </row>
    <row r="184" customFormat="false" ht="13.8" hidden="false" customHeight="false" outlineLevel="0" collapsed="false">
      <c r="A184" s="56"/>
      <c r="B184" s="52"/>
      <c r="C184" s="55" t="s">
        <v>307</v>
      </c>
      <c r="D184" s="55" t="s">
        <v>318</v>
      </c>
      <c r="E184" s="55" t="n">
        <v>3</v>
      </c>
      <c r="F184" s="55" t="n">
        <v>3</v>
      </c>
      <c r="G184" s="55" t="s">
        <v>305</v>
      </c>
      <c r="H184" s="55"/>
      <c r="I184" s="67" t="s">
        <v>426</v>
      </c>
    </row>
    <row r="185" customFormat="false" ht="13.8" hidden="false" customHeight="false" outlineLevel="0" collapsed="false">
      <c r="A185" s="56"/>
      <c r="B185" s="52"/>
      <c r="C185" s="55" t="s">
        <v>324</v>
      </c>
      <c r="D185" s="55" t="s">
        <v>325</v>
      </c>
      <c r="E185" s="55" t="s">
        <v>345</v>
      </c>
      <c r="F185" s="55" t="n">
        <v>5.8</v>
      </c>
      <c r="G185" s="55" t="s">
        <v>305</v>
      </c>
      <c r="H185" s="55"/>
      <c r="I185" s="67" t="s">
        <v>426</v>
      </c>
    </row>
    <row r="186" customFormat="false" ht="13.8" hidden="false" customHeight="false" outlineLevel="0" collapsed="false">
      <c r="A186" s="56"/>
      <c r="B186" s="52"/>
      <c r="C186" s="55" t="s">
        <v>320</v>
      </c>
      <c r="D186" s="55" t="s">
        <v>321</v>
      </c>
      <c r="E186" s="55" t="s">
        <v>346</v>
      </c>
      <c r="F186" s="55" t="s">
        <v>323</v>
      </c>
      <c r="G186" s="55" t="s">
        <v>305</v>
      </c>
      <c r="H186" s="55"/>
      <c r="I186" s="67" t="s">
        <v>430</v>
      </c>
    </row>
    <row r="187" customFormat="false" ht="13.8" hidden="false" customHeight="false" outlineLevel="0" collapsed="false">
      <c r="A187" s="56"/>
      <c r="B187" s="52" t="s">
        <v>356</v>
      </c>
      <c r="C187" s="52" t="s">
        <v>303</v>
      </c>
      <c r="D187" s="52" t="s">
        <v>341</v>
      </c>
      <c r="E187" s="52" t="n">
        <v>7.9</v>
      </c>
      <c r="F187" s="52" t="s">
        <v>342</v>
      </c>
      <c r="G187" s="52" t="s">
        <v>305</v>
      </c>
      <c r="H187" s="52"/>
      <c r="I187" s="67" t="s">
        <v>426</v>
      </c>
    </row>
    <row r="188" customFormat="false" ht="13.8" hidden="false" customHeight="false" outlineLevel="0" collapsed="false">
      <c r="A188" s="56"/>
      <c r="B188" s="52"/>
      <c r="C188" s="52" t="s">
        <v>307</v>
      </c>
      <c r="D188" s="52" t="s">
        <v>357</v>
      </c>
      <c r="E188" s="52" t="n">
        <v>8</v>
      </c>
      <c r="F188" s="52" t="n">
        <v>19</v>
      </c>
      <c r="G188" s="52" t="s">
        <v>305</v>
      </c>
      <c r="H188" s="52"/>
      <c r="I188" s="67" t="s">
        <v>430</v>
      </c>
    </row>
    <row r="189" customFormat="false" ht="13.8" hidden="false" customHeight="false" outlineLevel="0" collapsed="false">
      <c r="A189" s="56"/>
      <c r="B189" s="52"/>
      <c r="C189" s="52" t="s">
        <v>307</v>
      </c>
      <c r="D189" s="52" t="s">
        <v>358</v>
      </c>
      <c r="E189" s="52" t="s">
        <v>359</v>
      </c>
      <c r="F189" s="52" t="s">
        <v>331</v>
      </c>
      <c r="G189" s="52" t="s">
        <v>305</v>
      </c>
      <c r="H189" s="52"/>
      <c r="I189" s="67" t="s">
        <v>426</v>
      </c>
    </row>
    <row r="190" customFormat="false" ht="13.8" hidden="false" customHeight="false" outlineLevel="0" collapsed="false">
      <c r="A190" s="56"/>
      <c r="B190" s="52"/>
      <c r="C190" s="52" t="s">
        <v>307</v>
      </c>
      <c r="D190" s="52" t="s">
        <v>348</v>
      </c>
      <c r="E190" s="52" t="s">
        <v>360</v>
      </c>
      <c r="F190" s="52" t="s">
        <v>339</v>
      </c>
      <c r="G190" s="52" t="s">
        <v>305</v>
      </c>
      <c r="H190" s="55"/>
      <c r="I190" s="67" t="s">
        <v>430</v>
      </c>
    </row>
    <row r="191" customFormat="false" ht="13.8" hidden="false" customHeight="false" outlineLevel="0" collapsed="false">
      <c r="A191" s="56"/>
      <c r="B191" s="52"/>
      <c r="C191" s="55"/>
      <c r="D191" s="52" t="s">
        <v>434</v>
      </c>
      <c r="E191" s="55"/>
      <c r="F191" s="52" t="s">
        <v>435</v>
      </c>
      <c r="G191" s="52" t="s">
        <v>305</v>
      </c>
      <c r="H191" s="52" t="s">
        <v>366</v>
      </c>
      <c r="I191" s="67"/>
    </row>
    <row r="192" customFormat="false" ht="13.8" hidden="false" customHeight="false" outlineLevel="0" collapsed="false">
      <c r="A192" s="56"/>
      <c r="B192" s="52"/>
      <c r="C192" s="52" t="s">
        <v>307</v>
      </c>
      <c r="D192" s="52" t="s">
        <v>361</v>
      </c>
      <c r="E192" s="52" t="s">
        <v>362</v>
      </c>
      <c r="F192" s="52" t="n">
        <v>7</v>
      </c>
      <c r="G192" s="52" t="s">
        <v>305</v>
      </c>
      <c r="H192" s="55"/>
      <c r="I192" s="67" t="s">
        <v>426</v>
      </c>
    </row>
    <row r="193" customFormat="false" ht="13.8" hidden="false" customHeight="false" outlineLevel="0" collapsed="false">
      <c r="A193" s="56"/>
      <c r="B193" s="52"/>
      <c r="C193" s="52" t="s">
        <v>320</v>
      </c>
      <c r="D193" s="52" t="s">
        <v>321</v>
      </c>
      <c r="E193" s="52" t="n">
        <v>2.4</v>
      </c>
      <c r="F193" s="52" t="s">
        <v>323</v>
      </c>
      <c r="G193" s="52" t="s">
        <v>305</v>
      </c>
      <c r="H193" s="55"/>
      <c r="I193" s="67" t="s">
        <v>430</v>
      </c>
    </row>
    <row r="194" customFormat="false" ht="13.8" hidden="false" customHeight="false" outlineLevel="0" collapsed="false">
      <c r="A194" s="56"/>
      <c r="B194" s="52"/>
      <c r="C194" s="68" t="s">
        <v>363</v>
      </c>
      <c r="D194" s="68" t="s">
        <v>364</v>
      </c>
      <c r="E194" s="68" t="n">
        <v>2.8</v>
      </c>
      <c r="F194" s="60"/>
      <c r="G194" s="68" t="s">
        <v>305</v>
      </c>
      <c r="H194" s="60"/>
      <c r="I194" s="69"/>
    </row>
    <row r="195" customFormat="false" ht="13.8" hidden="false" customHeight="false" outlineLevel="0" collapsed="false">
      <c r="A195" s="56"/>
      <c r="B195" s="52"/>
      <c r="C195" s="52" t="s">
        <v>324</v>
      </c>
      <c r="D195" s="52" t="s">
        <v>367</v>
      </c>
      <c r="E195" s="52" t="n">
        <v>11</v>
      </c>
      <c r="F195" s="52" t="n">
        <v>15</v>
      </c>
      <c r="G195" s="52" t="s">
        <v>305</v>
      </c>
      <c r="H195" s="52"/>
      <c r="I195" s="67" t="s">
        <v>430</v>
      </c>
    </row>
    <row r="196" customFormat="false" ht="14.5" hidden="false" customHeight="true" outlineLevel="0" collapsed="false">
      <c r="A196" s="56"/>
      <c r="B196" s="58" t="s">
        <v>368</v>
      </c>
      <c r="C196" s="58" t="s">
        <v>303</v>
      </c>
      <c r="D196" s="58" t="s">
        <v>341</v>
      </c>
      <c r="E196" s="58" t="n">
        <v>7.9</v>
      </c>
      <c r="F196" s="58" t="n">
        <v>9</v>
      </c>
      <c r="G196" s="58" t="s">
        <v>305</v>
      </c>
      <c r="H196" s="55"/>
      <c r="I196" s="67" t="s">
        <v>430</v>
      </c>
    </row>
    <row r="197" customFormat="false" ht="13.8" hidden="false" customHeight="false" outlineLevel="0" collapsed="false">
      <c r="A197" s="56"/>
      <c r="B197" s="58"/>
      <c r="C197" s="58" t="s">
        <v>324</v>
      </c>
      <c r="D197" s="58" t="s">
        <v>367</v>
      </c>
      <c r="E197" s="52" t="n">
        <v>12</v>
      </c>
      <c r="F197" s="58" t="n">
        <v>15</v>
      </c>
      <c r="G197" s="58" t="s">
        <v>305</v>
      </c>
      <c r="H197" s="55"/>
      <c r="I197" s="67" t="s">
        <v>430</v>
      </c>
    </row>
    <row r="198" customFormat="false" ht="13.8" hidden="false" customHeight="false" outlineLevel="0" collapsed="false">
      <c r="A198" s="56"/>
      <c r="B198" s="58"/>
      <c r="C198" s="58" t="s">
        <v>320</v>
      </c>
      <c r="D198" s="58" t="s">
        <v>321</v>
      </c>
      <c r="E198" s="58" t="n">
        <v>2.4</v>
      </c>
      <c r="F198" s="58" t="s">
        <v>323</v>
      </c>
      <c r="G198" s="58" t="s">
        <v>305</v>
      </c>
      <c r="H198" s="55"/>
      <c r="I198" s="67" t="s">
        <v>430</v>
      </c>
    </row>
    <row r="199" customFormat="false" ht="13.8" hidden="false" customHeight="false" outlineLevel="0" collapsed="false">
      <c r="A199" s="56"/>
      <c r="B199" s="58"/>
      <c r="C199" s="70" t="s">
        <v>363</v>
      </c>
      <c r="D199" s="70" t="s">
        <v>364</v>
      </c>
      <c r="E199" s="70" t="n">
        <v>2.8</v>
      </c>
      <c r="F199" s="71"/>
      <c r="G199" s="70" t="s">
        <v>305</v>
      </c>
      <c r="H199" s="60" t="s">
        <v>366</v>
      </c>
      <c r="I199" s="69"/>
    </row>
    <row r="200" customFormat="false" ht="13.8" hidden="false" customHeight="false" outlineLevel="0" collapsed="false">
      <c r="A200" s="56"/>
      <c r="B200" s="58"/>
      <c r="C200" s="58" t="s">
        <v>307</v>
      </c>
      <c r="D200" s="58" t="s">
        <v>358</v>
      </c>
      <c r="E200" s="58" t="s">
        <v>359</v>
      </c>
      <c r="F200" s="58" t="s">
        <v>331</v>
      </c>
      <c r="G200" s="58" t="s">
        <v>305</v>
      </c>
      <c r="H200" s="55"/>
      <c r="I200" s="67" t="s">
        <v>426</v>
      </c>
    </row>
    <row r="201" customFormat="false" ht="13.8" hidden="false" customHeight="false" outlineLevel="0" collapsed="false">
      <c r="A201" s="56"/>
      <c r="B201" s="58"/>
      <c r="C201" s="58" t="s">
        <v>307</v>
      </c>
      <c r="D201" s="58" t="s">
        <v>357</v>
      </c>
      <c r="E201" s="58" t="n">
        <v>8</v>
      </c>
      <c r="F201" s="58" t="n">
        <v>19</v>
      </c>
      <c r="G201" s="58" t="s">
        <v>305</v>
      </c>
      <c r="H201" s="55"/>
      <c r="I201" s="67" t="s">
        <v>430</v>
      </c>
    </row>
    <row r="202" customFormat="false" ht="13.8" hidden="false" customHeight="false" outlineLevel="0" collapsed="false">
      <c r="A202" s="56"/>
      <c r="B202" s="58"/>
      <c r="C202" s="58" t="s">
        <v>307</v>
      </c>
      <c r="D202" s="58" t="s">
        <v>348</v>
      </c>
      <c r="E202" s="58" t="s">
        <v>369</v>
      </c>
      <c r="F202" s="58" t="s">
        <v>339</v>
      </c>
      <c r="G202" s="58" t="s">
        <v>305</v>
      </c>
      <c r="H202" s="55"/>
      <c r="I202" s="67" t="s">
        <v>430</v>
      </c>
    </row>
    <row r="203" customFormat="false" ht="13.8" hidden="false" customHeight="false" outlineLevel="0" collapsed="false">
      <c r="A203" s="56"/>
      <c r="B203" s="58"/>
      <c r="C203" s="58" t="s">
        <v>307</v>
      </c>
      <c r="D203" s="58" t="s">
        <v>361</v>
      </c>
      <c r="E203" s="58" t="s">
        <v>362</v>
      </c>
      <c r="F203" s="58" t="n">
        <v>7</v>
      </c>
      <c r="G203" s="58" t="s">
        <v>305</v>
      </c>
      <c r="H203" s="55"/>
      <c r="I203" s="67" t="s">
        <v>426</v>
      </c>
    </row>
    <row r="204" customFormat="false" ht="14.5" hidden="false" customHeight="true" outlineLevel="0" collapsed="false">
      <c r="A204" s="56"/>
      <c r="B204" s="58" t="s">
        <v>224</v>
      </c>
      <c r="C204" s="58" t="s">
        <v>324</v>
      </c>
      <c r="D204" s="58" t="s">
        <v>367</v>
      </c>
      <c r="E204" s="58" t="n">
        <v>11</v>
      </c>
      <c r="F204" s="58" t="n">
        <v>15</v>
      </c>
      <c r="G204" s="58" t="s">
        <v>305</v>
      </c>
      <c r="H204" s="55"/>
      <c r="I204" s="67" t="s">
        <v>430</v>
      </c>
    </row>
    <row r="205" customFormat="false" ht="13.8" hidden="false" customHeight="false" outlineLevel="0" collapsed="false">
      <c r="A205" s="56"/>
      <c r="B205" s="58"/>
      <c r="C205" s="58" t="s">
        <v>307</v>
      </c>
      <c r="D205" s="58" t="s">
        <v>357</v>
      </c>
      <c r="E205" s="58" t="n">
        <v>11</v>
      </c>
      <c r="F205" s="58" t="n">
        <v>19</v>
      </c>
      <c r="G205" s="58" t="s">
        <v>305</v>
      </c>
      <c r="H205" s="55"/>
      <c r="I205" s="67" t="s">
        <v>430</v>
      </c>
    </row>
    <row r="206" customFormat="false" ht="13.8" hidden="false" customHeight="false" outlineLevel="0" collapsed="false">
      <c r="A206" s="56"/>
      <c r="B206" s="58"/>
      <c r="C206" s="58" t="s">
        <v>307</v>
      </c>
      <c r="D206" s="58" t="s">
        <v>358</v>
      </c>
      <c r="E206" s="58" t="s">
        <v>370</v>
      </c>
      <c r="F206" s="58" t="s">
        <v>331</v>
      </c>
      <c r="G206" s="58" t="s">
        <v>305</v>
      </c>
      <c r="H206" s="55"/>
      <c r="I206" s="67" t="s">
        <v>426</v>
      </c>
    </row>
    <row r="207" customFormat="false" ht="13.8" hidden="false" customHeight="false" outlineLevel="0" collapsed="false">
      <c r="A207" s="56"/>
      <c r="B207" s="58"/>
      <c r="C207" s="58" t="s">
        <v>307</v>
      </c>
      <c r="D207" s="58" t="s">
        <v>348</v>
      </c>
      <c r="E207" s="58" t="s">
        <v>349</v>
      </c>
      <c r="F207" s="58" t="s">
        <v>339</v>
      </c>
      <c r="G207" s="58" t="s">
        <v>305</v>
      </c>
      <c r="H207" s="55"/>
      <c r="I207" s="67" t="s">
        <v>426</v>
      </c>
    </row>
    <row r="208" customFormat="false" ht="13.8" hidden="false" customHeight="false" outlineLevel="0" collapsed="false">
      <c r="A208" s="56"/>
      <c r="B208" s="58"/>
      <c r="C208" s="58" t="s">
        <v>303</v>
      </c>
      <c r="D208" s="58" t="s">
        <v>341</v>
      </c>
      <c r="E208" s="58" t="n">
        <v>7.9</v>
      </c>
      <c r="F208" s="58" t="n">
        <v>9</v>
      </c>
      <c r="G208" s="58" t="s">
        <v>305</v>
      </c>
      <c r="H208" s="55"/>
      <c r="I208" s="67" t="s">
        <v>430</v>
      </c>
    </row>
    <row r="209" customFormat="false" ht="13.8" hidden="false" customHeight="false" outlineLevel="0" collapsed="false">
      <c r="A209" s="56"/>
      <c r="B209" s="58"/>
      <c r="C209" s="70" t="s">
        <v>363</v>
      </c>
      <c r="D209" s="70" t="s">
        <v>364</v>
      </c>
      <c r="E209" s="70" t="n">
        <v>2.8</v>
      </c>
      <c r="F209" s="71"/>
      <c r="G209" s="70" t="s">
        <v>305</v>
      </c>
      <c r="H209" s="60"/>
      <c r="I209" s="69"/>
    </row>
    <row r="210" customFormat="false" ht="13.8" hidden="false" customHeight="false" outlineLevel="0" collapsed="false">
      <c r="A210" s="56"/>
      <c r="B210" s="58"/>
      <c r="C210" s="58" t="s">
        <v>320</v>
      </c>
      <c r="D210" s="58" t="s">
        <v>321</v>
      </c>
      <c r="E210" s="58" t="n">
        <v>2.4</v>
      </c>
      <c r="F210" s="58" t="s">
        <v>323</v>
      </c>
      <c r="G210" s="58" t="s">
        <v>305</v>
      </c>
      <c r="H210" s="55"/>
      <c r="I210" s="67" t="s">
        <v>430</v>
      </c>
    </row>
    <row r="211" customFormat="false" ht="13.8" hidden="false" customHeight="false" outlineLevel="0" collapsed="false">
      <c r="A211" s="56"/>
      <c r="B211" s="52" t="s">
        <v>233</v>
      </c>
      <c r="C211" s="55" t="s">
        <v>303</v>
      </c>
      <c r="D211" s="55" t="s">
        <v>304</v>
      </c>
      <c r="E211" s="55" t="n">
        <v>7.7</v>
      </c>
      <c r="F211" s="55" t="s">
        <v>337</v>
      </c>
      <c r="G211" s="55" t="s">
        <v>305</v>
      </c>
      <c r="H211" s="55"/>
      <c r="I211" s="67" t="s">
        <v>430</v>
      </c>
    </row>
    <row r="212" customFormat="false" ht="13.8" hidden="false" customHeight="false" outlineLevel="0" collapsed="false">
      <c r="A212" s="56"/>
      <c r="B212" s="52"/>
      <c r="C212" s="55" t="s">
        <v>307</v>
      </c>
      <c r="D212" s="55" t="s">
        <v>329</v>
      </c>
      <c r="E212" s="55" t="s">
        <v>371</v>
      </c>
      <c r="F212" s="55" t="s">
        <v>331</v>
      </c>
      <c r="G212" s="55" t="s">
        <v>305</v>
      </c>
      <c r="H212" s="55"/>
      <c r="I212" s="55" t="s">
        <v>426</v>
      </c>
    </row>
    <row r="213" customFormat="false" ht="13.8" hidden="false" customHeight="false" outlineLevel="0" collapsed="false">
      <c r="A213" s="56"/>
      <c r="B213" s="52"/>
      <c r="C213" s="55" t="s">
        <v>307</v>
      </c>
      <c r="D213" s="55" t="s">
        <v>313</v>
      </c>
      <c r="E213" s="55" t="n">
        <v>4</v>
      </c>
      <c r="F213" s="55" t="n">
        <v>5</v>
      </c>
      <c r="G213" s="55" t="s">
        <v>305</v>
      </c>
      <c r="H213" s="55"/>
      <c r="I213" s="55" t="s">
        <v>426</v>
      </c>
    </row>
    <row r="214" customFormat="false" ht="13.8" hidden="false" customHeight="false" outlineLevel="0" collapsed="false">
      <c r="A214" s="56"/>
      <c r="B214" s="52"/>
      <c r="C214" s="55" t="s">
        <v>307</v>
      </c>
      <c r="D214" s="55" t="s">
        <v>321</v>
      </c>
      <c r="E214" s="55" t="n">
        <v>7</v>
      </c>
      <c r="F214" s="55" t="s">
        <v>323</v>
      </c>
      <c r="G214" s="55" t="s">
        <v>305</v>
      </c>
      <c r="H214" s="55"/>
      <c r="I214" s="67" t="s">
        <v>430</v>
      </c>
    </row>
    <row r="215" customFormat="false" ht="13.8" hidden="false" customHeight="false" outlineLevel="0" collapsed="false">
      <c r="A215" s="56"/>
      <c r="B215" s="52"/>
      <c r="C215" s="55" t="s">
        <v>324</v>
      </c>
      <c r="D215" s="55" t="s">
        <v>335</v>
      </c>
      <c r="E215" s="55" t="s">
        <v>372</v>
      </c>
      <c r="F215" s="55" t="n">
        <v>15</v>
      </c>
      <c r="G215" s="55" t="s">
        <v>305</v>
      </c>
      <c r="H215" s="55"/>
      <c r="I215" s="72" t="s">
        <v>430</v>
      </c>
    </row>
    <row r="216" customFormat="false" ht="13.8" hidden="false" customHeight="false" outlineLevel="0" collapsed="false">
      <c r="A216" s="56"/>
      <c r="B216" s="52" t="s">
        <v>152</v>
      </c>
      <c r="C216" s="55" t="s">
        <v>303</v>
      </c>
      <c r="D216" s="55" t="s">
        <v>304</v>
      </c>
      <c r="E216" s="55" t="n">
        <v>7.7</v>
      </c>
      <c r="F216" s="55" t="s">
        <v>337</v>
      </c>
      <c r="G216" s="55" t="s">
        <v>305</v>
      </c>
      <c r="H216" s="73"/>
      <c r="I216" s="67" t="s">
        <v>430</v>
      </c>
    </row>
    <row r="217" customFormat="false" ht="13.8" hidden="false" customHeight="false" outlineLevel="0" collapsed="false">
      <c r="A217" s="56"/>
      <c r="B217" s="52"/>
      <c r="C217" s="55" t="s">
        <v>307</v>
      </c>
      <c r="D217" s="55" t="s">
        <v>329</v>
      </c>
      <c r="E217" s="55" t="s">
        <v>371</v>
      </c>
      <c r="F217" s="55" t="s">
        <v>331</v>
      </c>
      <c r="G217" s="55" t="s">
        <v>305</v>
      </c>
      <c r="H217" s="73"/>
      <c r="I217" s="55" t="s">
        <v>426</v>
      </c>
    </row>
    <row r="218" customFormat="false" ht="13.8" hidden="false" customHeight="false" outlineLevel="0" collapsed="false">
      <c r="A218" s="56"/>
      <c r="B218" s="52"/>
      <c r="C218" s="55" t="s">
        <v>307</v>
      </c>
      <c r="D218" s="55" t="s">
        <v>313</v>
      </c>
      <c r="E218" s="55" t="n">
        <v>4</v>
      </c>
      <c r="F218" s="55" t="n">
        <v>5</v>
      </c>
      <c r="G218" s="55" t="s">
        <v>305</v>
      </c>
      <c r="H218" s="73"/>
      <c r="I218" s="55" t="s">
        <v>426</v>
      </c>
    </row>
    <row r="219" customFormat="false" ht="13.8" hidden="false" customHeight="false" outlineLevel="0" collapsed="false">
      <c r="A219" s="56"/>
      <c r="B219" s="52"/>
      <c r="C219" s="55" t="s">
        <v>307</v>
      </c>
      <c r="D219" s="55" t="s">
        <v>321</v>
      </c>
      <c r="E219" s="55" t="n">
        <v>7</v>
      </c>
      <c r="F219" s="55" t="s">
        <v>323</v>
      </c>
      <c r="G219" s="55" t="s">
        <v>305</v>
      </c>
      <c r="H219" s="73"/>
      <c r="I219" s="67" t="s">
        <v>430</v>
      </c>
    </row>
    <row r="220" customFormat="false" ht="13.8" hidden="false" customHeight="false" outlineLevel="0" collapsed="false">
      <c r="A220" s="56"/>
      <c r="B220" s="52"/>
      <c r="C220" s="55" t="s">
        <v>324</v>
      </c>
      <c r="D220" s="55" t="s">
        <v>335</v>
      </c>
      <c r="E220" s="55" t="s">
        <v>372</v>
      </c>
      <c r="F220" s="55" t="n">
        <v>15</v>
      </c>
      <c r="G220" s="55" t="s">
        <v>305</v>
      </c>
      <c r="H220" s="73"/>
      <c r="I220" s="67" t="s">
        <v>430</v>
      </c>
    </row>
    <row r="221" customFormat="false" ht="13.8" hidden="false" customHeight="false" outlineLevel="0" collapsed="false">
      <c r="A221" s="56"/>
      <c r="B221" s="52" t="s">
        <v>373</v>
      </c>
      <c r="C221" s="55" t="s">
        <v>324</v>
      </c>
      <c r="D221" s="55" t="s">
        <v>335</v>
      </c>
      <c r="E221" s="55" t="n">
        <v>13</v>
      </c>
      <c r="F221" s="55" t="n">
        <v>15</v>
      </c>
      <c r="G221" s="55" t="s">
        <v>305</v>
      </c>
      <c r="H221" s="73"/>
      <c r="I221" s="67" t="s">
        <v>430</v>
      </c>
    </row>
    <row r="222" customFormat="false" ht="13.8" hidden="false" customHeight="false" outlineLevel="0" collapsed="false">
      <c r="A222" s="56"/>
      <c r="B222" s="52"/>
      <c r="C222" s="55" t="s">
        <v>307</v>
      </c>
      <c r="D222" s="55" t="s">
        <v>357</v>
      </c>
      <c r="E222" s="55" t="n">
        <v>11</v>
      </c>
      <c r="F222" s="55" t="n">
        <v>19</v>
      </c>
      <c r="G222" s="55" t="s">
        <v>305</v>
      </c>
      <c r="H222" s="73"/>
      <c r="I222" s="67" t="s">
        <v>430</v>
      </c>
    </row>
    <row r="223" customFormat="false" ht="13.8" hidden="false" customHeight="false" outlineLevel="0" collapsed="false">
      <c r="A223" s="56"/>
      <c r="B223" s="52"/>
      <c r="C223" s="55" t="s">
        <v>307</v>
      </c>
      <c r="D223" s="55" t="s">
        <v>329</v>
      </c>
      <c r="E223" s="55" t="s">
        <v>370</v>
      </c>
      <c r="F223" s="55" t="s">
        <v>331</v>
      </c>
      <c r="G223" s="55" t="s">
        <v>305</v>
      </c>
      <c r="H223" s="73"/>
      <c r="I223" s="55" t="s">
        <v>426</v>
      </c>
    </row>
    <row r="224" customFormat="false" ht="13.8" hidden="false" customHeight="false" outlineLevel="0" collapsed="false">
      <c r="A224" s="56"/>
      <c r="B224" s="52"/>
      <c r="C224" s="55" t="s">
        <v>307</v>
      </c>
      <c r="D224" s="55" t="s">
        <v>374</v>
      </c>
      <c r="E224" s="55" t="s">
        <v>375</v>
      </c>
      <c r="F224" s="55" t="n">
        <v>4.23</v>
      </c>
      <c r="G224" s="55" t="s">
        <v>305</v>
      </c>
      <c r="H224" s="73"/>
      <c r="I224" s="67" t="s">
        <v>430</v>
      </c>
    </row>
    <row r="225" customFormat="false" ht="13.8" hidden="false" customHeight="false" outlineLevel="0" collapsed="false">
      <c r="A225" s="56"/>
      <c r="B225" s="52"/>
      <c r="C225" s="55" t="s">
        <v>376</v>
      </c>
      <c r="D225" s="55" t="s">
        <v>377</v>
      </c>
      <c r="E225" s="55" t="s">
        <v>378</v>
      </c>
      <c r="F225" s="55" t="n">
        <v>4</v>
      </c>
      <c r="G225" s="55" t="s">
        <v>305</v>
      </c>
      <c r="H225" s="73"/>
      <c r="I225" s="55" t="s">
        <v>426</v>
      </c>
    </row>
    <row r="226" customFormat="false" ht="13.8" hidden="false" customHeight="false" outlineLevel="0" collapsed="false">
      <c r="A226" s="56"/>
      <c r="B226" s="52"/>
      <c r="C226" s="55" t="s">
        <v>307</v>
      </c>
      <c r="D226" s="55" t="s">
        <v>379</v>
      </c>
      <c r="E226" s="55" t="n">
        <v>1.6</v>
      </c>
      <c r="F226" s="55" t="n">
        <v>1.73</v>
      </c>
      <c r="G226" s="55" t="s">
        <v>305</v>
      </c>
      <c r="H226" s="73"/>
      <c r="I226" s="67" t="s">
        <v>430</v>
      </c>
    </row>
    <row r="227" customFormat="false" ht="13.8" hidden="false" customHeight="false" outlineLevel="0" collapsed="false">
      <c r="A227" s="56"/>
      <c r="B227" s="52"/>
      <c r="C227" s="55" t="s">
        <v>307</v>
      </c>
      <c r="D227" s="55" t="s">
        <v>338</v>
      </c>
      <c r="E227" s="55" t="s">
        <v>380</v>
      </c>
      <c r="F227" s="55" t="s">
        <v>339</v>
      </c>
      <c r="G227" s="55" t="s">
        <v>305</v>
      </c>
      <c r="H227" s="73"/>
      <c r="I227" s="55" t="s">
        <v>426</v>
      </c>
    </row>
    <row r="228" customFormat="false" ht="13.8" hidden="false" customHeight="false" outlineLevel="0" collapsed="false">
      <c r="A228" s="56"/>
      <c r="B228" s="52"/>
      <c r="C228" s="55" t="s">
        <v>303</v>
      </c>
      <c r="D228" s="55" t="s">
        <v>304</v>
      </c>
      <c r="E228" s="55" t="n">
        <v>7.7</v>
      </c>
      <c r="F228" s="55" t="s">
        <v>337</v>
      </c>
      <c r="G228" s="55" t="s">
        <v>305</v>
      </c>
      <c r="H228" s="73"/>
      <c r="I228" s="67" t="s">
        <v>430</v>
      </c>
    </row>
    <row r="229" customFormat="false" ht="13.8" hidden="false" customHeight="false" outlineLevel="0" collapsed="false">
      <c r="A229" s="56"/>
      <c r="B229" s="52"/>
      <c r="C229" s="74" t="s">
        <v>307</v>
      </c>
      <c r="D229" s="74" t="s">
        <v>381</v>
      </c>
      <c r="E229" s="74" t="s">
        <v>382</v>
      </c>
      <c r="F229" s="55" t="s">
        <v>382</v>
      </c>
      <c r="G229" s="74" t="s">
        <v>305</v>
      </c>
      <c r="H229" s="73"/>
      <c r="I229" s="55" t="s">
        <v>426</v>
      </c>
    </row>
    <row r="230" customFormat="false" ht="13.8" hidden="false" customHeight="false" outlineLevel="0" collapsed="false">
      <c r="A230" s="56"/>
      <c r="B230" s="52" t="s">
        <v>383</v>
      </c>
      <c r="C230" s="55" t="s">
        <v>303</v>
      </c>
      <c r="D230" s="55" t="s">
        <v>304</v>
      </c>
      <c r="E230" s="55" t="n">
        <v>7.9</v>
      </c>
      <c r="F230" s="55" t="s">
        <v>337</v>
      </c>
      <c r="G230" s="55" t="s">
        <v>305</v>
      </c>
      <c r="H230" s="73"/>
      <c r="I230" s="67" t="s">
        <v>430</v>
      </c>
    </row>
    <row r="231" customFormat="false" ht="13.8" hidden="false" customHeight="false" outlineLevel="0" collapsed="false">
      <c r="A231" s="56"/>
      <c r="B231" s="52"/>
      <c r="C231" s="55" t="s">
        <v>307</v>
      </c>
      <c r="D231" s="55" t="s">
        <v>384</v>
      </c>
      <c r="E231" s="55" t="s">
        <v>385</v>
      </c>
      <c r="F231" s="55" t="s">
        <v>386</v>
      </c>
      <c r="G231" s="55" t="s">
        <v>305</v>
      </c>
      <c r="H231" s="73"/>
      <c r="I231" s="55" t="s">
        <v>426</v>
      </c>
    </row>
    <row r="232" customFormat="false" ht="13.8" hidden="false" customHeight="false" outlineLevel="0" collapsed="false">
      <c r="A232" s="56"/>
      <c r="B232" s="52"/>
      <c r="C232" s="55" t="s">
        <v>324</v>
      </c>
      <c r="D232" s="55" t="s">
        <v>335</v>
      </c>
      <c r="E232" s="55" t="n">
        <v>11</v>
      </c>
      <c r="F232" s="55" t="n">
        <v>15</v>
      </c>
      <c r="G232" s="55" t="s">
        <v>305</v>
      </c>
      <c r="H232" s="73"/>
      <c r="I232" s="67" t="s">
        <v>430</v>
      </c>
    </row>
    <row r="233" customFormat="false" ht="13.8" hidden="false" customHeight="false" outlineLevel="0" collapsed="false">
      <c r="A233" s="56"/>
      <c r="B233" s="52"/>
      <c r="C233" s="55" t="s">
        <v>307</v>
      </c>
      <c r="D233" s="55" t="s">
        <v>357</v>
      </c>
      <c r="E233" s="55" t="n">
        <v>11</v>
      </c>
      <c r="F233" s="55" t="n">
        <v>19</v>
      </c>
      <c r="G233" s="55" t="s">
        <v>305</v>
      </c>
      <c r="H233" s="73"/>
      <c r="I233" s="67" t="s">
        <v>430</v>
      </c>
    </row>
    <row r="234" customFormat="false" ht="13.8" hidden="false" customHeight="false" outlineLevel="0" collapsed="false">
      <c r="A234" s="56"/>
      <c r="B234" s="52"/>
      <c r="C234" s="55" t="s">
        <v>307</v>
      </c>
      <c r="D234" s="55" t="s">
        <v>387</v>
      </c>
      <c r="E234" s="55" t="s">
        <v>388</v>
      </c>
      <c r="F234" s="55" t="s">
        <v>389</v>
      </c>
      <c r="G234" s="55" t="s">
        <v>305</v>
      </c>
      <c r="H234" s="73"/>
      <c r="I234" s="55" t="s">
        <v>426</v>
      </c>
    </row>
    <row r="235" customFormat="false" ht="13.8" hidden="false" customHeight="false" outlineLevel="0" collapsed="false">
      <c r="A235" s="56"/>
      <c r="B235" s="52"/>
      <c r="C235" s="55" t="s">
        <v>307</v>
      </c>
      <c r="D235" s="55" t="s">
        <v>390</v>
      </c>
      <c r="E235" s="55" t="s">
        <v>391</v>
      </c>
      <c r="F235" s="55" t="s">
        <v>392</v>
      </c>
      <c r="G235" s="55" t="s">
        <v>305</v>
      </c>
      <c r="H235" s="73"/>
      <c r="I235" s="55" t="s">
        <v>426</v>
      </c>
    </row>
    <row r="236" customFormat="false" ht="13.8" hidden="false" customHeight="false" outlineLevel="0" collapsed="false">
      <c r="A236" s="56"/>
      <c r="B236" s="52"/>
      <c r="C236" s="55" t="s">
        <v>307</v>
      </c>
      <c r="D236" s="55" t="s">
        <v>393</v>
      </c>
      <c r="E236" s="55" t="s">
        <v>394</v>
      </c>
      <c r="F236" s="55" t="s">
        <v>394</v>
      </c>
      <c r="G236" s="55" t="s">
        <v>305</v>
      </c>
      <c r="H236" s="73"/>
      <c r="I236" s="55" t="s">
        <v>426</v>
      </c>
    </row>
    <row r="237" customFormat="false" ht="13.8" hidden="false" customHeight="false" outlineLevel="0" collapsed="false">
      <c r="A237" s="56"/>
      <c r="B237" s="52"/>
      <c r="C237" s="75" t="s">
        <v>307</v>
      </c>
      <c r="D237" s="75" t="s">
        <v>395</v>
      </c>
      <c r="E237" s="75"/>
      <c r="F237" s="75" t="n">
        <v>1.25</v>
      </c>
      <c r="G237" s="75" t="s">
        <v>305</v>
      </c>
      <c r="H237" s="76"/>
      <c r="I237" s="75"/>
    </row>
    <row r="238" customFormat="false" ht="13.8" hidden="false" customHeight="false" outlineLevel="0" collapsed="false">
      <c r="A238" s="56"/>
      <c r="B238" s="52"/>
      <c r="C238" s="55" t="s">
        <v>307</v>
      </c>
      <c r="D238" s="55" t="s">
        <v>329</v>
      </c>
      <c r="E238" s="55" t="n">
        <v>2.3</v>
      </c>
      <c r="F238" s="55" t="s">
        <v>331</v>
      </c>
      <c r="G238" s="55" t="s">
        <v>305</v>
      </c>
      <c r="H238" s="73"/>
      <c r="I238" s="55" t="s">
        <v>426</v>
      </c>
    </row>
    <row r="239" customFormat="false" ht="13.8" hidden="false" customHeight="false" outlineLevel="0" collapsed="false">
      <c r="A239" s="56"/>
      <c r="B239" s="52"/>
      <c r="C239" s="55" t="s">
        <v>307</v>
      </c>
      <c r="D239" s="55" t="s">
        <v>361</v>
      </c>
      <c r="E239" s="55" t="s">
        <v>396</v>
      </c>
      <c r="F239" s="55" t="s">
        <v>397</v>
      </c>
      <c r="G239" s="55" t="s">
        <v>305</v>
      </c>
      <c r="H239" s="73"/>
      <c r="I239" s="67" t="s">
        <v>430</v>
      </c>
    </row>
    <row r="240" customFormat="false" ht="13.8" hidden="false" customHeight="false" outlineLevel="0" collapsed="false">
      <c r="A240" s="56"/>
      <c r="B240" s="52"/>
      <c r="C240" s="55" t="s">
        <v>307</v>
      </c>
      <c r="D240" s="55" t="s">
        <v>398</v>
      </c>
      <c r="E240" s="55" t="s">
        <v>399</v>
      </c>
      <c r="F240" s="55" t="s">
        <v>400</v>
      </c>
      <c r="G240" s="55" t="s">
        <v>305</v>
      </c>
      <c r="H240" s="73"/>
      <c r="I240" s="55" t="s">
        <v>426</v>
      </c>
    </row>
    <row r="241" customFormat="false" ht="13.8" hidden="false" customHeight="false" outlineLevel="0" collapsed="false">
      <c r="A241" s="56"/>
      <c r="B241" s="52"/>
      <c r="C241" s="55" t="s">
        <v>307</v>
      </c>
      <c r="D241" s="55" t="s">
        <v>401</v>
      </c>
      <c r="E241" s="55" t="n">
        <v>1.18</v>
      </c>
      <c r="F241" s="55" t="s">
        <v>402</v>
      </c>
      <c r="G241" s="55" t="s">
        <v>305</v>
      </c>
      <c r="H241" s="73"/>
      <c r="I241" s="67" t="s">
        <v>430</v>
      </c>
    </row>
    <row r="242" customFormat="false" ht="13.8" hidden="false" customHeight="false" outlineLevel="0" collapsed="false">
      <c r="A242" s="56"/>
      <c r="B242" s="52"/>
      <c r="C242" s="55" t="s">
        <v>307</v>
      </c>
      <c r="D242" s="55" t="s">
        <v>403</v>
      </c>
      <c r="E242" s="55" t="n">
        <v>1.18</v>
      </c>
      <c r="F242" s="55" t="s">
        <v>404</v>
      </c>
      <c r="G242" s="55" t="s">
        <v>305</v>
      </c>
      <c r="H242" s="73"/>
      <c r="I242" s="67" t="s">
        <v>430</v>
      </c>
    </row>
    <row r="243" customFormat="false" ht="13.8" hidden="false" customHeight="false" outlineLevel="0" collapsed="false">
      <c r="A243" s="56"/>
      <c r="B243" s="52"/>
      <c r="C243" s="55" t="s">
        <v>307</v>
      </c>
      <c r="D243" s="55" t="s">
        <v>405</v>
      </c>
      <c r="E243" s="55" t="n">
        <v>7</v>
      </c>
      <c r="F243" s="55" t="s">
        <v>406</v>
      </c>
      <c r="G243" s="15" t="s">
        <v>407</v>
      </c>
      <c r="H243" s="55"/>
      <c r="I243" s="55" t="s">
        <v>306</v>
      </c>
    </row>
    <row r="244" customFormat="false" ht="13.8" hidden="false" customHeight="false" outlineLevel="0" collapsed="false">
      <c r="A244" s="56"/>
      <c r="B244" s="52"/>
      <c r="C244" s="55" t="s">
        <v>408</v>
      </c>
      <c r="D244" s="55" t="s">
        <v>409</v>
      </c>
      <c r="E244" s="55" t="n">
        <v>0.19</v>
      </c>
      <c r="F244" s="55" t="s">
        <v>410</v>
      </c>
      <c r="G244" s="55" t="s">
        <v>305</v>
      </c>
      <c r="H244" s="73"/>
      <c r="I244" s="55" t="s">
        <v>306</v>
      </c>
    </row>
    <row r="245" customFormat="false" ht="13.8" hidden="false" customHeight="false" outlineLevel="0" collapsed="false">
      <c r="A245" s="56"/>
      <c r="B245" s="52"/>
      <c r="C245" s="55" t="s">
        <v>307</v>
      </c>
      <c r="D245" s="55" t="s">
        <v>411</v>
      </c>
      <c r="E245" s="55" t="n">
        <v>6.3</v>
      </c>
      <c r="F245" s="55" t="s">
        <v>412</v>
      </c>
      <c r="G245" s="55" t="s">
        <v>305</v>
      </c>
      <c r="H245" s="73"/>
      <c r="I245" s="55" t="s">
        <v>306</v>
      </c>
    </row>
    <row r="246" customFormat="false" ht="13.8" hidden="false" customHeight="false" outlineLevel="0" collapsed="false">
      <c r="A246" s="56"/>
      <c r="B246" s="52"/>
      <c r="C246" s="55" t="s">
        <v>307</v>
      </c>
      <c r="D246" s="55" t="s">
        <v>413</v>
      </c>
      <c r="E246" s="55" t="n">
        <v>2.5</v>
      </c>
      <c r="F246" s="55" t="s">
        <v>414</v>
      </c>
      <c r="G246" s="15" t="s">
        <v>305</v>
      </c>
      <c r="H246" s="55"/>
      <c r="I246" s="55" t="s">
        <v>306</v>
      </c>
    </row>
    <row r="247" customFormat="false" ht="13.8" hidden="false" customHeight="false" outlineLevel="0" collapsed="false">
      <c r="A247" s="56"/>
      <c r="B247" s="52"/>
      <c r="C247" s="55" t="s">
        <v>307</v>
      </c>
      <c r="D247" s="55" t="s">
        <v>415</v>
      </c>
      <c r="E247" s="55" t="s">
        <v>416</v>
      </c>
      <c r="F247" s="55" t="s">
        <v>417</v>
      </c>
      <c r="G247" s="55" t="s">
        <v>305</v>
      </c>
      <c r="H247" s="73"/>
      <c r="I247" s="55" t="s">
        <v>426</v>
      </c>
    </row>
    <row r="248" customFormat="false" ht="13.8" hidden="false" customHeight="false" outlineLevel="0" collapsed="false">
      <c r="A248" s="56"/>
      <c r="B248" s="52"/>
      <c r="C248" s="55" t="s">
        <v>307</v>
      </c>
      <c r="D248" s="55" t="s">
        <v>418</v>
      </c>
      <c r="E248" s="55" t="n">
        <v>3.1</v>
      </c>
      <c r="F248" s="55" t="s">
        <v>419</v>
      </c>
      <c r="G248" s="55" t="s">
        <v>305</v>
      </c>
      <c r="H248" s="73"/>
      <c r="I248" s="55" t="s">
        <v>430</v>
      </c>
    </row>
    <row r="249" customFormat="false" ht="13.8" hidden="false" customHeight="false" outlineLevel="0" collapsed="false">
      <c r="A249" s="56"/>
      <c r="B249" s="52"/>
      <c r="C249" s="55" t="s">
        <v>307</v>
      </c>
      <c r="D249" s="55" t="s">
        <v>420</v>
      </c>
      <c r="E249" s="55" t="s">
        <v>421</v>
      </c>
      <c r="F249" s="55" t="n">
        <v>10</v>
      </c>
      <c r="G249" s="55" t="s">
        <v>305</v>
      </c>
      <c r="H249" s="73"/>
      <c r="I249" s="55" t="s">
        <v>426</v>
      </c>
    </row>
    <row r="250" customFormat="false" ht="13.8" hidden="false" customHeight="false" outlineLevel="0" collapsed="false">
      <c r="A250" s="61"/>
      <c r="B250" s="52"/>
      <c r="C250" s="55" t="s">
        <v>307</v>
      </c>
      <c r="D250" s="55" t="s">
        <v>422</v>
      </c>
      <c r="E250" s="55" t="s">
        <v>423</v>
      </c>
      <c r="F250" s="55" t="s">
        <v>424</v>
      </c>
      <c r="G250" s="55" t="s">
        <v>305</v>
      </c>
      <c r="H250" s="73"/>
      <c r="I250" s="55" t="s">
        <v>426</v>
      </c>
    </row>
  </sheetData>
  <mergeCells count="30">
    <mergeCell ref="A2:J2"/>
    <mergeCell ref="B5:B12"/>
    <mergeCell ref="B13:B18"/>
    <mergeCell ref="B19:B23"/>
    <mergeCell ref="B24:B30"/>
    <mergeCell ref="B31:B35"/>
    <mergeCell ref="B36:B43"/>
    <mergeCell ref="B44:B48"/>
    <mergeCell ref="B49:B56"/>
    <mergeCell ref="B57:B63"/>
    <mergeCell ref="B64:B68"/>
    <mergeCell ref="B69:B73"/>
    <mergeCell ref="B74:B82"/>
    <mergeCell ref="B83:B103"/>
    <mergeCell ref="B107:B114"/>
    <mergeCell ref="B115:B119"/>
    <mergeCell ref="B120:B126"/>
    <mergeCell ref="B127:B131"/>
    <mergeCell ref="B132:B139"/>
    <mergeCell ref="B140:B147"/>
    <mergeCell ref="B148:B154"/>
    <mergeCell ref="B155:B176"/>
    <mergeCell ref="B180:B186"/>
    <mergeCell ref="B187:B195"/>
    <mergeCell ref="B196:B203"/>
    <mergeCell ref="B204:B210"/>
    <mergeCell ref="B211:B215"/>
    <mergeCell ref="B216:B220"/>
    <mergeCell ref="B221:B229"/>
    <mergeCell ref="B230:B250"/>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tabColor rgb="FFA9D18E"/>
    <pageSetUpPr fitToPage="false"/>
  </sheetPr>
  <dimension ref="A2:J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0" sqref="C17"/>
    </sheetView>
  </sheetViews>
  <sheetFormatPr defaultRowHeight="12" zeroHeight="false" outlineLevelRow="0" outlineLevelCol="0"/>
  <cols>
    <col collapsed="false" customWidth="true" hidden="false" outlineLevel="0" max="1" min="1" style="2" width="8.72"/>
    <col collapsed="false" customWidth="true" hidden="false" outlineLevel="0" max="2" min="2" style="2" width="2.83"/>
    <col collapsed="false" customWidth="true" hidden="false" outlineLevel="0" max="3" min="3" style="2" width="27.54"/>
    <col collapsed="false" customWidth="true" hidden="false" outlineLevel="0" max="4" min="4" style="77" width="12.56"/>
    <col collapsed="false" customWidth="true" hidden="false" outlineLevel="0" max="5" min="5" style="2" width="22.16"/>
    <col collapsed="false" customWidth="true" hidden="false" outlineLevel="0" max="6" min="6" style="2" width="17.83"/>
    <col collapsed="false" customWidth="true" hidden="false" outlineLevel="0" max="7" min="7" style="77" width="13.43"/>
    <col collapsed="false" customWidth="true" hidden="false" outlineLevel="0" max="8" min="8" style="2" width="12.44"/>
    <col collapsed="false" customWidth="true" hidden="false" outlineLevel="0" max="9" min="9" style="2" width="16"/>
    <col collapsed="false" customWidth="true" hidden="false" outlineLevel="0" max="10" min="10" style="2" width="28.98"/>
    <col collapsed="false" customWidth="true" hidden="false" outlineLevel="0" max="1025" min="11" style="2" width="8.72"/>
  </cols>
  <sheetData>
    <row r="2" customFormat="false" ht="12" hidden="false" customHeight="true" outlineLevel="0" collapsed="false">
      <c r="A2" s="29" t="s">
        <v>436</v>
      </c>
      <c r="B2" s="29"/>
      <c r="C2" s="29"/>
      <c r="D2" s="29"/>
      <c r="E2" s="29"/>
      <c r="F2" s="29"/>
      <c r="G2" s="29"/>
      <c r="H2" s="29"/>
      <c r="I2" s="29"/>
      <c r="J2" s="29"/>
    </row>
    <row r="3" customFormat="false" ht="12.5" hidden="false" customHeight="false" outlineLevel="0" collapsed="false"/>
    <row r="4" customFormat="false" ht="12" hidden="false" customHeight="false" outlineLevel="0" collapsed="false">
      <c r="B4" s="78" t="s">
        <v>71</v>
      </c>
      <c r="C4" s="79" t="s">
        <v>437</v>
      </c>
      <c r="D4" s="80" t="s">
        <v>438</v>
      </c>
      <c r="E4" s="81" t="s">
        <v>439</v>
      </c>
      <c r="F4" s="82" t="s">
        <v>440</v>
      </c>
      <c r="G4" s="83" t="s">
        <v>441</v>
      </c>
      <c r="H4" s="33" t="s">
        <v>442</v>
      </c>
      <c r="I4" s="33" t="s">
        <v>98</v>
      </c>
      <c r="J4" s="33" t="s">
        <v>285</v>
      </c>
    </row>
    <row r="5" customFormat="false" ht="12" hidden="false" customHeight="false" outlineLevel="0" collapsed="false">
      <c r="B5" s="84" t="n">
        <v>1</v>
      </c>
      <c r="C5" s="85" t="s">
        <v>443</v>
      </c>
      <c r="D5" s="86" t="n">
        <v>44862</v>
      </c>
      <c r="E5" s="87" t="s">
        <v>444</v>
      </c>
      <c r="F5" s="88" t="n">
        <v>44624</v>
      </c>
      <c r="G5" s="86" t="n">
        <v>44787</v>
      </c>
      <c r="H5" s="15" t="n">
        <v>75</v>
      </c>
      <c r="I5" s="15" t="n">
        <f aca="false">IF(H5&lt;=15, 0, IF(AND(H5&gt;15, H5&lt;=30), 2,  4))</f>
        <v>4</v>
      </c>
      <c r="J5" s="15" t="s">
        <v>445</v>
      </c>
    </row>
    <row r="6" customFormat="false" ht="12" hidden="false" customHeight="false" outlineLevel="0" collapsed="false">
      <c r="B6" s="84" t="n">
        <v>2</v>
      </c>
      <c r="C6" s="85" t="s">
        <v>446</v>
      </c>
      <c r="D6" s="86" t="n">
        <v>44624</v>
      </c>
      <c r="E6" s="87" t="s">
        <v>447</v>
      </c>
      <c r="F6" s="88" t="n">
        <v>44624</v>
      </c>
      <c r="G6" s="86" t="n">
        <v>44787</v>
      </c>
      <c r="H6" s="15" t="n">
        <v>0</v>
      </c>
      <c r="I6" s="15" t="n">
        <f aca="false">IF(H6&lt;=15, 0, IF(AND(H6&gt;15, H6&lt;=30), 2,  4))</f>
        <v>0</v>
      </c>
      <c r="J6" s="15"/>
    </row>
    <row r="7" customFormat="false" ht="12" hidden="false" customHeight="false" outlineLevel="0" collapsed="false">
      <c r="B7" s="84" t="n">
        <v>3</v>
      </c>
      <c r="C7" s="85" t="s">
        <v>448</v>
      </c>
      <c r="D7" s="86" t="n">
        <v>44683</v>
      </c>
      <c r="E7" s="87" t="s">
        <v>449</v>
      </c>
      <c r="F7" s="88" t="n">
        <v>44624</v>
      </c>
      <c r="G7" s="86" t="n">
        <v>44787</v>
      </c>
      <c r="H7" s="15" t="n">
        <v>0</v>
      </c>
      <c r="I7" s="15" t="n">
        <f aca="false">IF(H7&lt;=15, 0, IF(AND(H7&gt;15, H7&lt;=30), 2,  4))</f>
        <v>0</v>
      </c>
      <c r="J7" s="15"/>
    </row>
    <row r="8" customFormat="false" ht="12" hidden="false" customHeight="false" outlineLevel="0" collapsed="false">
      <c r="B8" s="84" t="n">
        <v>4</v>
      </c>
      <c r="C8" s="85" t="s">
        <v>450</v>
      </c>
      <c r="D8" s="86" t="n">
        <v>44774</v>
      </c>
      <c r="E8" s="87" t="s">
        <v>451</v>
      </c>
      <c r="F8" s="88" t="n">
        <v>44774</v>
      </c>
      <c r="G8" s="86" t="n">
        <v>44787</v>
      </c>
      <c r="H8" s="15" t="n">
        <v>0</v>
      </c>
      <c r="I8" s="15" t="n">
        <f aca="false">IF(H8&lt;=15, 0, IF(AND(H8&gt;15, H8&lt;=30), 2,  4))</f>
        <v>0</v>
      </c>
      <c r="J8" s="15"/>
    </row>
    <row r="9" customFormat="false" ht="12" hidden="false" customHeight="false" outlineLevel="0" collapsed="false">
      <c r="B9" s="84" t="n">
        <v>5</v>
      </c>
      <c r="C9" s="85" t="s">
        <v>452</v>
      </c>
      <c r="D9" s="86" t="n">
        <v>44753</v>
      </c>
      <c r="E9" s="87" t="s">
        <v>453</v>
      </c>
      <c r="F9" s="88" t="n">
        <v>44624</v>
      </c>
      <c r="G9" s="86" t="n">
        <v>44787</v>
      </c>
      <c r="H9" s="15" t="n">
        <v>0</v>
      </c>
      <c r="I9" s="15" t="n">
        <f aca="false">IF(H9&lt;=15, 0, IF(AND(H9&gt;15, H9&lt;=30), 2,  4))</f>
        <v>0</v>
      </c>
      <c r="J9" s="15"/>
    </row>
    <row r="10" customFormat="false" ht="12" hidden="false" customHeight="false" outlineLevel="0" collapsed="false">
      <c r="B10" s="84" t="n">
        <v>6</v>
      </c>
      <c r="C10" s="85" t="s">
        <v>454</v>
      </c>
      <c r="D10" s="86" t="n">
        <v>44837</v>
      </c>
      <c r="E10" s="87" t="s">
        <v>455</v>
      </c>
      <c r="F10" s="88" t="n">
        <v>44624</v>
      </c>
      <c r="G10" s="86" t="n">
        <v>44787</v>
      </c>
      <c r="H10" s="15" t="n">
        <v>0</v>
      </c>
      <c r="I10" s="15" t="n">
        <f aca="false">IF(H10&lt;=15, 0, IF(AND(H10&gt;15, H10&lt;=30), 2,  4))</f>
        <v>0</v>
      </c>
      <c r="J10" s="15" t="s">
        <v>456</v>
      </c>
    </row>
    <row r="11" customFormat="false" ht="12" hidden="false" customHeight="false" outlineLevel="0" collapsed="false">
      <c r="B11" s="84" t="n">
        <v>7</v>
      </c>
      <c r="C11" s="85" t="s">
        <v>457</v>
      </c>
      <c r="D11" s="86" t="n">
        <v>44778</v>
      </c>
      <c r="E11" s="87" t="s">
        <v>458</v>
      </c>
      <c r="F11" s="88" t="n">
        <v>44778</v>
      </c>
      <c r="G11" s="86" t="n">
        <v>44787</v>
      </c>
      <c r="H11" s="15" t="n">
        <v>0</v>
      </c>
      <c r="I11" s="15" t="n">
        <f aca="false">IF(H11&lt;=15, 0, IF(AND(H11&gt;15, H11&lt;=30), 2,  4))</f>
        <v>0</v>
      </c>
      <c r="J11" s="15"/>
    </row>
    <row r="12" customFormat="false" ht="12" hidden="false" customHeight="false" outlineLevel="0" collapsed="false">
      <c r="B12" s="84" t="n">
        <v>8</v>
      </c>
      <c r="C12" s="85" t="s">
        <v>459</v>
      </c>
      <c r="D12" s="86" t="n">
        <v>44830</v>
      </c>
      <c r="E12" s="87" t="s">
        <v>460</v>
      </c>
      <c r="F12" s="88" t="n">
        <v>44680</v>
      </c>
      <c r="G12" s="86" t="n">
        <v>44787</v>
      </c>
      <c r="H12" s="15" t="n">
        <v>0</v>
      </c>
      <c r="I12" s="15" t="n">
        <f aca="false">IF(H12&lt;=15, 0, IF(AND(H12&gt;15, H12&lt;=30), 2,  4))</f>
        <v>0</v>
      </c>
      <c r="J12" s="15" t="s">
        <v>461</v>
      </c>
    </row>
    <row r="13" customFormat="false" ht="12" hidden="false" customHeight="false" outlineLevel="0" collapsed="false">
      <c r="B13" s="84" t="n">
        <v>9</v>
      </c>
      <c r="C13" s="85"/>
      <c r="D13" s="86"/>
      <c r="E13" s="87" t="s">
        <v>462</v>
      </c>
      <c r="F13" s="88"/>
      <c r="G13" s="86"/>
      <c r="H13" s="15" t="n">
        <v>0</v>
      </c>
      <c r="I13" s="15" t="n">
        <f aca="false">IF(H13&lt;=15, 0, IF(AND(H13&gt;15, H13&lt;=30), 2,  4))</f>
        <v>0</v>
      </c>
      <c r="J13" s="15"/>
    </row>
    <row r="14" customFormat="false" ht="12" hidden="false" customHeight="false" outlineLevel="0" collapsed="false">
      <c r="B14" s="84" t="n">
        <v>10</v>
      </c>
      <c r="C14" s="85" t="s">
        <v>463</v>
      </c>
      <c r="D14" s="86" t="n">
        <v>44624</v>
      </c>
      <c r="E14" s="87" t="s">
        <v>464</v>
      </c>
      <c r="F14" s="88" t="n">
        <v>44624</v>
      </c>
      <c r="G14" s="86" t="n">
        <v>44787</v>
      </c>
      <c r="H14" s="15" t="n">
        <v>0</v>
      </c>
      <c r="I14" s="15" t="n">
        <f aca="false">IF(H14&lt;=15, 0, IF(AND(H14&gt;15, H14&lt;=30), 2,  4))</f>
        <v>0</v>
      </c>
      <c r="J14" s="15"/>
    </row>
    <row r="15" customFormat="false" ht="12" hidden="false" customHeight="false" outlineLevel="0" collapsed="false">
      <c r="B15" s="84" t="n">
        <v>11</v>
      </c>
      <c r="C15" s="85"/>
      <c r="D15" s="86"/>
      <c r="E15" s="87" t="s">
        <v>465</v>
      </c>
      <c r="F15" s="88"/>
      <c r="G15" s="86"/>
      <c r="H15" s="15" t="n">
        <v>0</v>
      </c>
      <c r="I15" s="15" t="n">
        <f aca="false">IF(H15&lt;=15, 0, IF(AND(H15&gt;15, H15&lt;=30), 2,  4))</f>
        <v>0</v>
      </c>
      <c r="J15" s="15"/>
    </row>
    <row r="16" customFormat="false" ht="12" hidden="false" customHeight="false" outlineLevel="0" collapsed="false">
      <c r="B16" s="84" t="n">
        <v>12</v>
      </c>
      <c r="C16" s="85" t="s">
        <v>466</v>
      </c>
      <c r="D16" s="86" t="n">
        <v>44624</v>
      </c>
      <c r="E16" s="87" t="s">
        <v>467</v>
      </c>
      <c r="F16" s="88" t="n">
        <v>44624</v>
      </c>
      <c r="G16" s="86" t="n">
        <v>44787</v>
      </c>
      <c r="H16" s="15" t="n">
        <v>0</v>
      </c>
      <c r="I16" s="15" t="n">
        <f aca="false">IF(H16&lt;=15, 0, IF(AND(H16&gt;15, H16&lt;=30), 2,  4))</f>
        <v>0</v>
      </c>
      <c r="J16" s="15"/>
    </row>
    <row r="1048576" customFormat="false" ht="12.8" hidden="false" customHeight="false" outlineLevel="0" collapsed="false"/>
  </sheetData>
  <mergeCells count="1">
    <mergeCell ref="A2:J2"/>
  </mergeCells>
  <conditionalFormatting sqref="I4:J4">
    <cfRule type="colorScale" priority="2">
      <colorScale>
        <cfvo type="min" val="0"/>
        <cfvo type="max" val="0"/>
        <color rgb="FFFF7128"/>
        <color rgb="FFFFEF9C"/>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tabColor rgb="FFA9D18E"/>
    <pageSetUpPr fitToPage="false"/>
  </sheetPr>
  <dimension ref="A2: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4" topLeftCell="A32" activePane="bottomLeft" state="frozen"/>
      <selection pane="topLeft" activeCell="A1" activeCellId="0" sqref="A1"/>
      <selection pane="bottomLeft" activeCell="G41" activeCellId="0" sqref="G41"/>
    </sheetView>
  </sheetViews>
  <sheetFormatPr defaultRowHeight="12" zeroHeight="false" outlineLevelRow="0" outlineLevelCol="0"/>
  <cols>
    <col collapsed="false" customWidth="true" hidden="false" outlineLevel="0" max="2" min="1" style="2" width="8.72"/>
    <col collapsed="false" customWidth="true" hidden="false" outlineLevel="0" max="3" min="3" style="2" width="22.16"/>
    <col collapsed="false" customWidth="true" hidden="false" outlineLevel="0" max="4" min="4" style="2" width="16.83"/>
    <col collapsed="false" customWidth="true" hidden="false" outlineLevel="0" max="5" min="5" style="89" width="18.18"/>
    <col collapsed="false" customWidth="true" hidden="false" outlineLevel="0" max="6" min="6" style="89" width="15.17"/>
    <col collapsed="false" customWidth="true" hidden="false" outlineLevel="0" max="7" min="7" style="2" width="8.72"/>
    <col collapsed="false" customWidth="true" hidden="false" outlineLevel="0" max="8" min="8" style="2" width="19.18"/>
    <col collapsed="false" customWidth="true" hidden="false" outlineLevel="0" max="9" min="9" style="2" width="35.73"/>
    <col collapsed="false" customWidth="true" hidden="false" outlineLevel="0" max="1025" min="10" style="2" width="8.72"/>
  </cols>
  <sheetData>
    <row r="2" customFormat="false" ht="12" hidden="false" customHeight="true" outlineLevel="0" collapsed="false">
      <c r="A2" s="29" t="s">
        <v>468</v>
      </c>
      <c r="B2" s="29"/>
      <c r="C2" s="29"/>
      <c r="D2" s="29"/>
      <c r="E2" s="29"/>
      <c r="F2" s="29"/>
      <c r="G2" s="29"/>
      <c r="H2" s="29"/>
      <c r="I2" s="29"/>
    </row>
    <row r="4" customFormat="false" ht="12" hidden="false" customHeight="false" outlineLevel="0" collapsed="false">
      <c r="B4" s="90" t="s">
        <v>71</v>
      </c>
      <c r="C4" s="5" t="s">
        <v>469</v>
      </c>
      <c r="D4" s="5" t="s">
        <v>438</v>
      </c>
      <c r="E4" s="5" t="s">
        <v>439</v>
      </c>
      <c r="F4" s="91" t="s">
        <v>470</v>
      </c>
      <c r="G4" s="33" t="s">
        <v>471</v>
      </c>
      <c r="H4" s="33" t="s">
        <v>98</v>
      </c>
      <c r="I4" s="33" t="s">
        <v>285</v>
      </c>
    </row>
    <row r="5" customFormat="false" ht="12" hidden="false" customHeight="false" outlineLevel="0" collapsed="false">
      <c r="B5" s="92" t="n">
        <v>1</v>
      </c>
      <c r="C5" s="93" t="s">
        <v>472</v>
      </c>
      <c r="D5" s="94" t="n">
        <v>44624</v>
      </c>
      <c r="E5" s="95" t="s">
        <v>473</v>
      </c>
      <c r="F5" s="94" t="n">
        <v>44787</v>
      </c>
      <c r="G5" s="96" t="n">
        <f aca="false">_xlfn.DAYS(F5,D5)</f>
        <v>163</v>
      </c>
      <c r="H5" s="96" t="n">
        <v>0</v>
      </c>
      <c r="I5" s="15"/>
    </row>
    <row r="6" customFormat="false" ht="12" hidden="false" customHeight="false" outlineLevel="0" collapsed="false">
      <c r="B6" s="92" t="n">
        <v>2</v>
      </c>
      <c r="C6" s="97" t="s">
        <v>474</v>
      </c>
      <c r="D6" s="98" t="n">
        <v>44624</v>
      </c>
      <c r="E6" s="99" t="s">
        <v>475</v>
      </c>
      <c r="F6" s="94" t="n">
        <v>44787</v>
      </c>
      <c r="G6" s="96" t="n">
        <f aca="false">_xlfn.DAYS(F6,D6)</f>
        <v>163</v>
      </c>
      <c r="H6" s="15" t="n">
        <v>0</v>
      </c>
      <c r="I6" s="15"/>
    </row>
    <row r="7" customFormat="false" ht="12" hidden="false" customHeight="false" outlineLevel="0" collapsed="false">
      <c r="B7" s="100" t="n">
        <v>3</v>
      </c>
      <c r="C7" s="97" t="s">
        <v>476</v>
      </c>
      <c r="D7" s="98" t="n">
        <v>44655</v>
      </c>
      <c r="E7" s="99" t="s">
        <v>475</v>
      </c>
      <c r="F7" s="94" t="n">
        <v>44787</v>
      </c>
      <c r="G7" s="96" t="n">
        <f aca="false">_xlfn.DAYS(F7,D7)</f>
        <v>132</v>
      </c>
      <c r="H7" s="15" t="n">
        <v>0</v>
      </c>
      <c r="I7" s="15"/>
    </row>
    <row r="8" customFormat="false" ht="12" hidden="false" customHeight="false" outlineLevel="0" collapsed="false">
      <c r="B8" s="92" t="n">
        <v>4</v>
      </c>
      <c r="C8" s="97" t="s">
        <v>477</v>
      </c>
      <c r="D8" s="98" t="n">
        <v>44655</v>
      </c>
      <c r="E8" s="99" t="s">
        <v>478</v>
      </c>
      <c r="F8" s="94" t="n">
        <v>44787</v>
      </c>
      <c r="G8" s="96" t="n">
        <f aca="false">_xlfn.DAYS(F8,D8)</f>
        <v>132</v>
      </c>
      <c r="H8" s="15" t="n">
        <v>0</v>
      </c>
      <c r="I8" s="15"/>
    </row>
    <row r="9" customFormat="false" ht="12" hidden="false" customHeight="false" outlineLevel="0" collapsed="false">
      <c r="B9" s="92" t="n">
        <v>5</v>
      </c>
      <c r="C9" s="97" t="s">
        <v>479</v>
      </c>
      <c r="D9" s="98" t="n">
        <v>44624</v>
      </c>
      <c r="E9" s="99" t="s">
        <v>478</v>
      </c>
      <c r="F9" s="94" t="n">
        <v>44787</v>
      </c>
      <c r="G9" s="96" t="n">
        <f aca="false">_xlfn.DAYS(F9,D9)</f>
        <v>163</v>
      </c>
      <c r="H9" s="15" t="n">
        <v>0</v>
      </c>
      <c r="I9" s="15"/>
    </row>
    <row r="10" customFormat="false" ht="12" hidden="false" customHeight="false" outlineLevel="0" collapsed="false">
      <c r="B10" s="100" t="n">
        <v>6</v>
      </c>
      <c r="C10" s="101" t="s">
        <v>480</v>
      </c>
      <c r="D10" s="98" t="n">
        <v>44704</v>
      </c>
      <c r="E10" s="74" t="s">
        <v>478</v>
      </c>
      <c r="F10" s="94" t="n">
        <v>44787</v>
      </c>
      <c r="G10" s="96" t="n">
        <f aca="false">_xlfn.DAYS(F10,D10)</f>
        <v>83</v>
      </c>
      <c r="H10" s="15" t="n">
        <v>0</v>
      </c>
      <c r="I10" s="15"/>
    </row>
    <row r="11" customFormat="false" ht="12" hidden="false" customHeight="false" outlineLevel="0" collapsed="false">
      <c r="B11" s="92" t="n">
        <v>7</v>
      </c>
      <c r="C11" s="101" t="s">
        <v>481</v>
      </c>
      <c r="D11" s="98" t="n">
        <v>44713</v>
      </c>
      <c r="E11" s="74" t="s">
        <v>478</v>
      </c>
      <c r="F11" s="94" t="n">
        <v>44787</v>
      </c>
      <c r="G11" s="96" t="n">
        <f aca="false">_xlfn.DAYS(F11,D11)</f>
        <v>74</v>
      </c>
      <c r="H11" s="15" t="n">
        <v>0</v>
      </c>
      <c r="I11" s="15"/>
    </row>
    <row r="12" customFormat="false" ht="12" hidden="false" customHeight="false" outlineLevel="0" collapsed="false">
      <c r="B12" s="92" t="n">
        <v>8</v>
      </c>
      <c r="C12" s="101" t="s">
        <v>482</v>
      </c>
      <c r="D12" s="98" t="n">
        <v>44713</v>
      </c>
      <c r="E12" s="74" t="s">
        <v>478</v>
      </c>
      <c r="F12" s="94" t="n">
        <v>44787</v>
      </c>
      <c r="G12" s="96" t="n">
        <f aca="false">_xlfn.DAYS(F12,D12)</f>
        <v>74</v>
      </c>
      <c r="H12" s="15" t="n">
        <v>0</v>
      </c>
      <c r="I12" s="15"/>
    </row>
    <row r="13" customFormat="false" ht="12" hidden="false" customHeight="false" outlineLevel="0" collapsed="false">
      <c r="B13" s="100" t="n">
        <v>9</v>
      </c>
      <c r="C13" s="101" t="s">
        <v>483</v>
      </c>
      <c r="D13" s="98" t="n">
        <v>44727</v>
      </c>
      <c r="E13" s="74" t="s">
        <v>478</v>
      </c>
      <c r="F13" s="94" t="n">
        <v>44787</v>
      </c>
      <c r="G13" s="96" t="n">
        <f aca="false">_xlfn.DAYS(F13,D13)</f>
        <v>60</v>
      </c>
      <c r="H13" s="15" t="n">
        <v>0</v>
      </c>
      <c r="I13" s="15"/>
    </row>
    <row r="14" customFormat="false" ht="12" hidden="false" customHeight="false" outlineLevel="0" collapsed="false">
      <c r="B14" s="92" t="n">
        <v>10</v>
      </c>
      <c r="C14" s="101" t="s">
        <v>484</v>
      </c>
      <c r="D14" s="98" t="n">
        <v>44727</v>
      </c>
      <c r="E14" s="74" t="s">
        <v>478</v>
      </c>
      <c r="F14" s="94" t="n">
        <v>44787</v>
      </c>
      <c r="G14" s="96" t="n">
        <f aca="false">_xlfn.DAYS(F14,D14)</f>
        <v>60</v>
      </c>
      <c r="H14" s="15" t="n">
        <v>0</v>
      </c>
      <c r="I14" s="15"/>
    </row>
    <row r="15" customFormat="false" ht="12" hidden="false" customHeight="false" outlineLevel="0" collapsed="false">
      <c r="B15" s="92" t="n">
        <v>11</v>
      </c>
      <c r="C15" s="101" t="s">
        <v>485</v>
      </c>
      <c r="D15" s="98" t="n">
        <v>44727</v>
      </c>
      <c r="E15" s="74" t="s">
        <v>486</v>
      </c>
      <c r="F15" s="94" t="n">
        <v>44787</v>
      </c>
      <c r="G15" s="96" t="n">
        <f aca="false">_xlfn.DAYS(F15,D15)</f>
        <v>60</v>
      </c>
      <c r="H15" s="15" t="n">
        <v>0</v>
      </c>
      <c r="I15" s="15"/>
    </row>
    <row r="16" customFormat="false" ht="12" hidden="false" customHeight="false" outlineLevel="0" collapsed="false">
      <c r="B16" s="100" t="n">
        <v>12</v>
      </c>
      <c r="C16" s="101" t="s">
        <v>487</v>
      </c>
      <c r="D16" s="98" t="n">
        <v>44727</v>
      </c>
      <c r="E16" s="74" t="s">
        <v>478</v>
      </c>
      <c r="F16" s="94" t="n">
        <v>44787</v>
      </c>
      <c r="G16" s="96" t="n">
        <f aca="false">_xlfn.DAYS(F16,D16)</f>
        <v>60</v>
      </c>
      <c r="H16" s="15" t="n">
        <v>0</v>
      </c>
      <c r="I16" s="15"/>
    </row>
    <row r="17" customFormat="false" ht="12" hidden="false" customHeight="false" outlineLevel="0" collapsed="false">
      <c r="B17" s="92" t="n">
        <v>13</v>
      </c>
      <c r="C17" s="101" t="s">
        <v>488</v>
      </c>
      <c r="D17" s="98" t="n">
        <v>44727</v>
      </c>
      <c r="E17" s="74" t="s">
        <v>478</v>
      </c>
      <c r="F17" s="94" t="n">
        <v>44787</v>
      </c>
      <c r="G17" s="96" t="n">
        <f aca="false">_xlfn.DAYS(F17,D17)</f>
        <v>60</v>
      </c>
      <c r="H17" s="15" t="n">
        <v>0</v>
      </c>
      <c r="I17" s="15"/>
    </row>
    <row r="18" customFormat="false" ht="12" hidden="false" customHeight="false" outlineLevel="0" collapsed="false">
      <c r="B18" s="92" t="n">
        <v>14</v>
      </c>
      <c r="C18" s="101" t="s">
        <v>489</v>
      </c>
      <c r="D18" s="98" t="n">
        <v>44727</v>
      </c>
      <c r="E18" s="74" t="s">
        <v>478</v>
      </c>
      <c r="F18" s="94" t="n">
        <v>44787</v>
      </c>
      <c r="G18" s="96" t="n">
        <f aca="false">_xlfn.DAYS(F18,D18)</f>
        <v>60</v>
      </c>
      <c r="H18" s="15" t="n">
        <v>0</v>
      </c>
      <c r="I18" s="15"/>
    </row>
    <row r="19" customFormat="false" ht="12" hidden="false" customHeight="false" outlineLevel="0" collapsed="false">
      <c r="B19" s="100" t="n">
        <v>15</v>
      </c>
      <c r="C19" s="101" t="s">
        <v>490</v>
      </c>
      <c r="D19" s="98" t="n">
        <v>44813</v>
      </c>
      <c r="E19" s="74" t="s">
        <v>478</v>
      </c>
      <c r="F19" s="94" t="n">
        <v>44787</v>
      </c>
      <c r="G19" s="96" t="n">
        <f aca="false">_xlfn.DAYS(F19,D19)</f>
        <v>-26</v>
      </c>
      <c r="H19" s="15" t="n">
        <v>0</v>
      </c>
      <c r="I19" s="15" t="s">
        <v>491</v>
      </c>
    </row>
    <row r="20" customFormat="false" ht="12" hidden="false" customHeight="false" outlineLevel="0" collapsed="false">
      <c r="B20" s="92" t="n">
        <v>16</v>
      </c>
      <c r="C20" s="101" t="s">
        <v>492</v>
      </c>
      <c r="D20" s="98" t="n">
        <v>44727</v>
      </c>
      <c r="E20" s="74" t="s">
        <v>475</v>
      </c>
      <c r="F20" s="94" t="n">
        <v>44787</v>
      </c>
      <c r="G20" s="96" t="n">
        <f aca="false">_xlfn.DAYS(F20,D20)</f>
        <v>60</v>
      </c>
      <c r="H20" s="15" t="n">
        <v>0</v>
      </c>
      <c r="I20" s="15"/>
    </row>
    <row r="21" customFormat="false" ht="12" hidden="false" customHeight="false" outlineLevel="0" collapsed="false">
      <c r="B21" s="92" t="n">
        <v>17</v>
      </c>
      <c r="C21" s="101" t="s">
        <v>493</v>
      </c>
      <c r="D21" s="98" t="n">
        <v>44727</v>
      </c>
      <c r="E21" s="74" t="s">
        <v>486</v>
      </c>
      <c r="F21" s="94" t="n">
        <v>44787</v>
      </c>
      <c r="G21" s="96" t="n">
        <f aca="false">_xlfn.DAYS(F21,D21)</f>
        <v>60</v>
      </c>
      <c r="H21" s="15" t="n">
        <v>0</v>
      </c>
      <c r="I21" s="15"/>
    </row>
    <row r="22" customFormat="false" ht="12" hidden="false" customHeight="false" outlineLevel="0" collapsed="false">
      <c r="B22" s="100" t="n">
        <v>18</v>
      </c>
      <c r="C22" s="101" t="s">
        <v>494</v>
      </c>
      <c r="D22" s="98" t="n">
        <v>44719</v>
      </c>
      <c r="E22" s="74" t="s">
        <v>478</v>
      </c>
      <c r="F22" s="94" t="n">
        <v>44787</v>
      </c>
      <c r="G22" s="96" t="n">
        <f aca="false">_xlfn.DAYS(F22,D22)</f>
        <v>68</v>
      </c>
      <c r="H22" s="15" t="n">
        <v>0</v>
      </c>
      <c r="I22" s="15"/>
    </row>
    <row r="23" customFormat="false" ht="12" hidden="false" customHeight="false" outlineLevel="0" collapsed="false">
      <c r="B23" s="92" t="n">
        <v>19</v>
      </c>
      <c r="C23" s="101" t="s">
        <v>495</v>
      </c>
      <c r="D23" s="98" t="n">
        <v>44727</v>
      </c>
      <c r="E23" s="74" t="s">
        <v>478</v>
      </c>
      <c r="F23" s="94" t="n">
        <v>44787</v>
      </c>
      <c r="G23" s="96" t="n">
        <f aca="false">_xlfn.DAYS(F23,D23)</f>
        <v>60</v>
      </c>
      <c r="H23" s="15" t="n">
        <v>0</v>
      </c>
      <c r="I23" s="15"/>
    </row>
    <row r="24" customFormat="false" ht="12" hidden="false" customHeight="false" outlineLevel="0" collapsed="false">
      <c r="B24" s="92" t="n">
        <v>20</v>
      </c>
      <c r="C24" s="101" t="s">
        <v>496</v>
      </c>
      <c r="D24" s="98" t="n">
        <v>44722</v>
      </c>
      <c r="E24" s="74" t="s">
        <v>497</v>
      </c>
      <c r="F24" s="94" t="n">
        <v>44787</v>
      </c>
      <c r="G24" s="96" t="n">
        <f aca="false">_xlfn.DAYS(F24,D24)</f>
        <v>65</v>
      </c>
      <c r="H24" s="15" t="n">
        <v>0</v>
      </c>
      <c r="I24" s="15"/>
    </row>
    <row r="25" customFormat="false" ht="12" hidden="false" customHeight="false" outlineLevel="0" collapsed="false">
      <c r="B25" s="100" t="n">
        <v>21</v>
      </c>
      <c r="C25" s="101" t="s">
        <v>498</v>
      </c>
      <c r="D25" s="98" t="n">
        <v>44727</v>
      </c>
      <c r="E25" s="74" t="s">
        <v>497</v>
      </c>
      <c r="F25" s="94" t="n">
        <v>44787</v>
      </c>
      <c r="G25" s="96" t="n">
        <f aca="false">_xlfn.DAYS(F25,D25)</f>
        <v>60</v>
      </c>
      <c r="H25" s="15" t="n">
        <v>0</v>
      </c>
      <c r="I25" s="15"/>
    </row>
    <row r="26" customFormat="false" ht="12" hidden="false" customHeight="false" outlineLevel="0" collapsed="false">
      <c r="B26" s="92" t="n">
        <v>22</v>
      </c>
      <c r="C26" s="101" t="s">
        <v>499</v>
      </c>
      <c r="D26" s="98" t="n">
        <v>44718</v>
      </c>
      <c r="E26" s="74" t="s">
        <v>500</v>
      </c>
      <c r="F26" s="94" t="n">
        <v>44787</v>
      </c>
      <c r="G26" s="96" t="n">
        <f aca="false">_xlfn.DAYS(F26,D26)</f>
        <v>69</v>
      </c>
      <c r="H26" s="15" t="n">
        <v>0</v>
      </c>
      <c r="I26" s="15"/>
    </row>
    <row r="27" customFormat="false" ht="12" hidden="false" customHeight="false" outlineLevel="0" collapsed="false">
      <c r="B27" s="92" t="n">
        <v>23</v>
      </c>
      <c r="C27" s="101" t="s">
        <v>501</v>
      </c>
      <c r="D27" s="98" t="n">
        <v>44641</v>
      </c>
      <c r="E27" s="74" t="s">
        <v>475</v>
      </c>
      <c r="F27" s="94" t="n">
        <v>44787</v>
      </c>
      <c r="G27" s="96" t="n">
        <f aca="false">_xlfn.DAYS(F27,D27)</f>
        <v>146</v>
      </c>
      <c r="H27" s="15" t="n">
        <v>0</v>
      </c>
      <c r="I27" s="15"/>
    </row>
    <row r="28" customFormat="false" ht="12" hidden="false" customHeight="false" outlineLevel="0" collapsed="false">
      <c r="B28" s="100" t="n">
        <v>24</v>
      </c>
      <c r="C28" s="101" t="s">
        <v>502</v>
      </c>
      <c r="D28" s="98" t="n">
        <v>44708</v>
      </c>
      <c r="E28" s="74" t="s">
        <v>478</v>
      </c>
      <c r="F28" s="94" t="n">
        <v>44787</v>
      </c>
      <c r="G28" s="96" t="n">
        <f aca="false">_xlfn.DAYS(F28,D28)</f>
        <v>79</v>
      </c>
      <c r="H28" s="15" t="n">
        <v>0</v>
      </c>
      <c r="I28" s="15"/>
    </row>
    <row r="29" customFormat="false" ht="12" hidden="false" customHeight="false" outlineLevel="0" collapsed="false">
      <c r="B29" s="92" t="n">
        <v>25</v>
      </c>
      <c r="C29" s="101" t="s">
        <v>503</v>
      </c>
      <c r="D29" s="98" t="n">
        <v>44761</v>
      </c>
      <c r="E29" s="74" t="s">
        <v>478</v>
      </c>
      <c r="F29" s="94" t="n">
        <v>44787</v>
      </c>
      <c r="G29" s="96" t="n">
        <f aca="false">_xlfn.DAYS(F29,D29)</f>
        <v>26</v>
      </c>
      <c r="H29" s="15" t="n">
        <v>0</v>
      </c>
      <c r="I29" s="15"/>
    </row>
    <row r="30" customFormat="false" ht="12" hidden="false" customHeight="false" outlineLevel="0" collapsed="false">
      <c r="B30" s="92" t="n">
        <v>26</v>
      </c>
      <c r="C30" s="101" t="s">
        <v>504</v>
      </c>
      <c r="D30" s="98" t="n">
        <v>44761</v>
      </c>
      <c r="E30" s="74" t="s">
        <v>505</v>
      </c>
      <c r="F30" s="94" t="n">
        <v>44787</v>
      </c>
      <c r="G30" s="96" t="n">
        <f aca="false">_xlfn.DAYS(F30,D30)</f>
        <v>26</v>
      </c>
      <c r="H30" s="15" t="n">
        <v>0</v>
      </c>
      <c r="I30" s="15"/>
    </row>
    <row r="31" customFormat="false" ht="12" hidden="false" customHeight="false" outlineLevel="0" collapsed="false">
      <c r="B31" s="100" t="n">
        <v>27</v>
      </c>
      <c r="C31" s="85" t="s">
        <v>506</v>
      </c>
      <c r="D31" s="98" t="n">
        <v>44655</v>
      </c>
      <c r="E31" s="85" t="s">
        <v>478</v>
      </c>
      <c r="F31" s="94" t="n">
        <v>44787</v>
      </c>
      <c r="G31" s="96" t="n">
        <f aca="false">_xlfn.DAYS(F31,D31)</f>
        <v>132</v>
      </c>
      <c r="H31" s="15" t="n">
        <v>0</v>
      </c>
      <c r="I31" s="15"/>
    </row>
    <row r="32" customFormat="false" ht="12" hidden="false" customHeight="false" outlineLevel="0" collapsed="false">
      <c r="B32" s="92" t="n">
        <v>28</v>
      </c>
      <c r="C32" s="102" t="s">
        <v>481</v>
      </c>
      <c r="D32" s="103" t="n">
        <v>44790</v>
      </c>
      <c r="E32" s="102" t="s">
        <v>507</v>
      </c>
      <c r="F32" s="94" t="n">
        <v>44787</v>
      </c>
      <c r="G32" s="96" t="n">
        <f aca="false">_xlfn.DAYS(F32,D32)</f>
        <v>-3</v>
      </c>
      <c r="H32" s="15" t="n">
        <v>0</v>
      </c>
      <c r="I32" s="15" t="s">
        <v>508</v>
      </c>
    </row>
    <row r="33" customFormat="false" ht="12" hidden="false" customHeight="false" outlineLevel="0" collapsed="false">
      <c r="B33" s="92" t="n">
        <v>29</v>
      </c>
      <c r="C33" s="85" t="s">
        <v>509</v>
      </c>
      <c r="D33" s="103" t="n">
        <v>44795</v>
      </c>
      <c r="E33" s="85" t="s">
        <v>478</v>
      </c>
      <c r="F33" s="94" t="n">
        <v>44787</v>
      </c>
      <c r="G33" s="96" t="n">
        <f aca="false">_xlfn.DAYS(F33,D33)</f>
        <v>-8</v>
      </c>
      <c r="H33" s="15" t="n">
        <v>0</v>
      </c>
      <c r="I33" s="15" t="s">
        <v>510</v>
      </c>
    </row>
    <row r="34" customFormat="false" ht="12" hidden="false" customHeight="false" outlineLevel="0" collapsed="false">
      <c r="B34" s="100" t="n">
        <v>30</v>
      </c>
      <c r="C34" s="102" t="s">
        <v>511</v>
      </c>
      <c r="D34" s="103" t="n">
        <v>44802</v>
      </c>
      <c r="E34" s="102" t="s">
        <v>486</v>
      </c>
      <c r="F34" s="94" t="n">
        <v>44787</v>
      </c>
      <c r="G34" s="96" t="n">
        <f aca="false">_xlfn.DAYS(F34,D34)</f>
        <v>-15</v>
      </c>
      <c r="H34" s="15" t="n">
        <v>0</v>
      </c>
      <c r="I34" s="15" t="s">
        <v>510</v>
      </c>
    </row>
    <row r="35" customFormat="false" ht="12.8" hidden="false" customHeight="false" outlineLevel="0" collapsed="false">
      <c r="B35" s="104" t="n">
        <v>31</v>
      </c>
      <c r="C35" s="102" t="s">
        <v>512</v>
      </c>
      <c r="D35" s="105" t="n">
        <v>44802</v>
      </c>
      <c r="E35" s="106" t="s">
        <v>486</v>
      </c>
      <c r="F35" s="107" t="n">
        <v>44787</v>
      </c>
      <c r="G35" s="108" t="n">
        <f aca="false">_xlfn.DAYS(F35,D35)</f>
        <v>-15</v>
      </c>
      <c r="H35" s="17" t="n">
        <v>0</v>
      </c>
      <c r="I35" s="17" t="s">
        <v>510</v>
      </c>
    </row>
    <row r="36" customFormat="false" ht="12.8" hidden="false" customHeight="false" outlineLevel="0" collapsed="false">
      <c r="B36" s="100" t="n">
        <v>32</v>
      </c>
      <c r="C36" s="85" t="s">
        <v>513</v>
      </c>
      <c r="D36" s="109" t="n">
        <v>44865</v>
      </c>
      <c r="E36" s="110" t="s">
        <v>473</v>
      </c>
      <c r="F36" s="98" t="n">
        <v>44787</v>
      </c>
      <c r="G36" s="15" t="n">
        <f aca="false">_xlfn.DAYS(F36,D36)</f>
        <v>-78</v>
      </c>
      <c r="H36" s="111" t="n">
        <v>0</v>
      </c>
      <c r="I36" s="111" t="s">
        <v>510</v>
      </c>
    </row>
    <row r="38" customFormat="false" ht="12.8" hidden="false" customHeight="false" outlineLevel="0" collapsed="false"/>
    <row r="39" customFormat="false" ht="12.8" hidden="false" customHeight="false" outlineLevel="0" collapsed="false"/>
    <row r="40" customFormat="false" ht="12.8" hidden="false" customHeight="false" outlineLevel="0" collapsed="false">
      <c r="B40" s="90" t="s">
        <v>71</v>
      </c>
      <c r="C40" s="5" t="s">
        <v>514</v>
      </c>
      <c r="D40" s="5" t="s">
        <v>438</v>
      </c>
      <c r="E40" s="5" t="s">
        <v>439</v>
      </c>
      <c r="F40" s="91" t="s">
        <v>470</v>
      </c>
      <c r="G40" s="33" t="s">
        <v>471</v>
      </c>
      <c r="H40" s="33" t="s">
        <v>98</v>
      </c>
      <c r="I40" s="112" t="s">
        <v>285</v>
      </c>
    </row>
    <row r="41" customFormat="false" ht="12.8" hidden="false" customHeight="true" outlineLevel="0" collapsed="false">
      <c r="B41" s="15" t="n">
        <v>1</v>
      </c>
      <c r="C41" s="113" t="s">
        <v>515</v>
      </c>
      <c r="D41" s="114" t="n">
        <v>44827</v>
      </c>
      <c r="E41" s="115" t="s">
        <v>475</v>
      </c>
      <c r="F41" s="116"/>
      <c r="G41" s="117" t="n">
        <f aca="false">_xlfn.DAYS(F41,D41)</f>
        <v>-44827</v>
      </c>
      <c r="H41" s="117"/>
      <c r="I41" s="118" t="s">
        <v>516</v>
      </c>
    </row>
    <row r="42" customFormat="false" ht="13.8" hidden="false" customHeight="false" outlineLevel="0" collapsed="false">
      <c r="B42" s="15" t="n">
        <v>2</v>
      </c>
      <c r="C42" s="119" t="s">
        <v>517</v>
      </c>
      <c r="D42" s="120" t="n">
        <v>44624</v>
      </c>
      <c r="E42" s="121" t="s">
        <v>478</v>
      </c>
      <c r="F42" s="116"/>
      <c r="G42" s="117"/>
      <c r="H42" s="117"/>
      <c r="I42" s="118"/>
    </row>
    <row r="43" customFormat="false" ht="13.8" hidden="false" customHeight="false" outlineLevel="0" collapsed="false">
      <c r="B43" s="15" t="n">
        <v>3</v>
      </c>
      <c r="C43" s="113" t="s">
        <v>518</v>
      </c>
      <c r="D43" s="114" t="n">
        <v>44783</v>
      </c>
      <c r="E43" s="115" t="s">
        <v>475</v>
      </c>
      <c r="F43" s="116"/>
      <c r="G43" s="117"/>
      <c r="H43" s="117"/>
      <c r="I43" s="118"/>
    </row>
    <row r="44" customFormat="false" ht="13.8" hidden="false" customHeight="false" outlineLevel="0" collapsed="false">
      <c r="B44" s="15" t="n">
        <v>4</v>
      </c>
      <c r="C44" s="113" t="s">
        <v>519</v>
      </c>
      <c r="D44" s="114" t="n">
        <v>44819</v>
      </c>
      <c r="E44" s="115" t="s">
        <v>475</v>
      </c>
      <c r="F44" s="116"/>
      <c r="G44" s="117"/>
      <c r="H44" s="117"/>
      <c r="I44" s="118"/>
    </row>
    <row r="45" customFormat="false" ht="13.8" hidden="false" customHeight="false" outlineLevel="0" collapsed="false">
      <c r="B45" s="15" t="n">
        <v>5</v>
      </c>
      <c r="C45" s="113" t="s">
        <v>520</v>
      </c>
      <c r="D45" s="114" t="n">
        <v>44879</v>
      </c>
      <c r="E45" s="115" t="s">
        <v>475</v>
      </c>
      <c r="F45" s="116"/>
      <c r="G45" s="117"/>
      <c r="H45" s="117"/>
      <c r="I45" s="118"/>
    </row>
    <row r="46" customFormat="false" ht="13.8" hidden="false" customHeight="false" outlineLevel="0" collapsed="false">
      <c r="B46" s="15" t="n">
        <v>6</v>
      </c>
      <c r="C46" s="122" t="s">
        <v>521</v>
      </c>
      <c r="D46" s="123" t="n">
        <v>44823</v>
      </c>
      <c r="E46" s="124" t="s">
        <v>478</v>
      </c>
      <c r="F46" s="116"/>
      <c r="G46" s="117"/>
      <c r="H46" s="117"/>
      <c r="I46" s="118"/>
    </row>
    <row r="47" customFormat="false" ht="13.8" hidden="false" customHeight="false" outlineLevel="0" collapsed="false">
      <c r="B47" s="15" t="n">
        <v>7</v>
      </c>
      <c r="C47" s="125" t="s">
        <v>522</v>
      </c>
      <c r="D47" s="126" t="n">
        <v>44778</v>
      </c>
      <c r="E47" s="115" t="s">
        <v>478</v>
      </c>
      <c r="F47" s="116"/>
      <c r="G47" s="117"/>
      <c r="H47" s="117"/>
      <c r="I47" s="118"/>
    </row>
    <row r="48" customFormat="false" ht="13.8" hidden="false" customHeight="false" outlineLevel="0" collapsed="false">
      <c r="B48" s="15" t="n">
        <v>8</v>
      </c>
      <c r="C48" s="113" t="s">
        <v>523</v>
      </c>
      <c r="D48" s="114" t="n">
        <v>44865</v>
      </c>
      <c r="E48" s="115" t="s">
        <v>475</v>
      </c>
      <c r="F48" s="116"/>
      <c r="G48" s="117"/>
      <c r="H48" s="117"/>
      <c r="I48" s="118"/>
    </row>
    <row r="49" customFormat="false" ht="13.8" hidden="false" customHeight="false" outlineLevel="0" collapsed="false">
      <c r="B49" s="15" t="n">
        <v>9</v>
      </c>
      <c r="C49" s="113" t="s">
        <v>524</v>
      </c>
      <c r="D49" s="114" t="n">
        <v>44826</v>
      </c>
      <c r="E49" s="115" t="s">
        <v>478</v>
      </c>
      <c r="F49" s="116"/>
      <c r="G49" s="117"/>
      <c r="H49" s="117"/>
      <c r="I49" s="118"/>
    </row>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B4:H35"/>
  <mergeCells count="2">
    <mergeCell ref="A2:I2"/>
    <mergeCell ref="I41:I49"/>
  </mergeCells>
  <conditionalFormatting sqref="H1 H41:H1048576 H3:H34 H36:H39">
    <cfRule type="colorScale" priority="2">
      <colorScale>
        <cfvo type="min" val="0"/>
        <cfvo type="max" val="0"/>
        <color rgb="FFFF7128"/>
        <color rgb="FFFFEF9C"/>
      </colorScale>
    </cfRule>
  </conditionalFormatting>
  <conditionalFormatting sqref="E23">
    <cfRule type="duplicateValues" priority="3" aboveAverage="0" equalAverage="0" bottom="0" percent="0" rank="0" text="" dxfId="0">
      <formula>0</formula>
    </cfRule>
  </conditionalFormatting>
  <conditionalFormatting sqref="E25">
    <cfRule type="duplicateValues" priority="4" aboveAverage="0" equalAverage="0" bottom="0" percent="0" rank="0" text="" dxfId="0">
      <formula>0</formula>
    </cfRule>
  </conditionalFormatting>
  <conditionalFormatting sqref="C4">
    <cfRule type="duplicateValues" priority="5" aboveAverage="0" equalAverage="0" bottom="0" percent="0" rank="0" text="" dxfId="0">
      <formula>0</formula>
    </cfRule>
  </conditionalFormatting>
  <conditionalFormatting sqref="I4">
    <cfRule type="colorScale" priority="6">
      <colorScale>
        <cfvo type="min" val="0"/>
        <cfvo type="max" val="0"/>
        <color rgb="FFFF7128"/>
        <color rgb="FFFFEF9C"/>
      </colorScale>
    </cfRule>
  </conditionalFormatting>
  <conditionalFormatting sqref="H35:H36">
    <cfRule type="colorScale" priority="7">
      <colorScale>
        <cfvo type="min" val="0"/>
        <cfvo type="max" val="0"/>
        <color rgb="FFFF7128"/>
        <color rgb="FFFFEF9C"/>
      </colorScale>
    </cfRule>
  </conditionalFormatting>
  <conditionalFormatting sqref="C40">
    <cfRule type="duplicateValues" priority="8" aboveAverage="0" equalAverage="0" bottom="0" percent="0" rank="0" text="" dxfId="0">
      <formula>0</formula>
    </cfRule>
  </conditionalFormatting>
  <conditionalFormatting sqref="H40">
    <cfRule type="colorScale" priority="9">
      <colorScale>
        <cfvo type="min" val="0"/>
        <cfvo type="max" val="0"/>
        <color rgb="FFFF7128"/>
        <color rgb="FFFFEF9C"/>
      </colorScale>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9.xml><?xml version="1.0" encoding="utf-8"?>
<worksheet xmlns="http://schemas.openxmlformats.org/spreadsheetml/2006/main" xmlns:r="http://schemas.openxmlformats.org/officeDocument/2006/relationships">
  <sheetPr filterMode="false">
    <tabColor rgb="FFA9D18E"/>
    <pageSetUpPr fitToPage="false"/>
  </sheetPr>
  <dimension ref="A2:G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 activeCellId="0" sqref="F4"/>
    </sheetView>
  </sheetViews>
  <sheetFormatPr defaultRowHeight="14.5" zeroHeight="false" outlineLevelRow="0" outlineLevelCol="0"/>
  <cols>
    <col collapsed="false" customWidth="true" hidden="false" outlineLevel="0" max="1" min="1" style="0" width="8.67"/>
    <col collapsed="false" customWidth="true" hidden="false" outlineLevel="0" max="2" min="2" style="0" width="2.18"/>
    <col collapsed="false" customWidth="true" hidden="false" outlineLevel="0" max="3" min="3" style="0" width="20.71"/>
    <col collapsed="false" customWidth="true" hidden="false" outlineLevel="0" max="4" min="4" style="0" width="15.45"/>
    <col collapsed="false" customWidth="true" hidden="false" outlineLevel="0" max="5" min="5" style="0" width="18.54"/>
    <col collapsed="false" customWidth="true" hidden="false" outlineLevel="0" max="6" min="6" style="0" width="16"/>
    <col collapsed="false" customWidth="true" hidden="false" outlineLevel="0" max="1025" min="7" style="0" width="8.67"/>
  </cols>
  <sheetData>
    <row r="2" customFormat="false" ht="14.5" hidden="false" customHeight="false" outlineLevel="0" collapsed="false">
      <c r="A2" s="29" t="s">
        <v>525</v>
      </c>
      <c r="B2" s="29"/>
      <c r="C2" s="29"/>
      <c r="D2" s="29"/>
      <c r="E2" s="29"/>
      <c r="F2" s="29"/>
      <c r="G2" s="29"/>
    </row>
    <row r="4" customFormat="false" ht="14.5" hidden="false" customHeight="false" outlineLevel="0" collapsed="false">
      <c r="B4" s="127" t="s">
        <v>71</v>
      </c>
      <c r="C4" s="127" t="s">
        <v>526</v>
      </c>
      <c r="D4" s="127" t="s">
        <v>527</v>
      </c>
      <c r="E4" s="127" t="s">
        <v>528</v>
      </c>
      <c r="F4" s="127" t="s">
        <v>98</v>
      </c>
    </row>
    <row r="5" customFormat="false" ht="14.5" hidden="false" customHeight="false" outlineLevel="0" collapsed="false">
      <c r="B5" s="15" t="n">
        <v>1</v>
      </c>
      <c r="C5" s="128" t="s">
        <v>460</v>
      </c>
      <c r="D5" s="128" t="s">
        <v>529</v>
      </c>
      <c r="E5" s="128" t="s">
        <v>530</v>
      </c>
      <c r="F5" s="15" t="n">
        <v>0</v>
      </c>
    </row>
    <row r="6" customFormat="false" ht="14.5" hidden="false" customHeight="false" outlineLevel="0" collapsed="false">
      <c r="B6" s="96" t="n">
        <v>2</v>
      </c>
      <c r="C6" s="129" t="s">
        <v>444</v>
      </c>
      <c r="D6" s="129" t="s">
        <v>531</v>
      </c>
      <c r="E6" s="129" t="s">
        <v>532</v>
      </c>
      <c r="F6" s="15" t="n">
        <v>0</v>
      </c>
    </row>
    <row r="7" customFormat="false" ht="14.5" hidden="false" customHeight="false" outlineLevel="0" collapsed="false">
      <c r="B7" s="96" t="n">
        <v>3</v>
      </c>
      <c r="C7" s="129" t="s">
        <v>533</v>
      </c>
      <c r="D7" s="129" t="s">
        <v>454</v>
      </c>
      <c r="E7" s="129" t="s">
        <v>534</v>
      </c>
      <c r="F7" s="15" t="n">
        <v>0</v>
      </c>
    </row>
    <row r="8" customFormat="false" ht="14.5" hidden="false" customHeight="false" outlineLevel="0" collapsed="false">
      <c r="B8" s="96"/>
      <c r="C8" s="129"/>
      <c r="D8" s="129"/>
      <c r="E8" s="129"/>
      <c r="F8" s="15"/>
    </row>
    <row r="9" customFormat="false" ht="14.5" hidden="false" customHeight="false" outlineLevel="0" collapsed="false">
      <c r="B9" s="15"/>
      <c r="C9" s="15"/>
      <c r="D9" s="15"/>
      <c r="E9" s="15"/>
      <c r="F9" s="15"/>
    </row>
    <row r="10" customFormat="false" ht="14.5" hidden="false" customHeight="false" outlineLevel="0" collapsed="false">
      <c r="B10" s="15"/>
      <c r="C10" s="15"/>
      <c r="D10" s="15"/>
      <c r="E10" s="15"/>
      <c r="F10" s="15"/>
    </row>
    <row r="11" customFormat="false" ht="14.5" hidden="false" customHeight="false" outlineLevel="0" collapsed="false">
      <c r="B11" s="15"/>
      <c r="C11" s="15"/>
      <c r="D11" s="15"/>
      <c r="E11" s="15"/>
      <c r="F11" s="15"/>
    </row>
    <row r="12" customFormat="false" ht="14.5" hidden="false" customHeight="false" outlineLevel="0" collapsed="false">
      <c r="B12" s="15"/>
      <c r="C12" s="15"/>
      <c r="D12" s="15"/>
      <c r="E12" s="15"/>
      <c r="F12" s="15"/>
    </row>
    <row r="13" customFormat="false" ht="14.5" hidden="false" customHeight="false" outlineLevel="0" collapsed="false">
      <c r="B13" s="15"/>
      <c r="C13" s="15"/>
      <c r="D13" s="15"/>
      <c r="E13" s="15"/>
      <c r="F13" s="15"/>
    </row>
    <row r="14" customFormat="false" ht="14.5" hidden="false" customHeight="false" outlineLevel="0" collapsed="false">
      <c r="B14" s="15"/>
      <c r="C14" s="15"/>
      <c r="D14" s="15"/>
      <c r="E14" s="15"/>
      <c r="F14" s="15"/>
    </row>
    <row r="15" customFormat="false" ht="14.5" hidden="false" customHeight="false" outlineLevel="0" collapsed="false">
      <c r="B15" s="15"/>
      <c r="C15" s="15"/>
      <c r="D15" s="15"/>
      <c r="E15" s="15"/>
      <c r="F15" s="15"/>
    </row>
    <row r="16" customFormat="false" ht="14.5" hidden="false" customHeight="false" outlineLevel="0" collapsed="false">
      <c r="B16" s="15"/>
      <c r="C16" s="15"/>
      <c r="D16" s="15"/>
      <c r="E16" s="15"/>
      <c r="F16" s="15"/>
    </row>
  </sheetData>
  <mergeCells count="1">
    <mergeCell ref="A2:G2"/>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4304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Siddharth Asthana</dc:creator>
  <dc:description/>
  <dc:language>en-IN</dc:language>
  <cp:lastModifiedBy/>
  <dcterms:modified xsi:type="dcterms:W3CDTF">2023-03-03T13:38:08Z</dcterms:modified>
  <cp:revision>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0x0101009D9B498ECE5F4445BB9717BB1B6756F1</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ScaleCrop">
    <vt:bool>0</vt:bool>
  </property>
  <property fmtid="{D5CDD505-2E9C-101B-9397-08002B2CF9AE}" pid="9" name="ShareDoc">
    <vt:bool>0</vt:bool>
  </property>
</Properties>
</file>