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LA Calculation" sheetId="1" state="visible" r:id="rId2"/>
    <sheet name="Holiday Calendar" sheetId="2" state="visible" r:id="rId3"/>
    <sheet name="List" sheetId="3" state="hidden" r:id="rId4"/>
    <sheet name="Non-Core Planned Resources" sheetId="4" state="visible" r:id="rId5"/>
    <sheet name="SLA-1" sheetId="5" state="visible" r:id="rId6"/>
    <sheet name="SLA-2" sheetId="6" state="visible" r:id="rId7"/>
    <sheet name="SLA-3" sheetId="7" state="visible" r:id="rId8"/>
    <sheet name="SLA-4" sheetId="8" state="visible" r:id="rId9"/>
    <sheet name="SLA-5" sheetId="9" state="visible" r:id="rId10"/>
    <sheet name="SLA-6" sheetId="10" state="visible" r:id="rId11"/>
    <sheet name="SLA-7" sheetId="11" state="visible" r:id="rId12"/>
    <sheet name="SLA-8" sheetId="12" state="visible" r:id="rId13"/>
    <sheet name="SLA-9" sheetId="13" state="visible" r:id="rId14"/>
    <sheet name="SLA-10" sheetId="14" state="visible" r:id="rId15"/>
    <sheet name="SLA-11" sheetId="15" state="visible" r:id="rId16"/>
    <sheet name="SLA-12" sheetId="16" state="visible" r:id="rId17"/>
    <sheet name="SLA-13" sheetId="17" state="visible" r:id="rId18"/>
    <sheet name="SLA-14" sheetId="18" state="visible" r:id="rId19"/>
    <sheet name="SLA-15" sheetId="19" state="visible" r:id="rId20"/>
  </sheets>
  <externalReferences>
    <externalReference r:id="rId21"/>
    <externalReference r:id="rId22"/>
  </externalReferences>
  <definedNames>
    <definedName function="false" hidden="false" localSheetId="0" name="_xlnm._FilterDatabase" vbProcedure="false">'SLA Calculation'!$A$2:$J$45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Every increase or decrease up to 5% from baseline results in Increases or decreases by 1. However, example mentions increase or decrease by 2</t>
        </r>
      </text>
    </comment>
  </commentList>
</comments>
</file>

<file path=xl/sharedStrings.xml><?xml version="1.0" encoding="utf-8"?>
<sst xmlns="http://schemas.openxmlformats.org/spreadsheetml/2006/main" count="2474" uniqueCount="674">
  <si>
    <t xml:space="preserve">SLA  No.</t>
  </si>
  <si>
    <t xml:space="preserve">SLA Description</t>
  </si>
  <si>
    <t xml:space="preserve">Baseline</t>
  </si>
  <si>
    <t xml:space="preserve">Target</t>
  </si>
  <si>
    <t xml:space="preserve">Severity Level</t>
  </si>
  <si>
    <t xml:space="preserve">Actual Deployment</t>
  </si>
  <si>
    <t xml:space="preserve">Severity Level Applied</t>
  </si>
  <si>
    <t xml:space="preserve">Penalty Points</t>
  </si>
  <si>
    <t xml:space="preserve">Applicable Penalty on Planned Payment Cycle</t>
  </si>
  <si>
    <t xml:space="preserve">SLA-001</t>
  </si>
  <si>
    <t xml:space="preserve">Submission of all the Deliverables</t>
  </si>
  <si>
    <t xml:space="preserve">&lt;=X (where X is targeted date of deliverable as per Table-B)</t>
  </si>
  <si>
    <t xml:space="preserve">&lt;=X</t>
  </si>
  <si>
    <t xml:space="preserve">Refer tab SLA-1</t>
  </si>
  <si>
    <t xml:space="preserve">&gt;X and &lt;=X+7 days</t>
  </si>
  <si>
    <t xml:space="preserve">&gt;X+7 days and &lt;=X+14 days</t>
  </si>
  <si>
    <t xml:space="preserve">&gt;X+14 days and &lt;=X+21 days</t>
  </si>
  <si>
    <t xml:space="preserve">&gt;X+21 days</t>
  </si>
  <si>
    <t xml:space="preserve">SLA-002</t>
  </si>
  <si>
    <t xml:space="preserve">Defect count in UAT environment</t>
  </si>
  <si>
    <t xml:space="preserve">&lt;= baseline</t>
  </si>
  <si>
    <t xml:space="preserve">Refer tab SLA-2</t>
  </si>
  <si>
    <t xml:space="preserve">Every increase or decrease up to 5% from baseline.</t>
  </si>
  <si>
    <t xml:space="preserve">Increases or decreases by 1</t>
  </si>
  <si>
    <t xml:space="preserve">SLA-003</t>
  </si>
  <si>
    <t xml:space="preserve">TAT for defects in Production environment</t>
  </si>
  <si>
    <t xml:space="preserve">Blocker</t>
  </si>
  <si>
    <t xml:space="preserve">((&lt;= 7 days (for complexity = 'low or moderate' or &lt;=15days (for complexity = 'High' AND (workaround within 8 hours))</t>
  </si>
  <si>
    <t xml:space="preserve">Refer tab SLA-3</t>
  </si>
  <si>
    <t xml:space="preserve">((Workaround not within 8 hours) or (Every additional 5 days for fixing defect))</t>
  </si>
  <si>
    <t xml:space="preserve">Increases by 2</t>
  </si>
  <si>
    <t xml:space="preserve">Critical</t>
  </si>
  <si>
    <t xml:space="preserve">((&lt;= 15days (for complexity = 'low or moderate' or &lt;=30days (for complexity = 'High' AND (workaround within 8 hours))</t>
  </si>
  <si>
    <t xml:space="preserve">((Workaround not within 24 hours) or (Every additional 5 days for fixing defect))</t>
  </si>
  <si>
    <t xml:space="preserve">Major</t>
  </si>
  <si>
    <t xml:space="preserve">((&lt;= 30days (for complexity = 'low or moderate' or &lt;=45days (for complexity = 'High' AND (workaround within 8 hours))</t>
  </si>
  <si>
    <t xml:space="preserve">Increases by 1</t>
  </si>
  <si>
    <t xml:space="preserve">SLA-004</t>
  </si>
  <si>
    <t xml:space="preserve">Defect count in Production environment</t>
  </si>
  <si>
    <t xml:space="preserve">Refer tab SLA-4</t>
  </si>
  <si>
    <t xml:space="preserve">SLA-005</t>
  </si>
  <si>
    <t xml:space="preserve">Upgrade of applications to support the (N-1) version of technology components</t>
  </si>
  <si>
    <t xml:space="preserve">100% completion, or the NHA does not approve upgrade of any technology components in the Year</t>
  </si>
  <si>
    <t xml:space="preserve">Refer tab SLA-5</t>
  </si>
  <si>
    <t xml:space="preserve">&gt;=70% to &lt;100%</t>
  </si>
  <si>
    <t xml:space="preserve">&lt;70%</t>
  </si>
  <si>
    <t xml:space="preserve">SLA-006</t>
  </si>
  <si>
    <t xml:space="preserve">Mobilization of all selected ‘Core’ resources as per the timeline</t>
  </si>
  <si>
    <t xml:space="preserve">Mobilization of all resources within 15 days of contract signing</t>
  </si>
  <si>
    <t xml:space="preserve">&lt;15 Days</t>
  </si>
  <si>
    <t xml:space="preserve">&gt;30 Days (Refer tab Q3 Core Team)</t>
  </si>
  <si>
    <t xml:space="preserve">&gt;15 to 30 Days</t>
  </si>
  <si>
    <t xml:space="preserve">&gt;30 Days</t>
  </si>
  <si>
    <t xml:space="preserve">SLA-007</t>
  </si>
  <si>
    <t xml:space="preserve">Mobilization of 100% other resources as per timeline</t>
  </si>
  <si>
    <t xml:space="preserve">Resources deployed</t>
  </si>
  <si>
    <t xml:space="preserve">SLA-008</t>
  </si>
  <si>
    <t xml:space="preserve">No. of Resource replacement in a Quarter (for ‘Core Resources’)</t>
  </si>
  <si>
    <t xml:space="preserve">Up to ‘1’ replacement</t>
  </si>
  <si>
    <t xml:space="preserve">Refer tab SLA-8</t>
  </si>
  <si>
    <t xml:space="preserve">Every increase of ‘1’ replacement</t>
  </si>
  <si>
    <t xml:space="preserve">SLA-009</t>
  </si>
  <si>
    <t xml:space="preserve">No. of Resource replacement in a Quarter (for Other O&amp; M Resources)</t>
  </si>
  <si>
    <t xml:space="preserve">Up to ‘3’ replacement</t>
  </si>
  <si>
    <t xml:space="preserve">Refer tab SLA-9</t>
  </si>
  <si>
    <t xml:space="preserve">SLA-010</t>
  </si>
  <si>
    <t xml:space="preserve">Minimum overlap period during resource replacement</t>
  </si>
  <si>
    <t xml:space="preserve">Overlap period &gt;=2 business weeks</t>
  </si>
  <si>
    <t xml:space="preserve">Refer tab SLA-10</t>
  </si>
  <si>
    <t xml:space="preserve">Overlap period &lt; 2 business weeks</t>
  </si>
  <si>
    <t xml:space="preserve">SLA-011</t>
  </si>
  <si>
    <t xml:space="preserve">Minimum resource availability </t>
  </si>
  <si>
    <t xml:space="preserve">Monthly availability for each project resource (except designated 24*7 support resources), including applicable leaves and NHA holidays</t>
  </si>
  <si>
    <t xml:space="preserve">&gt;= 16 business days and &gt;=144 hours 0 per month.</t>
  </si>
  <si>
    <t xml:space="preserve">Refer tab Q3 Core Team and Q3 O&amp;M</t>
  </si>
  <si>
    <t xml:space="preserve">Between 12 to 16 business days and 108 to 144 hours per month</t>
  </si>
  <si>
    <t xml:space="preserve">&lt; 12 business days and &lt; 108 hours</t>
  </si>
  <si>
    <t xml:space="preserve">SLA-012</t>
  </si>
  <si>
    <t xml:space="preserve">Minimum resource availability (‘24*7 support resources’)</t>
  </si>
  <si>
    <t xml:space="preserve">Monthly availability, for Support resource</t>
  </si>
  <si>
    <t xml:space="preserve">Monthly availability: 100%</t>
  </si>
  <si>
    <t xml:space="preserve">Refer tab SLA-12</t>
  </si>
  <si>
    <t xml:space="preserve">Monthly availability: between 95% to 100%</t>
  </si>
  <si>
    <t xml:space="preserve">Monthly availability: &lt;= 95%</t>
  </si>
  <si>
    <t xml:space="preserve">SLA-013</t>
  </si>
  <si>
    <t xml:space="preserve">Application uptime</t>
  </si>
  <si>
    <t xml:space="preserve">Target and Applied Severity Level will be decided mutually by the NHA and the MSP at the end of the Design &amp; Development Phase after benchmarking of existing applications.</t>
  </si>
  <si>
    <t xml:space="preserve">Refer SLA-13</t>
  </si>
  <si>
    <t xml:space="preserve">SLA-014</t>
  </si>
  <si>
    <t xml:space="preserve">Application Performance</t>
  </si>
  <si>
    <t xml:space="preserve">Refer SLA-14</t>
  </si>
  <si>
    <t xml:space="preserve">SLA-015</t>
  </si>
  <si>
    <t xml:space="preserve">Application Incident  Resolution</t>
  </si>
  <si>
    <t xml:space="preserve">Target and Applied Severity Level for P1, P2, P3 and P4 incidents will be decided mutually by the NHA and the MSP at the end of the Design &amp; Development Phase after benchmarking of existing applications.
</t>
  </si>
  <si>
    <t xml:space="preserve">Refer SLA-15</t>
  </si>
  <si>
    <t xml:space="preserve">Overall Penalty %age</t>
  </si>
  <si>
    <t xml:space="preserve">Actual Calculated Penalty</t>
  </si>
  <si>
    <t xml:space="preserve">Penalty as per 10% capping</t>
  </si>
  <si>
    <t xml:space="preserve">Start Date</t>
  </si>
  <si>
    <t xml:space="preserve">End Date</t>
  </si>
  <si>
    <t xml:space="preserve">Working Days</t>
  </si>
  <si>
    <t xml:space="preserve">Holiday</t>
  </si>
  <si>
    <t xml:space="preserve">Occasion</t>
  </si>
  <si>
    <t xml:space="preserve">M1</t>
  </si>
  <si>
    <t xml:space="preserve">Guru Nanak's Birthday</t>
  </si>
  <si>
    <t xml:space="preserve">M2</t>
  </si>
  <si>
    <t xml:space="preserve">Republic Day</t>
  </si>
  <si>
    <t xml:space="preserve">M3</t>
  </si>
  <si>
    <t xml:space="preserve">Attendance Days</t>
  </si>
  <si>
    <t xml:space="preserve">SLA Category</t>
  </si>
  <si>
    <t xml:space="preserve">A</t>
  </si>
  <si>
    <t xml:space="preserve">B</t>
  </si>
  <si>
    <t xml:space="preserve">C</t>
  </si>
  <si>
    <t xml:space="preserve">S.No.</t>
  </si>
  <si>
    <t xml:space="preserve">Technical Contact</t>
  </si>
  <si>
    <t xml:space="preserve">Role</t>
  </si>
  <si>
    <t xml:space="preserve">Experience</t>
  </si>
  <si>
    <t xml:space="preserve">Umesh P Shinde</t>
  </si>
  <si>
    <t xml:space="preserve">Sr. Developer</t>
  </si>
  <si>
    <t xml:space="preserve">Manish17 Kumar</t>
  </si>
  <si>
    <t xml:space="preserve">Developer</t>
  </si>
  <si>
    <t xml:space="preserve">Govind Deshmukh</t>
  </si>
  <si>
    <t xml:space="preserve">Deepak Singh</t>
  </si>
  <si>
    <t xml:space="preserve">Sr. Testing Engineer</t>
  </si>
  <si>
    <t xml:space="preserve">Shubhanshu Shukla</t>
  </si>
  <si>
    <t xml:space="preserve">Atik Mohammad</t>
  </si>
  <si>
    <t xml:space="preserve">Ganapathy P</t>
  </si>
  <si>
    <t xml:space="preserve">Nikhil Vora</t>
  </si>
  <si>
    <t xml:space="preserve">Suraj Karki</t>
  </si>
  <si>
    <t xml:space="preserve">Dhawal Mehta</t>
  </si>
  <si>
    <t xml:space="preserve">Abhimanyu Bhattar</t>
  </si>
  <si>
    <t xml:space="preserve">Sai Kumar Boyini</t>
  </si>
  <si>
    <t xml:space="preserve">Murugan Nagarajan</t>
  </si>
  <si>
    <t xml:space="preserve">Amir Safi</t>
  </si>
  <si>
    <t xml:space="preserve">Arun H Pal</t>
  </si>
  <si>
    <t xml:space="preserve">Rajesh Verma</t>
  </si>
  <si>
    <t xml:space="preserve">Pooja Rani/ Irfan</t>
  </si>
  <si>
    <t xml:space="preserve">Mohd. Jawwad/ Karthick</t>
  </si>
  <si>
    <t xml:space="preserve">Priya Pandey</t>
  </si>
  <si>
    <t xml:space="preserve">Naresh Banoth</t>
  </si>
  <si>
    <t xml:space="preserve">Manish16 Kumar</t>
  </si>
  <si>
    <t xml:space="preserve">Narayanan Madaswamy</t>
  </si>
  <si>
    <t xml:space="preserve">Santosh Jagtap</t>
  </si>
  <si>
    <t xml:space="preserve">Bhavya L.</t>
  </si>
  <si>
    <t xml:space="preserve">Sachin</t>
  </si>
  <si>
    <t xml:space="preserve">Neelendra Pratap Singh</t>
  </si>
  <si>
    <t xml:space="preserve">Atul Kumar Sharma</t>
  </si>
  <si>
    <t xml:space="preserve">Sujit Koli</t>
  </si>
  <si>
    <t xml:space="preserve">Praveen Gupta</t>
  </si>
  <si>
    <t xml:space="preserve">Akshay Pal</t>
  </si>
  <si>
    <t xml:space="preserve">Helpdesk Agent</t>
  </si>
  <si>
    <t xml:space="preserve">Sunil Balaram Yadav</t>
  </si>
  <si>
    <t xml:space="preserve">Lata Gupta</t>
  </si>
  <si>
    <t xml:space="preserve">QA/QC Lead</t>
  </si>
  <si>
    <t xml:space="preserve">IAAV Sireesha</t>
  </si>
  <si>
    <t xml:space="preserve">KrishnaD Kulkarni</t>
  </si>
  <si>
    <t xml:space="preserve">Rajeev Ranjan</t>
  </si>
  <si>
    <t xml:space="preserve">Kumar Atik</t>
  </si>
  <si>
    <t xml:space="preserve">Database Administrator</t>
  </si>
  <si>
    <t xml:space="preserve">Arpit Jain</t>
  </si>
  <si>
    <t xml:space="preserve">Shalini Namdeo</t>
  </si>
  <si>
    <t xml:space="preserve">Siddharth Asthana</t>
  </si>
  <si>
    <t xml:space="preserve">Operations Manager</t>
  </si>
  <si>
    <t xml:space="preserve">Ashish Gaharwar</t>
  </si>
  <si>
    <t xml:space="preserve">Anuj sharma</t>
  </si>
  <si>
    <t xml:space="preserve">SLA 001- Submission of all the Deliverables (Deliverables related to Transition, Design and Development and O&amp; M )</t>
  </si>
  <si>
    <t xml:space="preserve">SI</t>
  </si>
  <si>
    <t xml:space="preserve">Deliverable</t>
  </si>
  <si>
    <t xml:space="preserve">Track</t>
  </si>
  <si>
    <t xml:space="preserve">Quarter</t>
  </si>
  <si>
    <t xml:space="preserve">Contractual Date</t>
  </si>
  <si>
    <t xml:space="preserve">Submission Date</t>
  </si>
  <si>
    <t xml:space="preserve">SLA Calculation</t>
  </si>
  <si>
    <t xml:space="preserve">Applied Severity level</t>
  </si>
  <si>
    <t xml:space="preserve">Approval Date</t>
  </si>
  <si>
    <t xml:space="preserve">Service level compliance reports generated from SLA Monitoring Tool.</t>
  </si>
  <si>
    <t xml:space="preserve">C2</t>
  </si>
  <si>
    <t xml:space="preserve">Following deliverables are required on regular basis: 
•	Updated system design documents, specifications
•	Latest source code, application deployment files, configuration files for entire solution 
•	Updated user manuals, administration manuals, training manuals etc.
•	Software change logs etc. 
•	Adherence to the proposed Transition and Data Migration Plan 
•	Help Desk/ Contact Center Status Report 
•	Sandbox Integration Report 
•	WASA Certification Report</t>
  </si>
  <si>
    <t xml:space="preserve">SLA 002- Defect count in UAT environment</t>
  </si>
  <si>
    <t xml:space="preserve">No UAT environment defined in existing application landscape.</t>
  </si>
  <si>
    <t xml:space="preserve">Sr No.</t>
  </si>
  <si>
    <t xml:space="preserve">Ticket ID</t>
  </si>
  <si>
    <t xml:space="preserve">Blocks</t>
  </si>
  <si>
    <t xml:space="preserve">Created Date</t>
  </si>
  <si>
    <t xml:space="preserve">Month</t>
  </si>
  <si>
    <t xml:space="preserve">Severity</t>
  </si>
  <si>
    <t xml:space="preserve">Resolution Date</t>
  </si>
  <si>
    <t xml:space="preserve">Days Variance</t>
  </si>
  <si>
    <t xml:space="preserve">Applied Severity Level</t>
  </si>
  <si>
    <t xml:space="preserve">Points</t>
  </si>
  <si>
    <t xml:space="preserve">DRGREG-1277</t>
  </si>
  <si>
    <t xml:space="preserve">DRGREG</t>
  </si>
  <si>
    <t xml:space="preserve">DRGREG-1276</t>
  </si>
  <si>
    <t xml:space="preserve">DRGREG-1275</t>
  </si>
  <si>
    <t xml:space="preserve">DRGREG-1274</t>
  </si>
  <si>
    <t xml:space="preserve">DRGREG-1273</t>
  </si>
  <si>
    <t xml:space="preserve">DRGREG-1272</t>
  </si>
  <si>
    <t xml:space="preserve">DRGREG-1269</t>
  </si>
  <si>
    <t xml:space="preserve">DRGREG-1268</t>
  </si>
  <si>
    <t xml:space="preserve">DRGREG-1267</t>
  </si>
  <si>
    <t xml:space="preserve">Minor</t>
  </si>
  <si>
    <t xml:space="preserve">DRGREG-1266</t>
  </si>
  <si>
    <t xml:space="preserve">DRGREG-1265</t>
  </si>
  <si>
    <t xml:space="preserve">DRGREG-1264</t>
  </si>
  <si>
    <t xml:space="preserve">DRGREG-1262</t>
  </si>
  <si>
    <t xml:space="preserve">DRGREG-1238</t>
  </si>
  <si>
    <t xml:space="preserve">DRGREG-1237</t>
  </si>
  <si>
    <t xml:space="preserve">DRGREG-1236</t>
  </si>
  <si>
    <t xml:space="preserve">DRGREG-1235</t>
  </si>
  <si>
    <t xml:space="preserve">DRGREG-1233</t>
  </si>
  <si>
    <t xml:space="preserve">DRGREG-1232</t>
  </si>
  <si>
    <t xml:space="preserve">DRGREG-1231</t>
  </si>
  <si>
    <t xml:space="preserve">DRGREG-1230</t>
  </si>
  <si>
    <t xml:space="preserve">DRGREG-1228</t>
  </si>
  <si>
    <t xml:space="preserve">DRGREG-1227</t>
  </si>
  <si>
    <t xml:space="preserve">DRGREG-1211</t>
  </si>
  <si>
    <t xml:space="preserve">DRGREG-1204</t>
  </si>
  <si>
    <t xml:space="preserve">Raised by NHA not internal ticktes</t>
  </si>
  <si>
    <t xml:space="preserve">SLA 003- TAT for defects in Production environment</t>
  </si>
  <si>
    <t xml:space="preserve">In this Quarter (Effective date for SLA: PM1 approval date)</t>
  </si>
  <si>
    <t xml:space="preserve">Public Holiday</t>
  </si>
  <si>
    <t xml:space="preserve">SDFI-2663</t>
  </si>
  <si>
    <t xml:space="preserve">PHR APP</t>
  </si>
  <si>
    <t xml:space="preserve">Aug</t>
  </si>
  <si>
    <t xml:space="preserve">NA</t>
  </si>
  <si>
    <t xml:space="preserve">SDFI-2649</t>
  </si>
  <si>
    <t xml:space="preserve">HIE-CM</t>
  </si>
  <si>
    <t xml:space="preserve">Sep</t>
  </si>
  <si>
    <t xml:space="preserve">SDFI-2617</t>
  </si>
  <si>
    <t xml:space="preserve">ABHA ID</t>
  </si>
  <si>
    <t xml:space="preserve">Oct</t>
  </si>
  <si>
    <t xml:space="preserve">SDFI-2606</t>
  </si>
  <si>
    <t xml:space="preserve">Nov</t>
  </si>
  <si>
    <t xml:space="preserve">SDFI-2601</t>
  </si>
  <si>
    <t xml:space="preserve">Dec</t>
  </si>
  <si>
    <t xml:space="preserve">SDFI-2595</t>
  </si>
  <si>
    <t xml:space="preserve">Jan</t>
  </si>
  <si>
    <t xml:space="preserve">SDFI-2592</t>
  </si>
  <si>
    <t xml:space="preserve">Feb</t>
  </si>
  <si>
    <t xml:space="preserve">SDFI-2574</t>
  </si>
  <si>
    <t xml:space="preserve">HFR</t>
  </si>
  <si>
    <t xml:space="preserve">Total</t>
  </si>
  <si>
    <t xml:space="preserve">SDFI-2543</t>
  </si>
  <si>
    <t xml:space="preserve">SDFI-2540</t>
  </si>
  <si>
    <t xml:space="preserve">SDFI-2528</t>
  </si>
  <si>
    <t xml:space="preserve">SDFI-2527</t>
  </si>
  <si>
    <t xml:space="preserve">SDFI-2507</t>
  </si>
  <si>
    <t xml:space="preserve">SDFI-2506</t>
  </si>
  <si>
    <t xml:space="preserve">SDFI-2470</t>
  </si>
  <si>
    <t xml:space="preserve">SDFI-2467</t>
  </si>
  <si>
    <t xml:space="preserve">SDFI-2451</t>
  </si>
  <si>
    <t xml:space="preserve">SDFI-2433</t>
  </si>
  <si>
    <t xml:space="preserve">SDFI-2425</t>
  </si>
  <si>
    <t xml:space="preserve">SDFI-2418</t>
  </si>
  <si>
    <t xml:space="preserve">SDFI-2417</t>
  </si>
  <si>
    <t xml:space="preserve">SDFI-2415</t>
  </si>
  <si>
    <t xml:space="preserve">SDFI-2413</t>
  </si>
  <si>
    <t xml:space="preserve">SDFI-2410</t>
  </si>
  <si>
    <t xml:space="preserve">SDFI-2404</t>
  </si>
  <si>
    <t xml:space="preserve">SDFI-2373</t>
  </si>
  <si>
    <t xml:space="preserve">SDFI-2372</t>
  </si>
  <si>
    <t xml:space="preserve">SDFI-2347</t>
  </si>
  <si>
    <t xml:space="preserve">SDFI-2341</t>
  </si>
  <si>
    <t xml:space="preserve">SDFI-2340</t>
  </si>
  <si>
    <t xml:space="preserve">SDFI-2329</t>
  </si>
  <si>
    <t xml:space="preserve">SDFI-2325</t>
  </si>
  <si>
    <t xml:space="preserve">SDFI-2306</t>
  </si>
  <si>
    <t xml:space="preserve">SDFI-2280</t>
  </si>
  <si>
    <t xml:space="preserve">SDFI-2270</t>
  </si>
  <si>
    <t xml:space="preserve">SDFI-2250</t>
  </si>
  <si>
    <t xml:space="preserve">SDFI-2225</t>
  </si>
  <si>
    <t xml:space="preserve">SDFI-2190</t>
  </si>
  <si>
    <t xml:space="preserve">SDFI-2184</t>
  </si>
  <si>
    <t xml:space="preserve">SDFI-2132</t>
  </si>
  <si>
    <t xml:space="preserve">SDFI-2122</t>
  </si>
  <si>
    <t xml:space="preserve">SDFI-2110</t>
  </si>
  <si>
    <t xml:space="preserve">SDFI-2109</t>
  </si>
  <si>
    <t xml:space="preserve">SDFI-2092</t>
  </si>
  <si>
    <t xml:space="preserve">SDFI-2087</t>
  </si>
  <si>
    <t xml:space="preserve">SDFI-2086</t>
  </si>
  <si>
    <t xml:space="preserve">SDFI-2064</t>
  </si>
  <si>
    <t xml:space="preserve">PHR Web</t>
  </si>
  <si>
    <t xml:space="preserve">SDFI-2005</t>
  </si>
  <si>
    <t xml:space="preserve">SDFI-1977</t>
  </si>
  <si>
    <t xml:space="preserve">SDFI-1967</t>
  </si>
  <si>
    <t xml:space="preserve">SDFI-1906</t>
  </si>
  <si>
    <t xml:space="preserve">SDFI-1897</t>
  </si>
  <si>
    <t xml:space="preserve">SDFI-1896</t>
  </si>
  <si>
    <t xml:space="preserve">SDFI-1895</t>
  </si>
  <si>
    <t xml:space="preserve">SDFI-1886</t>
  </si>
  <si>
    <t xml:space="preserve">SDFI-1884</t>
  </si>
  <si>
    <t xml:space="preserve">SDFI-1883</t>
  </si>
  <si>
    <t xml:space="preserve">SDFI-1873</t>
  </si>
  <si>
    <t xml:space="preserve">SDFI-1870</t>
  </si>
  <si>
    <t xml:space="preserve">SDFI-1867</t>
  </si>
  <si>
    <t xml:space="preserve">SDFI-1865</t>
  </si>
  <si>
    <t xml:space="preserve">SDFI-1842</t>
  </si>
  <si>
    <t xml:space="preserve">SDFI-1781</t>
  </si>
  <si>
    <t xml:space="preserve">SDFI-1775</t>
  </si>
  <si>
    <t xml:space="preserve">Grievance Portal</t>
  </si>
  <si>
    <t xml:space="preserve">SDFI-1761</t>
  </si>
  <si>
    <t xml:space="preserve">SDFI-1749</t>
  </si>
  <si>
    <t xml:space="preserve">SDFI-1734</t>
  </si>
  <si>
    <t xml:space="preserve">SDFI-1733</t>
  </si>
  <si>
    <t xml:space="preserve">SDFI-1731</t>
  </si>
  <si>
    <t xml:space="preserve">ABDM Website</t>
  </si>
  <si>
    <t xml:space="preserve">SDFI-1727</t>
  </si>
  <si>
    <t xml:space="preserve">SDFI-1695</t>
  </si>
  <si>
    <t xml:space="preserve">SDFI-1694</t>
  </si>
  <si>
    <t xml:space="preserve">SDFI-1692</t>
  </si>
  <si>
    <t xml:space="preserve">HPR</t>
  </si>
  <si>
    <t xml:space="preserve">SDFI-1670</t>
  </si>
  <si>
    <t xml:space="preserve">SDFI-1616</t>
  </si>
  <si>
    <t xml:space="preserve">SDFI-1605</t>
  </si>
  <si>
    <t xml:space="preserve">SDFI-1593</t>
  </si>
  <si>
    <t xml:space="preserve">SDFI-1582</t>
  </si>
  <si>
    <t xml:space="preserve">SDFI-1545</t>
  </si>
  <si>
    <t xml:space="preserve">SDFI-1539</t>
  </si>
  <si>
    <t xml:space="preserve">SDFI-1515</t>
  </si>
  <si>
    <t xml:space="preserve">SDFI-1497</t>
  </si>
  <si>
    <t xml:space="preserve">SDFI-1492</t>
  </si>
  <si>
    <t xml:space="preserve">SDFI-1456</t>
  </si>
  <si>
    <t xml:space="preserve">SDFI-1453</t>
  </si>
  <si>
    <t xml:space="preserve">SDFI-1444</t>
  </si>
  <si>
    <t xml:space="preserve">SDFI-1433</t>
  </si>
  <si>
    <t xml:space="preserve">SDFI-1417</t>
  </si>
  <si>
    <t xml:space="preserve">SDFI-1414</t>
  </si>
  <si>
    <t xml:space="preserve">SDFI-1712</t>
  </si>
  <si>
    <t xml:space="preserve">HPR-408</t>
  </si>
  <si>
    <t xml:space="preserve">SLA 004- Defect count in Production environment</t>
  </si>
  <si>
    <t xml:space="preserve">Current Month WAC</t>
  </si>
  <si>
    <t xml:space="preserve">Variance %</t>
  </si>
  <si>
    <t xml:space="preserve">Calculation of
Severity Level</t>
  </si>
  <si>
    <t xml:space="preserve">Remarks</t>
  </si>
  <si>
    <t xml:space="preserve">LD Points</t>
  </si>
  <si>
    <t xml:space="preserve">Quarterly LD Points</t>
  </si>
  <si>
    <t xml:space="preserve">Applicable LD</t>
  </si>
  <si>
    <t xml:space="preserve">App Count in SLA-3</t>
  </si>
  <si>
    <t xml:space="preserve">0 is minimum cap</t>
  </si>
  <si>
    <t xml:space="preserve">SLA 005- Upgrade of applications to support the (N-1) version of technology components</t>
  </si>
  <si>
    <t xml:space="preserve">Production</t>
  </si>
  <si>
    <t xml:space="preserve">ABDM Building Blocks</t>
  </si>
  <si>
    <t xml:space="preserve">Type</t>
  </si>
  <si>
    <t xml:space="preserve">Software/Library</t>
  </si>
  <si>
    <t xml:space="preserve">Running Version</t>
  </si>
  <si>
    <t xml:space="preserve">Latest Version</t>
  </si>
  <si>
    <t xml:space="preserve">OpenSource/Enterprise</t>
  </si>
  <si>
    <t xml:space="preserve">Comments</t>
  </si>
  <si>
    <t xml:space="preserve">N-1 Compliance</t>
  </si>
  <si>
    <t xml:space="preserve">Appiled Severity </t>
  </si>
  <si>
    <t xml:space="preserve">GRIEVANCE PORTAL</t>
  </si>
  <si>
    <t xml:space="preserve">OS</t>
  </si>
  <si>
    <t xml:space="preserve">RHEL</t>
  </si>
  <si>
    <t xml:space="preserve">OpenSource</t>
  </si>
  <si>
    <t xml:space="preserve">No</t>
  </si>
  <si>
    <t xml:space="preserve">Platform</t>
  </si>
  <si>
    <t xml:space="preserve">PHP</t>
  </si>
  <si>
    <t xml:space="preserve"> 7.4</t>
  </si>
  <si>
    <t xml:space="preserve">Yes</t>
  </si>
  <si>
    <t xml:space="preserve">HTML</t>
  </si>
  <si>
    <t xml:space="preserve">Standard</t>
  </si>
  <si>
    <t xml:space="preserve">Bootstrap</t>
  </si>
  <si>
    <t xml:space="preserve"> 3.3</t>
  </si>
  <si>
    <t xml:space="preserve">jQuery</t>
  </si>
  <si>
    <t xml:space="preserve"> 2.2.4</t>
  </si>
  <si>
    <t xml:space="preserve">3.6.1</t>
  </si>
  <si>
    <t xml:space="preserve">CSS</t>
  </si>
  <si>
    <t xml:space="preserve"> 3</t>
  </si>
  <si>
    <t xml:space="preserve">Web Server</t>
  </si>
  <si>
    <t xml:space="preserve">Tomcat Apache</t>
  </si>
  <si>
    <t xml:space="preserve"> 2.4.6</t>
  </si>
  <si>
    <t xml:space="preserve">10.1.0</t>
  </si>
  <si>
    <t xml:space="preserve">DB</t>
  </si>
  <si>
    <t xml:space="preserve">MySQL</t>
  </si>
  <si>
    <t xml:space="preserve"> 5.7.34</t>
  </si>
  <si>
    <t xml:space="preserve">DASHBOARD</t>
  </si>
  <si>
    <t xml:space="preserve">Java (JDK)</t>
  </si>
  <si>
    <t xml:space="preserve">Spring Boot </t>
  </si>
  <si>
    <t xml:space="preserve">2.5.2</t>
  </si>
  <si>
    <t xml:space="preserve">2.7.5</t>
  </si>
  <si>
    <t xml:space="preserve">5.1.3</t>
  </si>
  <si>
    <t xml:space="preserve">Angular</t>
  </si>
  <si>
    <t xml:space="preserve">12.1.1</t>
  </si>
  <si>
    <t xml:space="preserve">PostgreSQL </t>
  </si>
  <si>
    <t xml:space="preserve">SANDBOX</t>
  </si>
  <si>
    <t xml:space="preserve">9.0</t>
  </si>
  <si>
    <t xml:space="preserve">React JS </t>
  </si>
  <si>
    <t xml:space="preserve">18.2.0</t>
  </si>
  <si>
    <t xml:space="preserve">10.1.0 </t>
  </si>
  <si>
    <t xml:space="preserve">Cent OS</t>
  </si>
  <si>
    <t xml:space="preserve">8.5.2111</t>
  </si>
  <si>
    <t xml:space="preserve">PHP (Cake PHP)</t>
  </si>
  <si>
    <t xml:space="preserve">7.3.28</t>
  </si>
  <si>
    <t xml:space="preserve">5.7.30</t>
  </si>
  <si>
    <t xml:space="preserve">2.4.6</t>
  </si>
  <si>
    <t xml:space="preserve">ABDM WebSite</t>
  </si>
  <si>
    <t xml:space="preserve">React JS</t>
  </si>
  <si>
    <t xml:space="preserve">17.0.2</t>
  </si>
  <si>
    <t xml:space="preserve">18.0.0</t>
  </si>
  <si>
    <t xml:space="preserve">Node Server</t>
  </si>
  <si>
    <t xml:space="preserve"> 16.14.2</t>
  </si>
  <si>
    <t xml:space="preserve">19.0.1</t>
  </si>
  <si>
    <t xml:space="preserve"> 5.0</t>
  </si>
  <si>
    <t xml:space="preserve"> 14.4</t>
  </si>
  <si>
    <t xml:space="preserve">Health ID/ABHA</t>
  </si>
  <si>
    <t xml:space="preserve">Java</t>
  </si>
  <si>
    <t xml:space="preserve">Spring Boot</t>
  </si>
  <si>
    <t xml:space="preserve">2.1.1</t>
  </si>
  <si>
    <t xml:space="preserve">16.14.0</t>
  </si>
  <si>
    <t xml:space="preserve">Redis</t>
  </si>
  <si>
    <t xml:space="preserve">6.2.1</t>
  </si>
  <si>
    <t xml:space="preserve">MQ</t>
  </si>
  <si>
    <t xml:space="preserve">kafka</t>
  </si>
  <si>
    <t xml:space="preserve">3.3.1</t>
  </si>
  <si>
    <t xml:space="preserve">TCL manage</t>
  </si>
  <si>
    <t xml:space="preserve">PostgreSQL</t>
  </si>
  <si>
    <t xml:space="preserve">HPID</t>
  </si>
  <si>
    <t xml:space="preserve">16.13.1</t>
  </si>
  <si>
    <t xml:space="preserve">2.5.6</t>
  </si>
  <si>
    <t xml:space="preserve">EMR</t>
  </si>
  <si>
    <t xml:space="preserve">2.3.2</t>
  </si>
  <si>
    <t xml:space="preserve">9.6.8</t>
  </si>
  <si>
    <t xml:space="preserve">PHR App</t>
  </si>
  <si>
    <t xml:space="preserve">Eclipse </t>
  </si>
  <si>
    <t xml:space="preserve">21+ </t>
  </si>
  <si>
    <t xml:space="preserve">Application</t>
  </si>
  <si>
    <t xml:space="preserve">PgAdmin </t>
  </si>
  <si>
    <t xml:space="preserve">4 </t>
  </si>
  <si>
    <t xml:space="preserve">Visual Studio Code </t>
  </si>
  <si>
    <t xml:space="preserve">17.0.2 </t>
  </si>
  <si>
    <t xml:space="preserve">Android Studio</t>
  </si>
  <si>
    <t xml:space="preserve">2021.3.1</t>
  </si>
  <si>
    <t xml:space="preserve">HIECM</t>
  </si>
  <si>
    <t xml:space="preserve">IntelliJ</t>
  </si>
  <si>
    <t xml:space="preserve">2021.2.1</t>
  </si>
  <si>
    <t xml:space="preserve">2022.2.3</t>
  </si>
  <si>
    <t xml:space="preserve">Gradle </t>
  </si>
  <si>
    <t xml:space="preserve">7.4.1</t>
  </si>
  <si>
    <t xml:space="preserve">7.5.1</t>
  </si>
  <si>
    <t xml:space="preserve">Maven</t>
  </si>
  <si>
    <t xml:space="preserve">3.8.5</t>
  </si>
  <si>
    <t xml:space="preserve">3.8.6</t>
  </si>
  <si>
    <t xml:space="preserve">Docker</t>
  </si>
  <si>
    <t xml:space="preserve">20.10</t>
  </si>
  <si>
    <t xml:space="preserve">Kubernetes</t>
  </si>
  <si>
    <t xml:space="preserve">5.0.3</t>
  </si>
  <si>
    <t xml:space="preserve">7.0</t>
  </si>
  <si>
    <t xml:space="preserve">RabbitMQ</t>
  </si>
  <si>
    <t xml:space="preserve">3.8.4</t>
  </si>
  <si>
    <t xml:space="preserve">3.11.2</t>
  </si>
  <si>
    <t xml:space="preserve">Kiali</t>
  </si>
  <si>
    <t xml:space="preserve">1.58.0</t>
  </si>
  <si>
    <t xml:space="preserve">Jaeger</t>
  </si>
  <si>
    <t xml:space="preserve">1.39.0</t>
  </si>
  <si>
    <t xml:space="preserve">Grafana</t>
  </si>
  <si>
    <t xml:space="preserve">9.2.3</t>
  </si>
  <si>
    <t xml:space="preserve">Enterprise</t>
  </si>
  <si>
    <t xml:space="preserve">Monitoring</t>
  </si>
  <si>
    <t xml:space="preserve">Alert manager</t>
  </si>
  <si>
    <t xml:space="preserve">0.24</t>
  </si>
  <si>
    <t xml:space="preserve">Kibana</t>
  </si>
  <si>
    <t xml:space="preserve">8.5.0</t>
  </si>
  <si>
    <t xml:space="preserve">Prometheus</t>
  </si>
  <si>
    <t xml:space="preserve">2.40.1</t>
  </si>
  <si>
    <t xml:space="preserve">Python</t>
  </si>
  <si>
    <t xml:space="preserve">3.11</t>
  </si>
  <si>
    <t xml:space="preserve">3.11.0</t>
  </si>
  <si>
    <t xml:space="preserve">.NET</t>
  </si>
  <si>
    <t xml:space="preserve">4.8.1</t>
  </si>
  <si>
    <t xml:space="preserve">Postman</t>
  </si>
  <si>
    <t xml:space="preserve">9.16.0</t>
  </si>
  <si>
    <t xml:space="preserve">Cmder</t>
  </si>
  <si>
    <t xml:space="preserve">1.3.19</t>
  </si>
  <si>
    <t xml:space="preserve">1.3.20</t>
  </si>
  <si>
    <t xml:space="preserve">Beta-Stagging</t>
  </si>
  <si>
    <t xml:space="preserve">YES</t>
  </si>
  <si>
    <t xml:space="preserve"> 5</t>
  </si>
  <si>
    <t xml:space="preserve"> 4.3.1</t>
  </si>
  <si>
    <t xml:space="preserve"> 3.5.1</t>
  </si>
  <si>
    <t xml:space="preserve">NO</t>
  </si>
  <si>
    <t xml:space="preserve">7.2.32</t>
  </si>
  <si>
    <t xml:space="preserve">Rider IDE </t>
  </si>
  <si>
    <t xml:space="preserve">Sandbox</t>
  </si>
  <si>
    <t xml:space="preserve">KeyCloak</t>
  </si>
  <si>
    <t xml:space="preserve">20.0.0</t>
  </si>
  <si>
    <t xml:space="preserve">SLA 006- Mobilization of all selected ‘Core’ resources as per the timeline</t>
  </si>
  <si>
    <t xml:space="preserve">Name </t>
  </si>
  <si>
    <t xml:space="preserve">Onboarding Date</t>
  </si>
  <si>
    <t xml:space="preserve">Title</t>
  </si>
  <si>
    <t xml:space="preserve">Profile Deployment Date</t>
  </si>
  <si>
    <t xml:space="preserve">Quarter Start Date</t>
  </si>
  <si>
    <t xml:space="preserve">Deployment Gap</t>
  </si>
  <si>
    <t xml:space="preserve">Jitin Chugh</t>
  </si>
  <si>
    <t xml:space="preserve">Technical Director</t>
  </si>
  <si>
    <t xml:space="preserve">Sumit Gupta</t>
  </si>
  <si>
    <t xml:space="preserve">Project Manager</t>
  </si>
  <si>
    <t xml:space="preserve">Amitabh Sinha</t>
  </si>
  <si>
    <t xml:space="preserve">Enterprise Architect</t>
  </si>
  <si>
    <t xml:space="preserve">Amitabh Sinha replaced Abhishek Srivastava </t>
  </si>
  <si>
    <t xml:space="preserve">Pankaj Narang</t>
  </si>
  <si>
    <t xml:space="preserve">Technology Lead</t>
  </si>
  <si>
    <t xml:space="preserve">Sharfuddin</t>
  </si>
  <si>
    <t xml:space="preserve">Business Process Expert (BA)</t>
  </si>
  <si>
    <t xml:space="preserve">Pranay Goswami</t>
  </si>
  <si>
    <t xml:space="preserve">UI designer and Usability Expert</t>
  </si>
  <si>
    <t xml:space="preserve">Pranay Goswami replaced Nilesh Mahajan</t>
  </si>
  <si>
    <t xml:space="preserve">Ankit Saxena</t>
  </si>
  <si>
    <t xml:space="preserve">IT Infra/Cloud Expert</t>
  </si>
  <si>
    <t xml:space="preserve">Ankur Arora </t>
  </si>
  <si>
    <t xml:space="preserve">Security Expert</t>
  </si>
  <si>
    <t xml:space="preserve">Ankur Arora replaced Abhishek Gupta</t>
  </si>
  <si>
    <t xml:space="preserve">Sanjay Rathi</t>
  </si>
  <si>
    <t xml:space="preserve">Analytics Expert</t>
  </si>
  <si>
    <t xml:space="preserve">Sudhanshu Kumar</t>
  </si>
  <si>
    <t xml:space="preserve">DevOps Expert</t>
  </si>
  <si>
    <t xml:space="preserve">Agile Lead/ Scrum Master</t>
  </si>
  <si>
    <t xml:space="preserve">Lovnish Bhatnagar</t>
  </si>
  <si>
    <t xml:space="preserve">Contact Center Lead</t>
  </si>
  <si>
    <t xml:space="preserve">Lovnish Bhatnagar replaced Maneesh Sharma </t>
  </si>
  <si>
    <t xml:space="preserve">SLA 007- Mobilization of 100% Other resources as per the timeline</t>
  </si>
  <si>
    <t xml:space="preserve">SI. NO.</t>
  </si>
  <si>
    <t xml:space="preserve">NAME</t>
  </si>
  <si>
    <t xml:space="preserve">DOJ</t>
  </si>
  <si>
    <t xml:space="preserve">Profile</t>
  </si>
  <si>
    <t xml:space="preserve">Planned Date</t>
  </si>
  <si>
    <t xml:space="preserve">KrishnaD Kulkarni </t>
  </si>
  <si>
    <t xml:space="preserve">Atul Kumar sharma</t>
  </si>
  <si>
    <t xml:space="preserve">Priya Pandey </t>
  </si>
  <si>
    <t xml:space="preserve">Anuj Sharma</t>
  </si>
  <si>
    <t xml:space="preserve">SLA 008- No. of Resource replacement in a Quarter (for ‘Core Resources’)</t>
  </si>
  <si>
    <t xml:space="preserve">Title </t>
  </si>
  <si>
    <t xml:space="preserve">Onboarded Resource </t>
  </si>
  <si>
    <t xml:space="preserve">Exiting resource</t>
  </si>
  <si>
    <t xml:space="preserve">Abhishek Srivastava</t>
  </si>
  <si>
    <t xml:space="preserve">Rajan Agarwal</t>
  </si>
  <si>
    <t xml:space="preserve">Rahul Verma</t>
  </si>
  <si>
    <t xml:space="preserve">Maneesh Sharma</t>
  </si>
  <si>
    <t xml:space="preserve">SLA 009- Number of Resource replacement in a Quarter for (Other O&amp; M Resources’)</t>
  </si>
  <si>
    <t xml:space="preserve">Profile </t>
  </si>
  <si>
    <t xml:space="preserve">Grievance Portal </t>
  </si>
  <si>
    <t xml:space="preserve">Sujeet Koli</t>
  </si>
  <si>
    <t xml:space="preserve">Bhavya L</t>
  </si>
  <si>
    <t xml:space="preserve">SLA 010- Minimum overlap period during resource replacement</t>
  </si>
  <si>
    <t xml:space="preserve">Onboarded Resource</t>
  </si>
  <si>
    <t xml:space="preserve">Exiting Resource </t>
  </si>
  <si>
    <t xml:space="preserve">Exit Date</t>
  </si>
  <si>
    <t xml:space="preserve">Narayan Madaswamy </t>
  </si>
  <si>
    <t xml:space="preserve">SLA 011- Minimum resource availability (All resources 8*5 support resources’)</t>
  </si>
  <si>
    <t xml:space="preserve">Effective working days - 65</t>
  </si>
  <si>
    <t xml:space="preserve">Core </t>
  </si>
  <si>
    <t xml:space="preserve">Resource(s)</t>
  </si>
  <si>
    <t xml:space="preserve">Date of Onboarding </t>
  </si>
  <si>
    <t xml:space="preserve">Leaves Taken</t>
  </si>
  <si>
    <t xml:space="preserve">Effective Workng Days</t>
  </si>
  <si>
    <t xml:space="preserve">Panakaj Narang</t>
  </si>
  <si>
    <t xml:space="preserve">Pranay Goswami </t>
  </si>
  <si>
    <t xml:space="preserve">Rajan Agarwal/Ankit Saxena</t>
  </si>
  <si>
    <t xml:space="preserve">Ankur Arora</t>
  </si>
  <si>
    <t xml:space="preserve">Sanjay Rathi </t>
  </si>
  <si>
    <t xml:space="preserve">Rahul Verma/Sudhanshu</t>
  </si>
  <si>
    <t xml:space="preserve">Maneesh Sharma/Lovnish</t>
  </si>
  <si>
    <t xml:space="preserve">O&amp;M</t>
  </si>
  <si>
    <t xml:space="preserve">Neelendra singh </t>
  </si>
  <si>
    <t xml:space="preserve">Manish Kumar</t>
  </si>
  <si>
    <t xml:space="preserve">Suraj Singh Karki</t>
  </si>
  <si>
    <t xml:space="preserve">Kavitha HR/Dhawal</t>
  </si>
  <si>
    <t xml:space="preserve">Amir Saifi</t>
  </si>
  <si>
    <t xml:space="preserve">Pooja Rani/Irfan</t>
  </si>
  <si>
    <t xml:space="preserve">Mohd. Jawwad</t>
  </si>
  <si>
    <t xml:space="preserve">Amey Naik/ Murugan</t>
  </si>
  <si>
    <t xml:space="preserve">Sunil Balram Yadav</t>
  </si>
  <si>
    <t xml:space="preserve">Developer (PHP)</t>
  </si>
  <si>
    <t xml:space="preserve">Bhavya L / Anuj Sharma</t>
  </si>
  <si>
    <t xml:space="preserve">Krishna D Kulkarni</t>
  </si>
  <si>
    <t xml:space="preserve">IAVV  Sireesha</t>
  </si>
  <si>
    <t xml:space="preserve">15-09-22</t>
  </si>
  <si>
    <t xml:space="preserve">22-09-22</t>
  </si>
  <si>
    <t xml:space="preserve">23-09-22</t>
  </si>
  <si>
    <t xml:space="preserve">19-09-22</t>
  </si>
  <si>
    <t xml:space="preserve">Ganapathy </t>
  </si>
  <si>
    <t xml:space="preserve">SLA 012- Minimum resource availability (‘24*7 support resources’)</t>
  </si>
  <si>
    <t xml:space="preserve">24x7 support resources not deployed in project</t>
  </si>
  <si>
    <t xml:space="preserve">SLA 013- Application uptime</t>
  </si>
  <si>
    <t xml:space="preserve">SLA 014- Application Performance</t>
  </si>
  <si>
    <t xml:space="preserve">Target and Applied Severity Level will be decided mutually by the NHA and the MSP, at the end of the Design &amp; Development Phase after benchmarking of existing applications.</t>
  </si>
  <si>
    <t xml:space="preserve">SLA 015- Application Incident resolution</t>
  </si>
  <si>
    <t xml:space="preserve">Target and Applied Severity Level for P1, P2, P3 and P4 incidents will be decided mutually by the NHA and the MSP at the end of the Design &amp; Development Phase after benchmarking of existing applications.</t>
  </si>
  <si>
    <t xml:space="preserve">Sr. No.</t>
  </si>
  <si>
    <t xml:space="preserve">FY </t>
  </si>
  <si>
    <t xml:space="preserve">Date (MM/DD/YYYY)</t>
  </si>
  <si>
    <t xml:space="preserve">IN NO.</t>
  </si>
  <si>
    <t xml:space="preserve">Issue Type</t>
  </si>
  <si>
    <t xml:space="preserve">Application impacted</t>
  </si>
  <si>
    <t xml:space="preserve">Priority</t>
  </si>
  <si>
    <t xml:space="preserve">Notified Time</t>
  </si>
  <si>
    <t xml:space="preserve">Time stamp for allocation to L2 Technician</t>
  </si>
  <si>
    <t xml:space="preserve">Response Time</t>
  </si>
  <si>
    <t xml:space="preserve">Response Time SLA Met(Y / N / NA*)</t>
  </si>
  <si>
    <t xml:space="preserve">Action Owner</t>
  </si>
  <si>
    <t xml:space="preserve">Closure date (MM/DD/YYYY)</t>
  </si>
  <si>
    <t xml:space="preserve">Closure time </t>
  </si>
  <si>
    <t xml:space="preserve">Resolution Time</t>
  </si>
  <si>
    <t xml:space="preserve">2022-23</t>
  </si>
  <si>
    <t xml:space="preserve">November</t>
  </si>
  <si>
    <t xml:space="preserve">IN00026</t>
  </si>
  <si>
    <t xml:space="preserve">HIE-CM Kibana and Gateway Down </t>
  </si>
  <si>
    <t xml:space="preserve">P1</t>
  </si>
  <si>
    <t xml:space="preserve">38  Mins</t>
  </si>
  <si>
    <t xml:space="preserve">TCL</t>
  </si>
  <si>
    <t xml:space="preserve">Resolved</t>
  </si>
  <si>
    <t xml:space="preserve">IN00027</t>
  </si>
  <si>
    <t xml:space="preserve">12 Mins</t>
  </si>
  <si>
    <t xml:space="preserve">IN00028</t>
  </si>
  <si>
    <t xml:space="preserve">Jenkin URL is not working</t>
  </si>
  <si>
    <t xml:space="preserve">P2</t>
  </si>
  <si>
    <t xml:space="preserve">1 Min</t>
  </si>
  <si>
    <t xml:space="preserve">IN00029</t>
  </si>
  <si>
    <t xml:space="preserve">Redis cluster down HIE-CM prod</t>
  </si>
  <si>
    <t xml:space="preserve">30 mins</t>
  </si>
  <si>
    <t xml:space="preserve">IN00030</t>
  </si>
  <si>
    <t xml:space="preserve">Devforum site down </t>
  </si>
  <si>
    <t xml:space="preserve">Helpdesk HIE-CM</t>
  </si>
  <si>
    <t xml:space="preserve">15 mins</t>
  </si>
  <si>
    <t xml:space="preserve">December</t>
  </si>
  <si>
    <t xml:space="preserve">IN00031</t>
  </si>
  <si>
    <t xml:space="preserve">HIE-CM database port not connecting</t>
  </si>
  <si>
    <t xml:space="preserve">30 Mins</t>
  </si>
  <si>
    <t xml:space="preserve">IN00032</t>
  </si>
  <si>
    <t xml:space="preserve">Kibana down UAT environment</t>
  </si>
  <si>
    <t xml:space="preserve">P3</t>
  </si>
  <si>
    <t xml:space="preserve">IN00033</t>
  </si>
  <si>
    <t xml:space="preserve">PHR PROD server issue</t>
  </si>
  <si>
    <t xml:space="preserve">PHR WEB</t>
  </si>
  <si>
    <t xml:space="preserve">IN00034</t>
  </si>
  <si>
    <t xml:space="preserve">Sandbox DB not connected</t>
  </si>
  <si>
    <t xml:space="preserve">10 Mins</t>
  </si>
  <si>
    <t xml:space="preserve">IN00035</t>
  </si>
  <si>
    <t xml:space="preserve">Error in Swap</t>
  </si>
  <si>
    <t xml:space="preserve">HID BD(ABHA)</t>
  </si>
  <si>
    <t xml:space="preserve">05 Mins</t>
  </si>
  <si>
    <t xml:space="preserve">2023-24</t>
  </si>
  <si>
    <t xml:space="preserve">January </t>
  </si>
  <si>
    <t xml:space="preserve">IN00036</t>
  </si>
  <si>
    <t xml:space="preserve">API Timeout Issue</t>
  </si>
  <si>
    <t xml:space="preserve">IN00037</t>
  </si>
  <si>
    <t xml:space="preserve">Captcha Error on Sandbox</t>
  </si>
  <si>
    <t xml:space="preserve">10 Min</t>
  </si>
  <si>
    <t xml:space="preserve">IN00038</t>
  </si>
  <si>
    <t xml:space="preserve">Sandbox  CB not working : Fatal Error </t>
  </si>
  <si>
    <t xml:space="preserve">IN00039</t>
  </si>
  <si>
    <t xml:space="preserve">PHR Web Server login issue</t>
  </si>
  <si>
    <t xml:space="preserve">IN00040</t>
  </si>
  <si>
    <t xml:space="preserve">Slowness issue in the API</t>
  </si>
  <si>
    <t xml:space="preserve">3 mins</t>
  </si>
  <si>
    <t xml:space="preserve">IN00041</t>
  </si>
  <si>
    <t xml:space="preserve">HIECM Memory Issue</t>
  </si>
  <si>
    <t xml:space="preserve">IN00042</t>
  </si>
  <si>
    <t xml:space="preserve">11 Min</t>
  </si>
  <si>
    <t xml:space="preserve">IN00044</t>
  </si>
  <si>
    <t xml:space="preserve">Mail Not Received</t>
  </si>
  <si>
    <t xml:space="preserve">Overall Application</t>
  </si>
  <si>
    <t xml:space="preserve">IN00043</t>
  </si>
  <si>
    <t xml:space="preserve">UAT Server Issue</t>
  </si>
  <si>
    <t xml:space="preserve">5 Min</t>
  </si>
  <si>
    <t xml:space="preserve">IN00045</t>
  </si>
  <si>
    <t xml:space="preserve">February</t>
  </si>
  <si>
    <t xml:space="preserve">IN00046</t>
  </si>
  <si>
    <t xml:space="preserve">HICEM API Slowness</t>
  </si>
  <si>
    <t xml:space="preserve">IN00047</t>
  </si>
  <si>
    <t xml:space="preserve">HIP Response timeout at Gateway</t>
  </si>
  <si>
    <t xml:space="preserve">Token# 0 received from eHospital (Scan &amp; Share)</t>
  </si>
  <si>
    <t xml:space="preserve">HPID Web server went in a hung state</t>
  </si>
  <si>
    <t xml:space="preserve">PHR Web server went in a hung state</t>
  </si>
  <si>
    <t xml:space="preserve">Loads are not uniformly distributed on PHR Web servers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</si>
</sst>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0%"/>
    <numFmt numFmtId="167" formatCode="0.00"/>
    <numFmt numFmtId="168" formatCode="D\ MMM\ YY"/>
    <numFmt numFmtId="169" formatCode="DD/MM/YY\ HH:MM"/>
    <numFmt numFmtId="170" formatCode="0"/>
    <numFmt numFmtId="171" formatCode="DD/MM/YYYY;@"/>
    <numFmt numFmtId="172" formatCode="DD/MM/YYYY"/>
    <numFmt numFmtId="173" formatCode="DD\-MMM\-YYYY"/>
    <numFmt numFmtId="174" formatCode="DD\-MM\-YY;@"/>
    <numFmt numFmtId="175" formatCode="HH:MM\ AM/PM"/>
    <numFmt numFmtId="176" formatCode="HH:MM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7"/>
      <color rgb="FF000000"/>
      <name val="Segoe UI"/>
      <family val="2"/>
      <charset val="1"/>
    </font>
    <font>
      <b val="true"/>
      <sz val="11"/>
      <color rgb="FF000000"/>
      <name val="Tahoma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D0D0D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sz val="9"/>
      <color rgb="FF242424"/>
      <name val="Calibri"/>
      <family val="2"/>
      <charset val="1"/>
    </font>
    <font>
      <b val="true"/>
      <sz val="9"/>
      <color rgb="FF242424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9"/>
      <color rgb="FF20386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D0CECE"/>
        <bgColor rgb="FFD9D9D9"/>
      </patternFill>
    </fill>
    <fill>
      <patternFill patternType="solid">
        <fgColor rgb="FFADB9CA"/>
        <bgColor rgb="FFB4C7E7"/>
      </patternFill>
    </fill>
    <fill>
      <patternFill patternType="solid">
        <fgColor rgb="FFD9D9D9"/>
        <bgColor rgb="FFD6DCE5"/>
      </patternFill>
    </fill>
    <fill>
      <patternFill patternType="solid">
        <fgColor rgb="FFC5E0B4"/>
        <bgColor rgb="FFD9D9D9"/>
      </patternFill>
    </fill>
    <fill>
      <patternFill patternType="solid">
        <fgColor rgb="FFD6DCE5"/>
        <bgColor rgb="FFD9D9D9"/>
      </patternFill>
    </fill>
    <fill>
      <patternFill patternType="solid">
        <fgColor rgb="FFD9E1F2"/>
        <bgColor rgb="FFD6DCE5"/>
      </patternFill>
    </fill>
    <fill>
      <patternFill patternType="solid">
        <fgColor rgb="FFB4C7E7"/>
        <bgColor rgb="FFADB9CA"/>
      </patternFill>
    </fill>
    <fill>
      <patternFill patternType="solid">
        <fgColor rgb="FFE7E6E6"/>
        <bgColor rgb="FFD9E1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>
        <color rgb="FF666666"/>
      </bottom>
      <diagonal/>
    </border>
    <border diagonalUp="false" diagonalDown="false"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 diagonalUp="false" diagonalDown="false">
      <left/>
      <right/>
      <top style="medium">
        <color rgb="FF666666"/>
      </top>
      <bottom style="medium">
        <color rgb="FF666666"/>
      </bottom>
      <diagonal/>
    </border>
    <border diagonalUp="false" diagonalDown="false">
      <left/>
      <right/>
      <top style="medium">
        <color rgb="FF666666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A3A3A3"/>
      </right>
      <top/>
      <bottom style="medium">
        <color rgb="FFA3A3A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7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0" fillId="0" borderId="2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9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10" fillId="0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10" fillId="0" borderId="1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4" fontId="10" fillId="2" borderId="5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E7E6E6"/>
      <rgbColor rgb="FFD9E1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C5E0B4"/>
      <rgbColor rgb="FFD9D9D9"/>
      <rgbColor rgb="FFD0CECE"/>
      <rgbColor rgb="FFFF99CC"/>
      <rgbColor rgb="FFCC99FF"/>
      <rgbColor rgb="FFFFC7CE"/>
      <rgbColor rgb="FF3366FF"/>
      <rgbColor rgb="FF33CCCC"/>
      <rgbColor rgb="FFA9D18E"/>
      <rgbColor rgb="FFFFCC00"/>
      <rgbColor rgb="FFFF9900"/>
      <rgbColor rgb="FFFF6600"/>
      <rgbColor rgb="FF666666"/>
      <rgbColor rgb="FFA3A3A3"/>
      <rgbColor rgb="FF203864"/>
      <rgbColor rgb="FF339966"/>
      <rgbColor rgb="FF0D0D0D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10717667/Downloads/Q4%20SLA%20Compliance%20Report%2014%20NOV%20to%2014%20Feb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10713098/sla%20workspace/DataFetchExcel/src/main/resources/files/home/10713098/home/10713098/home/10713098/Copy%20of%20Q4%20SLA%20Compliance%20Repor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3 dates"/>
      <sheetName val="SLA-1"/>
      <sheetName val="SLA-2"/>
      <sheetName val="SLA-3"/>
      <sheetName val="SLA-4"/>
      <sheetName val="SLA-5"/>
      <sheetName val="SLA-6"/>
      <sheetName val="SLA-7"/>
      <sheetName val="SLA-8"/>
      <sheetName val="SLA-9"/>
      <sheetName val="SLA-10"/>
      <sheetName val="SLA-11"/>
      <sheetName val="SLA-12"/>
      <sheetName val="SLA-13"/>
      <sheetName val="SLA-14"/>
      <sheetName val="SLA-15"/>
    </sheetNames>
    <sheetDataSet>
      <sheetData sheetId="0"/>
      <sheetData sheetId="1"/>
      <sheetData sheetId="2"/>
      <sheetData sheetId="3">
        <row r="8">
          <cell r="N8">
            <v>24</v>
          </cell>
          <cell r="O8">
            <v>17</v>
          </cell>
          <cell r="P8">
            <v>11</v>
          </cell>
          <cell r="Q8">
            <v>1</v>
          </cell>
        </row>
        <row r="9">
          <cell r="N9">
            <v>14</v>
          </cell>
          <cell r="O9">
            <v>8</v>
          </cell>
          <cell r="P9">
            <v>3</v>
          </cell>
          <cell r="Q9">
            <v>2</v>
          </cell>
        </row>
        <row r="10">
          <cell r="N10">
            <v>8</v>
          </cell>
          <cell r="O10">
            <v>14</v>
          </cell>
          <cell r="P10">
            <v>6</v>
          </cell>
          <cell r="Q10">
            <v>1</v>
          </cell>
        </row>
        <row r="11">
          <cell r="N11">
            <v>7</v>
          </cell>
          <cell r="O11">
            <v>4</v>
          </cell>
          <cell r="P11">
            <v>2</v>
          </cell>
          <cell r="Q11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4 Core Team"/>
      <sheetName val="Q4 O&amp;M "/>
      <sheetName val="Holiday Calendar"/>
      <sheetName val="List"/>
      <sheetName val="Non-Core Planned Resources"/>
      <sheetName val="SLA Calculation"/>
      <sheetName val="SLA1"/>
      <sheetName val="SLA2"/>
      <sheetName val="SLA3"/>
      <sheetName val="SLA4"/>
      <sheetName val="SLA5"/>
      <sheetName val="SLA6"/>
      <sheetName val="SLA7"/>
      <sheetName val="SLA8"/>
      <sheetName val="SLA9"/>
      <sheetName val="SLA10"/>
      <sheetName val="SLA11"/>
      <sheetName val="SLA12"/>
      <sheetName val="SLA13"/>
      <sheetName val="SLA14"/>
      <sheetName val="SLA15"/>
      <sheetName val="Sheet1"/>
    </sheetNames>
    <sheetDataSet>
      <sheetData sheetId="0"/>
      <sheetData sheetId="1"/>
      <sheetData sheetId="2"/>
      <sheetData sheetId="3"/>
      <sheetData sheetId="4">
        <row r="3">
          <cell r="B3" t="str">
            <v>Technical Contact</v>
          </cell>
          <cell r="C3" t="str">
            <v>Role</v>
          </cell>
        </row>
        <row r="4">
          <cell r="B4" t="str">
            <v>Umesh P Shinde</v>
          </cell>
          <cell r="C4" t="str">
            <v>Sr. Developer</v>
          </cell>
        </row>
        <row r="5">
          <cell r="B5" t="str">
            <v>Manish17 Kumar</v>
          </cell>
          <cell r="C5" t="str">
            <v>Developer</v>
          </cell>
        </row>
        <row r="6">
          <cell r="B6" t="str">
            <v>Govind Deshmukh</v>
          </cell>
          <cell r="C6" t="str">
            <v>Developer</v>
          </cell>
        </row>
        <row r="7">
          <cell r="B7" t="str">
            <v>Deepak Singh</v>
          </cell>
          <cell r="C7" t="str">
            <v>Sr. Testing Engineer</v>
          </cell>
        </row>
        <row r="8">
          <cell r="B8" t="str">
            <v>Shubhanshu Shukla</v>
          </cell>
          <cell r="C8" t="str">
            <v>Developer</v>
          </cell>
        </row>
        <row r="9">
          <cell r="B9" t="str">
            <v>Atik Mohammad</v>
          </cell>
          <cell r="C9" t="str">
            <v>Developer</v>
          </cell>
        </row>
        <row r="10">
          <cell r="B10" t="str">
            <v>Ganapathy P</v>
          </cell>
          <cell r="C10" t="str">
            <v>Sr. Developer</v>
          </cell>
        </row>
        <row r="11">
          <cell r="B11" t="str">
            <v>Nikhil Vora</v>
          </cell>
          <cell r="C11" t="str">
            <v>Sr. Developer</v>
          </cell>
        </row>
        <row r="12">
          <cell r="B12" t="str">
            <v>Suraj Karki</v>
          </cell>
          <cell r="C12" t="str">
            <v>Developer</v>
          </cell>
        </row>
        <row r="13">
          <cell r="B13" t="str">
            <v>Dhawal Mehta</v>
          </cell>
          <cell r="C13" t="str">
            <v>Developer</v>
          </cell>
        </row>
        <row r="14">
          <cell r="B14" t="str">
            <v>Abhimanyu Bhattar</v>
          </cell>
          <cell r="C14" t="str">
            <v>Sr. Developer</v>
          </cell>
        </row>
        <row r="15">
          <cell r="B15" t="str">
            <v>Sai Kumar Boyini</v>
          </cell>
          <cell r="C15" t="str">
            <v>Sr. Testing Engineer</v>
          </cell>
        </row>
        <row r="16">
          <cell r="B16" t="str">
            <v>Murugan Nagarajan</v>
          </cell>
          <cell r="C16" t="str">
            <v>Sr. Developer</v>
          </cell>
        </row>
        <row r="17">
          <cell r="B17" t="str">
            <v>Amir Safi</v>
          </cell>
          <cell r="C17" t="str">
            <v>Sr. Testing Engineer</v>
          </cell>
        </row>
        <row r="18">
          <cell r="B18" t="str">
            <v>Arun H Pal</v>
          </cell>
          <cell r="C18" t="str">
            <v>Developer</v>
          </cell>
        </row>
        <row r="19">
          <cell r="B19" t="str">
            <v>Rajesh Verma</v>
          </cell>
          <cell r="C19" t="str">
            <v>Developer</v>
          </cell>
        </row>
        <row r="20">
          <cell r="B20" t="str">
            <v>Pooja Rani/ Irfan</v>
          </cell>
          <cell r="C20" t="str">
            <v>Developer</v>
          </cell>
        </row>
        <row r="21">
          <cell r="B21" t="str">
            <v>Mohd. Jawwad/ Karthick</v>
          </cell>
          <cell r="C21" t="str">
            <v>Developer</v>
          </cell>
        </row>
        <row r="22">
          <cell r="B22" t="str">
            <v>Priya Pandey</v>
          </cell>
          <cell r="C22" t="str">
            <v>Developer</v>
          </cell>
        </row>
        <row r="23">
          <cell r="B23" t="str">
            <v>Naresh Banoth</v>
          </cell>
          <cell r="C23" t="str">
            <v>Developer</v>
          </cell>
        </row>
        <row r="24">
          <cell r="B24" t="str">
            <v>Manish16 Kumar</v>
          </cell>
          <cell r="C24" t="str">
            <v>Developer</v>
          </cell>
        </row>
        <row r="25">
          <cell r="B25" t="str">
            <v>Narayanan Madaswamy</v>
          </cell>
          <cell r="C25" t="str">
            <v>Sr. Developer</v>
          </cell>
        </row>
        <row r="26">
          <cell r="B26" t="str">
            <v>Santosh Jagtap</v>
          </cell>
          <cell r="C26" t="str">
            <v>Sr. Developer</v>
          </cell>
        </row>
        <row r="27">
          <cell r="B27" t="str">
            <v>Bhavya L.</v>
          </cell>
          <cell r="C27" t="str">
            <v>Developer</v>
          </cell>
        </row>
        <row r="28">
          <cell r="B28" t="str">
            <v>Sachin</v>
          </cell>
          <cell r="C28" t="str">
            <v>Developer</v>
          </cell>
        </row>
        <row r="29">
          <cell r="B29" t="str">
            <v>Neelendra Pratap Singh</v>
          </cell>
          <cell r="C29" t="str">
            <v>Developer</v>
          </cell>
        </row>
        <row r="30">
          <cell r="B30" t="str">
            <v>Atul Kumar Sharma</v>
          </cell>
          <cell r="C30" t="str">
            <v>Developer</v>
          </cell>
        </row>
        <row r="31">
          <cell r="B31" t="str">
            <v>Sujit Koli</v>
          </cell>
          <cell r="C31" t="str">
            <v>Developer</v>
          </cell>
        </row>
        <row r="32">
          <cell r="B32" t="str">
            <v>Praveen Gupta</v>
          </cell>
          <cell r="C32" t="str">
            <v>Developer</v>
          </cell>
        </row>
        <row r="33">
          <cell r="B33" t="str">
            <v>Akshay Pal</v>
          </cell>
          <cell r="C33" t="str">
            <v>Helpdesk Agent</v>
          </cell>
        </row>
        <row r="34">
          <cell r="B34" t="str">
            <v>Sunil Balaram Yadav</v>
          </cell>
          <cell r="C34" t="str">
            <v>Helpdesk Agent</v>
          </cell>
        </row>
        <row r="35">
          <cell r="B35" t="str">
            <v>Lata Gupta</v>
          </cell>
          <cell r="C35" t="str">
            <v>QA/QC Lead</v>
          </cell>
        </row>
        <row r="36">
          <cell r="B36" t="str">
            <v>IAAV Sireesha</v>
          </cell>
          <cell r="C36" t="str">
            <v>Sr. Testing Engineer</v>
          </cell>
        </row>
        <row r="37">
          <cell r="B37" t="str">
            <v>KrishnaD Kulkarni</v>
          </cell>
          <cell r="C37" t="str">
            <v>Sr. Testing Engineer</v>
          </cell>
        </row>
        <row r="38">
          <cell r="B38" t="str">
            <v>Rajeev Ranjan</v>
          </cell>
          <cell r="C38" t="str">
            <v>Developer</v>
          </cell>
        </row>
        <row r="39">
          <cell r="B39" t="str">
            <v>Kumar Atik</v>
          </cell>
          <cell r="C39" t="str">
            <v>Database Administrator</v>
          </cell>
        </row>
        <row r="40">
          <cell r="B40" t="str">
            <v>Arpit Jain</v>
          </cell>
          <cell r="C40" t="str">
            <v>Sr. Developer</v>
          </cell>
        </row>
        <row r="41">
          <cell r="B41" t="str">
            <v>Shalini Namdeo</v>
          </cell>
          <cell r="C41" t="str">
            <v>Sr. Developer</v>
          </cell>
        </row>
        <row r="42">
          <cell r="B42" t="str">
            <v>Siddharth Asthana</v>
          </cell>
          <cell r="C42" t="str">
            <v>Operations Manager</v>
          </cell>
        </row>
        <row r="43">
          <cell r="B43" t="str">
            <v>Ashish Gaharwar</v>
          </cell>
          <cell r="C43" t="str">
            <v>Operations Manager</v>
          </cell>
        </row>
        <row r="44">
          <cell r="B44" t="str">
            <v>Anuj sharma</v>
          </cell>
          <cell r="C44" t="str">
            <v>Developer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S3:S16" headerRowCount="1" totalsRowCount="0" totalsRowShown="0">
  <autoFilter ref="S3:S16"/>
  <tableColumns count="1">
    <tableColumn id="1" name="Public Holiday"/>
  </tableColumns>
</table>
</file>

<file path=xl/tables/table2.xml><?xml version="1.0" encoding="utf-8"?>
<table xmlns="http://schemas.openxmlformats.org/spreadsheetml/2006/main" id="2" name="Table2" displayName="Table2" ref="B2:B9" headerRowCount="1" totalsRowCount="0" totalsRowShown="0">
  <autoFilter ref="B2:B9"/>
  <tableColumns count="1">
    <tableColumn id="1" name="Holiday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RowHeight="14.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7.27"/>
    <col collapsed="false" customWidth="true" hidden="false" outlineLevel="0" max="3" min="3" style="1" width="22.18"/>
    <col collapsed="false" customWidth="true" hidden="false" outlineLevel="0" max="4" min="4" style="1" width="23"/>
    <col collapsed="false" customWidth="true" hidden="false" outlineLevel="0" max="5" min="5" style="1" width="41.27"/>
    <col collapsed="false" customWidth="true" hidden="false" outlineLevel="0" max="6" min="6" style="1" width="20.72"/>
    <col collapsed="false" customWidth="true" hidden="false" outlineLevel="0" max="7" min="7" style="0" width="19.28"/>
    <col collapsed="false" customWidth="true" hidden="false" outlineLevel="0" max="8" min="8" style="0" width="15.72"/>
    <col collapsed="false" customWidth="true" hidden="false" outlineLevel="0" max="9" min="9" style="0" width="15.45"/>
    <col collapsed="false" customWidth="true" hidden="false" outlineLevel="0" max="10" min="10" style="0" width="22.18"/>
    <col collapsed="false" customWidth="true" hidden="false" outlineLevel="0" max="1025" min="11" style="0" width="8.53"/>
  </cols>
  <sheetData>
    <row r="1" customFormat="false" ht="15" hidden="false" customHeight="false" outlineLevel="0" collapsed="false"/>
    <row r="2" customFormat="false" ht="26.5" hidden="false" customHeight="false" outlineLevel="0" collapsed="false">
      <c r="A2" s="2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5" t="s">
        <v>6</v>
      </c>
      <c r="I2" s="4" t="s">
        <v>7</v>
      </c>
      <c r="J2" s="6" t="s">
        <v>8</v>
      </c>
    </row>
    <row r="3" s="7" customFormat="true" ht="45" hidden="false" customHeight="true" outlineLevel="0" collapsed="false">
      <c r="B3" s="8" t="s">
        <v>9</v>
      </c>
      <c r="C3" s="9" t="s">
        <v>10</v>
      </c>
      <c r="D3" s="9" t="s">
        <v>11</v>
      </c>
      <c r="E3" s="9" t="s">
        <v>12</v>
      </c>
      <c r="F3" s="9" t="n">
        <v>0</v>
      </c>
      <c r="G3" s="9" t="s">
        <v>13</v>
      </c>
      <c r="H3" s="10" t="n">
        <v>0</v>
      </c>
      <c r="I3" s="11"/>
      <c r="J3" s="12"/>
    </row>
    <row r="4" s="7" customFormat="true" ht="14.5" hidden="false" customHeight="false" outlineLevel="0" collapsed="false">
      <c r="B4" s="8"/>
      <c r="C4" s="9"/>
      <c r="D4" s="9"/>
      <c r="E4" s="9" t="s">
        <v>14</v>
      </c>
      <c r="F4" s="9" t="n">
        <v>1</v>
      </c>
      <c r="G4" s="9"/>
      <c r="H4" s="10"/>
      <c r="I4" s="11"/>
      <c r="J4" s="12"/>
    </row>
    <row r="5" s="7" customFormat="true" ht="14.5" hidden="false" customHeight="false" outlineLevel="0" collapsed="false">
      <c r="B5" s="8"/>
      <c r="C5" s="9"/>
      <c r="D5" s="9"/>
      <c r="E5" s="9" t="s">
        <v>15</v>
      </c>
      <c r="F5" s="9" t="n">
        <v>2</v>
      </c>
      <c r="G5" s="9"/>
      <c r="H5" s="10"/>
      <c r="I5" s="11"/>
      <c r="J5" s="12"/>
    </row>
    <row r="6" s="7" customFormat="true" ht="14.5" hidden="false" customHeight="false" outlineLevel="0" collapsed="false">
      <c r="B6" s="8"/>
      <c r="C6" s="9"/>
      <c r="D6" s="9"/>
      <c r="E6" s="9" t="s">
        <v>16</v>
      </c>
      <c r="F6" s="9" t="n">
        <v>3</v>
      </c>
      <c r="G6" s="9"/>
      <c r="H6" s="10"/>
      <c r="I6" s="11"/>
      <c r="J6" s="12"/>
    </row>
    <row r="7" s="7" customFormat="true" ht="14.5" hidden="false" customHeight="false" outlineLevel="0" collapsed="false">
      <c r="B7" s="8"/>
      <c r="C7" s="9"/>
      <c r="D7" s="9"/>
      <c r="E7" s="9" t="s">
        <v>17</v>
      </c>
      <c r="F7" s="9" t="n">
        <v>4</v>
      </c>
      <c r="G7" s="9"/>
      <c r="H7" s="10"/>
      <c r="I7" s="11"/>
      <c r="J7" s="12"/>
    </row>
    <row r="8" s="13" customFormat="true" ht="45" hidden="false" customHeight="true" outlineLevel="0" collapsed="false">
      <c r="B8" s="14" t="s">
        <v>18</v>
      </c>
      <c r="C8" s="15" t="s">
        <v>19</v>
      </c>
      <c r="D8" s="15" t="s">
        <v>20</v>
      </c>
      <c r="E8" s="15" t="s">
        <v>20</v>
      </c>
      <c r="F8" s="15" t="n">
        <v>0</v>
      </c>
      <c r="G8" s="15" t="s">
        <v>21</v>
      </c>
      <c r="H8" s="16" t="n">
        <v>-50</v>
      </c>
      <c r="I8" s="16"/>
      <c r="J8" s="17"/>
    </row>
    <row r="9" s="13" customFormat="true" ht="26" hidden="false" customHeight="false" outlineLevel="0" collapsed="false">
      <c r="B9" s="14"/>
      <c r="C9" s="15"/>
      <c r="D9" s="15"/>
      <c r="E9" s="15" t="s">
        <v>22</v>
      </c>
      <c r="F9" s="15" t="s">
        <v>23</v>
      </c>
      <c r="G9" s="15"/>
      <c r="H9" s="16"/>
      <c r="I9" s="16"/>
      <c r="J9" s="17"/>
    </row>
    <row r="10" s="7" customFormat="true" ht="39" hidden="false" customHeight="true" outlineLevel="0" collapsed="false">
      <c r="B10" s="8" t="s">
        <v>24</v>
      </c>
      <c r="C10" s="9" t="s">
        <v>25</v>
      </c>
      <c r="D10" s="18" t="s">
        <v>26</v>
      </c>
      <c r="E10" s="9" t="s">
        <v>27</v>
      </c>
      <c r="F10" s="9" t="n">
        <v>0</v>
      </c>
      <c r="G10" s="9" t="s">
        <v>28</v>
      </c>
      <c r="H10" s="9" t="n">
        <v>-36</v>
      </c>
      <c r="I10" s="11"/>
      <c r="J10" s="12"/>
    </row>
    <row r="11" s="7" customFormat="true" ht="26" hidden="false" customHeight="false" outlineLevel="0" collapsed="false">
      <c r="B11" s="8"/>
      <c r="C11" s="9"/>
      <c r="D11" s="18"/>
      <c r="E11" s="9" t="s">
        <v>29</v>
      </c>
      <c r="F11" s="9" t="s">
        <v>30</v>
      </c>
      <c r="G11" s="9"/>
      <c r="H11" s="9"/>
      <c r="I11" s="11"/>
      <c r="J11" s="12"/>
    </row>
    <row r="12" s="7" customFormat="true" ht="39" hidden="false" customHeight="true" outlineLevel="0" collapsed="false">
      <c r="B12" s="8"/>
      <c r="C12" s="9"/>
      <c r="D12" s="18" t="s">
        <v>31</v>
      </c>
      <c r="E12" s="9" t="s">
        <v>32</v>
      </c>
      <c r="F12" s="9" t="n">
        <v>0</v>
      </c>
      <c r="G12" s="9"/>
      <c r="H12" s="9"/>
      <c r="I12" s="11"/>
      <c r="J12" s="12"/>
    </row>
    <row r="13" s="7" customFormat="true" ht="26" hidden="false" customHeight="false" outlineLevel="0" collapsed="false">
      <c r="B13" s="8"/>
      <c r="C13" s="9"/>
      <c r="D13" s="18"/>
      <c r="E13" s="9" t="s">
        <v>33</v>
      </c>
      <c r="F13" s="9" t="s">
        <v>30</v>
      </c>
      <c r="G13" s="9"/>
      <c r="H13" s="9"/>
      <c r="I13" s="11"/>
      <c r="J13" s="12"/>
    </row>
    <row r="14" s="7" customFormat="true" ht="39" hidden="false" customHeight="true" outlineLevel="0" collapsed="false">
      <c r="B14" s="8"/>
      <c r="C14" s="9"/>
      <c r="D14" s="18" t="s">
        <v>34</v>
      </c>
      <c r="E14" s="9" t="s">
        <v>35</v>
      </c>
      <c r="F14" s="9" t="n">
        <v>0</v>
      </c>
      <c r="G14" s="9"/>
      <c r="H14" s="9"/>
      <c r="I14" s="11"/>
      <c r="J14" s="12"/>
    </row>
    <row r="15" s="7" customFormat="true" ht="26" hidden="false" customHeight="false" outlineLevel="0" collapsed="false">
      <c r="B15" s="8"/>
      <c r="C15" s="9"/>
      <c r="D15" s="18"/>
      <c r="E15" s="9" t="s">
        <v>33</v>
      </c>
      <c r="F15" s="9" t="s">
        <v>36</v>
      </c>
      <c r="G15" s="9"/>
      <c r="H15" s="9"/>
      <c r="I15" s="11"/>
      <c r="J15" s="12"/>
    </row>
    <row r="16" s="13" customFormat="true" ht="45" hidden="false" customHeight="true" outlineLevel="0" collapsed="false">
      <c r="B16" s="14" t="s">
        <v>37</v>
      </c>
      <c r="C16" s="15" t="s">
        <v>38</v>
      </c>
      <c r="D16" s="15" t="s">
        <v>20</v>
      </c>
      <c r="E16" s="15" t="s">
        <v>20</v>
      </c>
      <c r="F16" s="15" t="n">
        <v>0</v>
      </c>
      <c r="G16" s="15" t="s">
        <v>39</v>
      </c>
      <c r="H16" s="15" t="n">
        <v>-1</v>
      </c>
      <c r="I16" s="16"/>
      <c r="J16" s="17"/>
    </row>
    <row r="17" s="13" customFormat="true" ht="26" hidden="false" customHeight="false" outlineLevel="0" collapsed="false">
      <c r="B17" s="14"/>
      <c r="C17" s="15"/>
      <c r="D17" s="15"/>
      <c r="E17" s="15" t="s">
        <v>22</v>
      </c>
      <c r="F17" s="15" t="s">
        <v>23</v>
      </c>
      <c r="G17" s="15"/>
      <c r="H17" s="15"/>
      <c r="I17" s="16"/>
      <c r="J17" s="17"/>
    </row>
    <row r="18" s="7" customFormat="true" ht="45" hidden="false" customHeight="true" outlineLevel="0" collapsed="false">
      <c r="B18" s="8" t="s">
        <v>40</v>
      </c>
      <c r="C18" s="9" t="s">
        <v>41</v>
      </c>
      <c r="D18" s="9" t="s">
        <v>42</v>
      </c>
      <c r="E18" s="9" t="s">
        <v>42</v>
      </c>
      <c r="F18" s="9" t="n">
        <v>0</v>
      </c>
      <c r="G18" s="9" t="s">
        <v>43</v>
      </c>
      <c r="H18" s="10" t="n">
        <v>2</v>
      </c>
      <c r="I18" s="10"/>
      <c r="J18" s="12"/>
    </row>
    <row r="19" s="7" customFormat="true" ht="14.5" hidden="false" customHeight="false" outlineLevel="0" collapsed="false">
      <c r="B19" s="8"/>
      <c r="C19" s="9"/>
      <c r="D19" s="9"/>
      <c r="E19" s="9" t="s">
        <v>44</v>
      </c>
      <c r="F19" s="9" t="n">
        <v>1</v>
      </c>
      <c r="G19" s="9"/>
      <c r="H19" s="10"/>
      <c r="I19" s="10"/>
      <c r="J19" s="12"/>
    </row>
    <row r="20" s="7" customFormat="true" ht="14.5" hidden="false" customHeight="false" outlineLevel="0" collapsed="false">
      <c r="B20" s="8"/>
      <c r="C20" s="9"/>
      <c r="D20" s="9"/>
      <c r="E20" s="9" t="s">
        <v>45</v>
      </c>
      <c r="F20" s="9" t="n">
        <v>2</v>
      </c>
      <c r="G20" s="9"/>
      <c r="H20" s="10"/>
      <c r="I20" s="10"/>
      <c r="J20" s="12"/>
    </row>
    <row r="21" s="7" customFormat="true" ht="45" hidden="false" customHeight="true" outlineLevel="0" collapsed="false">
      <c r="B21" s="8" t="s">
        <v>46</v>
      </c>
      <c r="C21" s="9" t="s">
        <v>47</v>
      </c>
      <c r="D21" s="9" t="s">
        <v>48</v>
      </c>
      <c r="E21" s="9" t="s">
        <v>49</v>
      </c>
      <c r="F21" s="9" t="n">
        <v>0</v>
      </c>
      <c r="G21" s="15" t="s">
        <v>50</v>
      </c>
      <c r="H21" s="10" t="n">
        <v>-14</v>
      </c>
      <c r="I21" s="11"/>
      <c r="J21" s="12"/>
    </row>
    <row r="22" s="7" customFormat="true" ht="14.5" hidden="false" customHeight="false" outlineLevel="0" collapsed="false">
      <c r="B22" s="8"/>
      <c r="C22" s="9"/>
      <c r="D22" s="9"/>
      <c r="E22" s="9" t="s">
        <v>51</v>
      </c>
      <c r="F22" s="9" t="n">
        <v>2</v>
      </c>
      <c r="G22" s="15"/>
      <c r="H22" s="10"/>
      <c r="I22" s="11"/>
      <c r="J22" s="12"/>
    </row>
    <row r="23" s="7" customFormat="true" ht="14.5" hidden="false" customHeight="false" outlineLevel="0" collapsed="false">
      <c r="B23" s="8"/>
      <c r="C23" s="9"/>
      <c r="D23" s="9"/>
      <c r="E23" s="9" t="s">
        <v>52</v>
      </c>
      <c r="F23" s="9" t="n">
        <v>4</v>
      </c>
      <c r="G23" s="15"/>
      <c r="H23" s="10"/>
      <c r="I23" s="11"/>
      <c r="J23" s="12"/>
    </row>
    <row r="24" s="7" customFormat="true" ht="14.5" hidden="false" customHeight="true" outlineLevel="0" collapsed="false">
      <c r="B24" s="14" t="s">
        <v>53</v>
      </c>
      <c r="C24" s="15" t="s">
        <v>54</v>
      </c>
      <c r="D24" s="15" t="s">
        <v>48</v>
      </c>
      <c r="E24" s="15" t="s">
        <v>49</v>
      </c>
      <c r="F24" s="15" t="n">
        <v>0</v>
      </c>
      <c r="G24" s="15" t="s">
        <v>55</v>
      </c>
      <c r="H24" s="16" t="n">
        <v>-84</v>
      </c>
      <c r="I24" s="19"/>
      <c r="J24" s="17"/>
    </row>
    <row r="25" s="7" customFormat="true" ht="14.5" hidden="false" customHeight="false" outlineLevel="0" collapsed="false">
      <c r="B25" s="14"/>
      <c r="C25" s="15"/>
      <c r="D25" s="15"/>
      <c r="E25" s="15" t="s">
        <v>51</v>
      </c>
      <c r="F25" s="15" t="n">
        <v>2</v>
      </c>
      <c r="G25" s="15"/>
      <c r="H25" s="16"/>
      <c r="I25" s="19"/>
      <c r="J25" s="17"/>
    </row>
    <row r="26" s="7" customFormat="true" ht="14.5" hidden="false" customHeight="false" outlineLevel="0" collapsed="false">
      <c r="B26" s="14"/>
      <c r="C26" s="15"/>
      <c r="D26" s="15"/>
      <c r="E26" s="15" t="s">
        <v>52</v>
      </c>
      <c r="F26" s="15" t="n">
        <v>4</v>
      </c>
      <c r="G26" s="15"/>
      <c r="H26" s="16"/>
      <c r="I26" s="19"/>
      <c r="J26" s="17"/>
    </row>
    <row r="27" s="7" customFormat="true" ht="21.75" hidden="false" customHeight="true" outlineLevel="0" collapsed="false">
      <c r="B27" s="8" t="s">
        <v>56</v>
      </c>
      <c r="C27" s="9" t="s">
        <v>57</v>
      </c>
      <c r="D27" s="9" t="s">
        <v>58</v>
      </c>
      <c r="E27" s="9" t="s">
        <v>58</v>
      </c>
      <c r="F27" s="9" t="n">
        <v>0</v>
      </c>
      <c r="G27" s="9" t="s">
        <v>59</v>
      </c>
      <c r="H27" s="9" t="n">
        <v>2</v>
      </c>
      <c r="I27" s="11"/>
      <c r="J27" s="12"/>
    </row>
    <row r="28" s="7" customFormat="true" ht="32.25" hidden="false" customHeight="true" outlineLevel="0" collapsed="false">
      <c r="B28" s="8"/>
      <c r="C28" s="9"/>
      <c r="D28" s="9"/>
      <c r="E28" s="9" t="s">
        <v>60</v>
      </c>
      <c r="F28" s="9" t="s">
        <v>30</v>
      </c>
      <c r="G28" s="9"/>
      <c r="H28" s="9"/>
      <c r="I28" s="11"/>
      <c r="J28" s="12"/>
    </row>
    <row r="29" s="7" customFormat="true" ht="21.75" hidden="false" customHeight="true" outlineLevel="0" collapsed="false">
      <c r="B29" s="8" t="s">
        <v>61</v>
      </c>
      <c r="C29" s="9" t="s">
        <v>62</v>
      </c>
      <c r="D29" s="9" t="s">
        <v>63</v>
      </c>
      <c r="E29" s="9" t="s">
        <v>63</v>
      </c>
      <c r="F29" s="9" t="n">
        <v>0</v>
      </c>
      <c r="G29" s="9" t="s">
        <v>64</v>
      </c>
      <c r="H29" s="9" t="n">
        <v>0</v>
      </c>
      <c r="I29" s="11"/>
      <c r="J29" s="12"/>
    </row>
    <row r="30" s="7" customFormat="true" ht="32.25" hidden="false" customHeight="true" outlineLevel="0" collapsed="false">
      <c r="B30" s="8"/>
      <c r="C30" s="9"/>
      <c r="D30" s="9"/>
      <c r="E30" s="9" t="s">
        <v>60</v>
      </c>
      <c r="F30" s="9" t="s">
        <v>36</v>
      </c>
      <c r="G30" s="9"/>
      <c r="H30" s="9"/>
      <c r="I30" s="11"/>
      <c r="J30" s="12"/>
    </row>
    <row r="31" s="7" customFormat="true" ht="21.75" hidden="false" customHeight="true" outlineLevel="0" collapsed="false">
      <c r="B31" s="8" t="s">
        <v>65</v>
      </c>
      <c r="C31" s="9" t="s">
        <v>66</v>
      </c>
      <c r="D31" s="9" t="s">
        <v>67</v>
      </c>
      <c r="E31" s="9" t="s">
        <v>67</v>
      </c>
      <c r="F31" s="9" t="n">
        <v>0</v>
      </c>
      <c r="G31" s="9" t="s">
        <v>68</v>
      </c>
      <c r="H31" s="9" t="n">
        <v>0</v>
      </c>
      <c r="I31" s="11"/>
      <c r="J31" s="12"/>
    </row>
    <row r="32" s="7" customFormat="true" ht="32.25" hidden="false" customHeight="true" outlineLevel="0" collapsed="false">
      <c r="B32" s="8"/>
      <c r="C32" s="9"/>
      <c r="D32" s="9"/>
      <c r="E32" s="9" t="s">
        <v>69</v>
      </c>
      <c r="F32" s="9" t="s">
        <v>36</v>
      </c>
      <c r="G32" s="9"/>
      <c r="H32" s="9"/>
      <c r="I32" s="11"/>
      <c r="J32" s="12"/>
    </row>
    <row r="33" s="7" customFormat="true" ht="14.5" hidden="false" customHeight="true" outlineLevel="0" collapsed="false">
      <c r="B33" s="8" t="s">
        <v>70</v>
      </c>
      <c r="C33" s="9" t="s">
        <v>71</v>
      </c>
      <c r="D33" s="9" t="s">
        <v>72</v>
      </c>
      <c r="E33" s="9" t="s">
        <v>73</v>
      </c>
      <c r="F33" s="9" t="n">
        <v>0</v>
      </c>
      <c r="G33" s="9" t="s">
        <v>74</v>
      </c>
      <c r="H33" s="9"/>
      <c r="I33" s="11"/>
      <c r="J33" s="12"/>
    </row>
    <row r="34" s="7" customFormat="true" ht="38.25" hidden="false" customHeight="true" outlineLevel="0" collapsed="false">
      <c r="B34" s="8"/>
      <c r="C34" s="9"/>
      <c r="D34" s="9"/>
      <c r="E34" s="9" t="s">
        <v>75</v>
      </c>
      <c r="F34" s="9" t="n">
        <v>2</v>
      </c>
      <c r="G34" s="9"/>
      <c r="H34" s="9"/>
      <c r="I34" s="11"/>
      <c r="J34" s="12"/>
    </row>
    <row r="35" s="7" customFormat="true" ht="25.5" hidden="false" customHeight="true" outlineLevel="0" collapsed="false">
      <c r="B35" s="8"/>
      <c r="C35" s="9"/>
      <c r="D35" s="9"/>
      <c r="E35" s="9" t="s">
        <v>76</v>
      </c>
      <c r="F35" s="9" t="n">
        <v>4</v>
      </c>
      <c r="G35" s="9"/>
      <c r="H35" s="9"/>
      <c r="I35" s="11"/>
      <c r="J35" s="12"/>
    </row>
    <row r="36" s="7" customFormat="true" ht="45" hidden="false" customHeight="true" outlineLevel="0" collapsed="false">
      <c r="B36" s="8" t="s">
        <v>77</v>
      </c>
      <c r="C36" s="9" t="s">
        <v>78</v>
      </c>
      <c r="D36" s="9" t="s">
        <v>79</v>
      </c>
      <c r="E36" s="9" t="s">
        <v>80</v>
      </c>
      <c r="F36" s="9" t="n">
        <v>0</v>
      </c>
      <c r="G36" s="9" t="s">
        <v>81</v>
      </c>
      <c r="H36" s="10"/>
      <c r="I36" s="10"/>
      <c r="J36" s="12"/>
    </row>
    <row r="37" s="7" customFormat="true" ht="14.5" hidden="false" customHeight="false" outlineLevel="0" collapsed="false">
      <c r="B37" s="8"/>
      <c r="C37" s="9"/>
      <c r="D37" s="9"/>
      <c r="E37" s="9" t="s">
        <v>82</v>
      </c>
      <c r="F37" s="9" t="n">
        <v>2</v>
      </c>
      <c r="G37" s="9"/>
      <c r="H37" s="10"/>
      <c r="I37" s="10"/>
      <c r="J37" s="12"/>
    </row>
    <row r="38" s="7" customFormat="true" ht="14.5" hidden="false" customHeight="false" outlineLevel="0" collapsed="false">
      <c r="B38" s="8"/>
      <c r="C38" s="9"/>
      <c r="D38" s="9"/>
      <c r="E38" s="9" t="s">
        <v>83</v>
      </c>
      <c r="F38" s="9" t="n">
        <v>4</v>
      </c>
      <c r="G38" s="9"/>
      <c r="H38" s="10"/>
      <c r="I38" s="10"/>
      <c r="J38" s="12"/>
    </row>
    <row r="39" s="13" customFormat="true" ht="52" hidden="false" customHeight="false" outlineLevel="0" collapsed="false">
      <c r="B39" s="14" t="s">
        <v>84</v>
      </c>
      <c r="C39" s="15" t="s">
        <v>85</v>
      </c>
      <c r="D39" s="20" t="n">
        <v>0.9995</v>
      </c>
      <c r="E39" s="15" t="s">
        <v>86</v>
      </c>
      <c r="F39" s="15"/>
      <c r="G39" s="15" t="s">
        <v>87</v>
      </c>
      <c r="H39" s="16"/>
      <c r="I39" s="16"/>
      <c r="J39" s="17"/>
    </row>
    <row r="40" s="7" customFormat="true" ht="52" hidden="false" customHeight="false" outlineLevel="0" collapsed="false">
      <c r="B40" s="8" t="s">
        <v>88</v>
      </c>
      <c r="C40" s="9" t="s">
        <v>89</v>
      </c>
      <c r="D40" s="9"/>
      <c r="E40" s="15" t="s">
        <v>86</v>
      </c>
      <c r="F40" s="9"/>
      <c r="G40" s="15" t="s">
        <v>90</v>
      </c>
      <c r="H40" s="16"/>
      <c r="I40" s="16"/>
      <c r="J40" s="17"/>
    </row>
    <row r="41" s="7" customFormat="true" ht="78" hidden="false" customHeight="false" outlineLevel="0" collapsed="false">
      <c r="B41" s="8" t="s">
        <v>91</v>
      </c>
      <c r="C41" s="9" t="s">
        <v>92</v>
      </c>
      <c r="D41" s="9"/>
      <c r="E41" s="15" t="s">
        <v>93</v>
      </c>
      <c r="F41" s="9"/>
      <c r="G41" s="15" t="s">
        <v>94</v>
      </c>
      <c r="H41" s="16"/>
      <c r="I41" s="16"/>
      <c r="J41" s="17"/>
    </row>
    <row r="42" s="7" customFormat="true" ht="14.5" hidden="false" customHeight="false" outlineLevel="0" collapsed="false">
      <c r="B42" s="8" t="s">
        <v>95</v>
      </c>
      <c r="C42" s="8"/>
      <c r="D42" s="8"/>
      <c r="E42" s="8"/>
      <c r="F42" s="8"/>
      <c r="G42" s="8"/>
      <c r="H42" s="8"/>
      <c r="I42" s="8"/>
      <c r="J42" s="21" t="n">
        <f aca="false">SUM(J3:J41)</f>
        <v>0</v>
      </c>
    </row>
    <row r="43" s="7" customFormat="true" ht="14.5" hidden="false" customHeight="false" outlineLevel="0" collapsed="false">
      <c r="B43" s="8" t="s">
        <v>96</v>
      </c>
      <c r="C43" s="8"/>
      <c r="D43" s="8"/>
      <c r="E43" s="8"/>
      <c r="F43" s="8"/>
      <c r="G43" s="8"/>
      <c r="H43" s="8"/>
      <c r="I43" s="8"/>
      <c r="J43" s="21" t="e">
        <f aca="false">J42*#REF!</f>
        <v>#REF!</v>
      </c>
    </row>
    <row r="44" s="7" customFormat="true" ht="14.5" hidden="false" customHeight="false" outlineLevel="0" collapsed="false">
      <c r="B44" s="8" t="s">
        <v>97</v>
      </c>
      <c r="C44" s="8"/>
      <c r="D44" s="8"/>
      <c r="E44" s="8"/>
      <c r="F44" s="8"/>
      <c r="G44" s="8"/>
      <c r="H44" s="8"/>
      <c r="I44" s="8"/>
      <c r="J44" s="22" t="e">
        <f aca="false">10%*#REF!</f>
        <v>#REF!</v>
      </c>
    </row>
    <row r="45" customFormat="false" ht="15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24"/>
    </row>
  </sheetData>
  <mergeCells count="90">
    <mergeCell ref="B3:B7"/>
    <mergeCell ref="C3:C7"/>
    <mergeCell ref="D3:D7"/>
    <mergeCell ref="G3:G7"/>
    <mergeCell ref="H3:H7"/>
    <mergeCell ref="I3:I7"/>
    <mergeCell ref="J3:J7"/>
    <mergeCell ref="B8:B9"/>
    <mergeCell ref="C8:C9"/>
    <mergeCell ref="D8:D9"/>
    <mergeCell ref="G8:G9"/>
    <mergeCell ref="H8:H9"/>
    <mergeCell ref="I8:I9"/>
    <mergeCell ref="J8:J9"/>
    <mergeCell ref="B10:B15"/>
    <mergeCell ref="C10:C15"/>
    <mergeCell ref="D10:D11"/>
    <mergeCell ref="G10:G15"/>
    <mergeCell ref="H10:H15"/>
    <mergeCell ref="I10:I15"/>
    <mergeCell ref="J10:J15"/>
    <mergeCell ref="D12:D13"/>
    <mergeCell ref="D14:D15"/>
    <mergeCell ref="B16:B17"/>
    <mergeCell ref="C16:C17"/>
    <mergeCell ref="D16:D17"/>
    <mergeCell ref="G16:G17"/>
    <mergeCell ref="H16:H17"/>
    <mergeCell ref="I16:I17"/>
    <mergeCell ref="J16:J17"/>
    <mergeCell ref="B18:B20"/>
    <mergeCell ref="C18:C20"/>
    <mergeCell ref="D18:D20"/>
    <mergeCell ref="G18:G20"/>
    <mergeCell ref="H18:H20"/>
    <mergeCell ref="I18:I20"/>
    <mergeCell ref="J18:J20"/>
    <mergeCell ref="B21:B23"/>
    <mergeCell ref="C21:C23"/>
    <mergeCell ref="D21:D23"/>
    <mergeCell ref="G21:G23"/>
    <mergeCell ref="H21:H23"/>
    <mergeCell ref="I21:I23"/>
    <mergeCell ref="J21:J23"/>
    <mergeCell ref="B24:B26"/>
    <mergeCell ref="C24:C26"/>
    <mergeCell ref="D24:D26"/>
    <mergeCell ref="G24:G26"/>
    <mergeCell ref="H24:H26"/>
    <mergeCell ref="I24:I26"/>
    <mergeCell ref="J24:J26"/>
    <mergeCell ref="B27:B28"/>
    <mergeCell ref="C27:C28"/>
    <mergeCell ref="D27:D28"/>
    <mergeCell ref="G27:G28"/>
    <mergeCell ref="H27:H28"/>
    <mergeCell ref="I27:I28"/>
    <mergeCell ref="J27:J28"/>
    <mergeCell ref="B29:B30"/>
    <mergeCell ref="C29:C30"/>
    <mergeCell ref="D29:D30"/>
    <mergeCell ref="G29:G30"/>
    <mergeCell ref="H29:H30"/>
    <mergeCell ref="I29:I30"/>
    <mergeCell ref="J29:J30"/>
    <mergeCell ref="B31:B32"/>
    <mergeCell ref="C31:C32"/>
    <mergeCell ref="D31:D32"/>
    <mergeCell ref="G31:G32"/>
    <mergeCell ref="H31:H32"/>
    <mergeCell ref="I31:I32"/>
    <mergeCell ref="J31:J32"/>
    <mergeCell ref="B33:B35"/>
    <mergeCell ref="C33:C35"/>
    <mergeCell ref="D33:D35"/>
    <mergeCell ref="G33:G35"/>
    <mergeCell ref="H33:H35"/>
    <mergeCell ref="I33:I35"/>
    <mergeCell ref="J33:J35"/>
    <mergeCell ref="B36:B38"/>
    <mergeCell ref="C36:C38"/>
    <mergeCell ref="D36:D38"/>
    <mergeCell ref="G36:G38"/>
    <mergeCell ref="H36:H38"/>
    <mergeCell ref="I36:I38"/>
    <mergeCell ref="J36:J38"/>
    <mergeCell ref="B42:I42"/>
    <mergeCell ref="B43:I43"/>
    <mergeCell ref="B44:I44"/>
    <mergeCell ref="B45:I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" zeroHeight="false" outlineLevelRow="0" outlineLevelCol="0"/>
  <cols>
    <col collapsed="false" customWidth="true" hidden="false" outlineLevel="0" max="1" min="1" style="46" width="8.72"/>
    <col collapsed="false" customWidth="true" hidden="false" outlineLevel="0" max="2" min="2" style="46" width="2.82"/>
    <col collapsed="false" customWidth="true" hidden="false" outlineLevel="0" max="3" min="3" style="46" width="27.54"/>
    <col collapsed="false" customWidth="true" hidden="false" outlineLevel="0" max="4" min="4" style="106" width="12.54"/>
    <col collapsed="false" customWidth="true" hidden="false" outlineLevel="0" max="5" min="5" style="46" width="22.18"/>
    <col collapsed="false" customWidth="true" hidden="false" outlineLevel="0" max="6" min="6" style="46" width="17.83"/>
    <col collapsed="false" customWidth="true" hidden="false" outlineLevel="0" max="7" min="7" style="106" width="13.45"/>
    <col collapsed="false" customWidth="true" hidden="false" outlineLevel="0" max="8" min="8" style="46" width="12.45"/>
    <col collapsed="false" customWidth="true" hidden="false" outlineLevel="0" max="9" min="9" style="46" width="16"/>
    <col collapsed="false" customWidth="true" hidden="false" outlineLevel="0" max="10" min="10" style="46" width="31.72"/>
    <col collapsed="false" customWidth="true" hidden="false" outlineLevel="0" max="1025" min="11" style="46" width="8.72"/>
  </cols>
  <sheetData>
    <row r="2" customFormat="false" ht="12" hidden="false" customHeight="true" outlineLevel="0" collapsed="false">
      <c r="A2" s="54" t="s">
        <v>485</v>
      </c>
      <c r="B2" s="54"/>
      <c r="C2" s="54"/>
      <c r="D2" s="54"/>
      <c r="E2" s="54"/>
      <c r="F2" s="54"/>
      <c r="G2" s="54"/>
      <c r="H2" s="54"/>
      <c r="I2" s="54"/>
      <c r="J2" s="54"/>
    </row>
    <row r="4" customFormat="false" ht="12" hidden="false" customHeight="false" outlineLevel="0" collapsed="false">
      <c r="B4" s="107" t="s">
        <v>166</v>
      </c>
      <c r="C4" s="107" t="s">
        <v>486</v>
      </c>
      <c r="D4" s="108" t="s">
        <v>487</v>
      </c>
      <c r="E4" s="109" t="s">
        <v>488</v>
      </c>
      <c r="F4" s="109" t="s">
        <v>489</v>
      </c>
      <c r="G4" s="110" t="s">
        <v>490</v>
      </c>
      <c r="H4" s="49" t="s">
        <v>491</v>
      </c>
      <c r="I4" s="49" t="s">
        <v>188</v>
      </c>
      <c r="J4" s="49" t="s">
        <v>333</v>
      </c>
    </row>
    <row r="5" customFormat="false" ht="12" hidden="false" customHeight="false" outlineLevel="0" collapsed="false">
      <c r="B5" s="111" t="n">
        <v>1</v>
      </c>
      <c r="C5" s="112" t="s">
        <v>492</v>
      </c>
      <c r="D5" s="113" t="n">
        <v>44862</v>
      </c>
      <c r="E5" s="112" t="s">
        <v>493</v>
      </c>
      <c r="F5" s="113" t="n">
        <v>44624</v>
      </c>
      <c r="G5" s="113" t="n">
        <v>44879</v>
      </c>
      <c r="H5" s="51" t="n">
        <v>0</v>
      </c>
      <c r="I5" s="51" t="n">
        <v>-2</v>
      </c>
      <c r="J5" s="51"/>
    </row>
    <row r="6" customFormat="false" ht="12" hidden="false" customHeight="false" outlineLevel="0" collapsed="false">
      <c r="B6" s="111" t="n">
        <v>2</v>
      </c>
      <c r="C6" s="114" t="s">
        <v>494</v>
      </c>
      <c r="D6" s="113" t="n">
        <v>44624</v>
      </c>
      <c r="E6" s="112" t="s">
        <v>495</v>
      </c>
      <c r="F6" s="113" t="n">
        <v>44624</v>
      </c>
      <c r="G6" s="113" t="n">
        <v>44879</v>
      </c>
      <c r="H6" s="51" t="n">
        <v>0</v>
      </c>
      <c r="I6" s="51" t="n">
        <v>-2</v>
      </c>
      <c r="J6" s="51"/>
    </row>
    <row r="7" customFormat="false" ht="12" hidden="false" customHeight="false" outlineLevel="0" collapsed="false">
      <c r="B7" s="111" t="n">
        <v>3</v>
      </c>
      <c r="C7" s="95" t="s">
        <v>496</v>
      </c>
      <c r="D7" s="113" t="n">
        <v>44879</v>
      </c>
      <c r="E7" s="112" t="s">
        <v>497</v>
      </c>
      <c r="F7" s="113" t="n">
        <v>44624</v>
      </c>
      <c r="G7" s="113" t="n">
        <v>44879</v>
      </c>
      <c r="H7" s="51" t="n">
        <v>0</v>
      </c>
      <c r="I7" s="51" t="n">
        <v>-2</v>
      </c>
      <c r="J7" s="112" t="s">
        <v>498</v>
      </c>
    </row>
    <row r="8" customFormat="false" ht="12" hidden="false" customHeight="false" outlineLevel="0" collapsed="false">
      <c r="B8" s="111" t="n">
        <v>4</v>
      </c>
      <c r="C8" s="114" t="s">
        <v>499</v>
      </c>
      <c r="D8" s="113" t="n">
        <v>44774</v>
      </c>
      <c r="E8" s="112" t="s">
        <v>500</v>
      </c>
      <c r="F8" s="113" t="n">
        <v>44774</v>
      </c>
      <c r="G8" s="113" t="n">
        <v>44879</v>
      </c>
      <c r="H8" s="51" t="n">
        <v>0</v>
      </c>
      <c r="I8" s="51" t="n">
        <v>-2</v>
      </c>
      <c r="J8" s="51"/>
    </row>
    <row r="9" customFormat="false" ht="12" hidden="false" customHeight="false" outlineLevel="0" collapsed="false">
      <c r="B9" s="111" t="n">
        <v>5</v>
      </c>
      <c r="C9" s="114" t="s">
        <v>501</v>
      </c>
      <c r="D9" s="113" t="n">
        <v>44753</v>
      </c>
      <c r="E9" s="112" t="s">
        <v>502</v>
      </c>
      <c r="F9" s="113" t="n">
        <v>44624</v>
      </c>
      <c r="G9" s="113" t="n">
        <v>44879</v>
      </c>
      <c r="H9" s="51" t="n">
        <v>0</v>
      </c>
      <c r="I9" s="51" t="n">
        <v>-2</v>
      </c>
      <c r="J9" s="51"/>
    </row>
    <row r="10" customFormat="false" ht="12" hidden="false" customHeight="false" outlineLevel="0" collapsed="false">
      <c r="B10" s="111" t="n">
        <v>6</v>
      </c>
      <c r="C10" s="114" t="s">
        <v>503</v>
      </c>
      <c r="D10" s="113" t="n">
        <v>44837</v>
      </c>
      <c r="E10" s="112" t="s">
        <v>504</v>
      </c>
      <c r="F10" s="113" t="n">
        <v>44624</v>
      </c>
      <c r="G10" s="113" t="n">
        <v>44879</v>
      </c>
      <c r="H10" s="51" t="n">
        <v>0</v>
      </c>
      <c r="I10" s="51" t="n">
        <v>-2</v>
      </c>
      <c r="J10" s="51" t="s">
        <v>505</v>
      </c>
    </row>
    <row r="11" customFormat="false" ht="12" hidden="false" customHeight="false" outlineLevel="0" collapsed="false">
      <c r="B11" s="111" t="n">
        <v>7</v>
      </c>
      <c r="C11" s="95" t="s">
        <v>506</v>
      </c>
      <c r="D11" s="113" t="n">
        <v>44901</v>
      </c>
      <c r="E11" s="112" t="s">
        <v>507</v>
      </c>
      <c r="F11" s="113" t="n">
        <v>44778</v>
      </c>
      <c r="G11" s="113" t="n">
        <v>44879</v>
      </c>
      <c r="H11" s="51" t="n">
        <v>0</v>
      </c>
      <c r="I11" s="51" t="n">
        <v>-2</v>
      </c>
      <c r="J11" s="51"/>
    </row>
    <row r="12" customFormat="false" ht="12" hidden="false" customHeight="false" outlineLevel="0" collapsed="false">
      <c r="B12" s="111" t="n">
        <v>8</v>
      </c>
      <c r="C12" s="114" t="s">
        <v>508</v>
      </c>
      <c r="D12" s="113" t="n">
        <v>44830</v>
      </c>
      <c r="E12" s="112" t="s">
        <v>509</v>
      </c>
      <c r="F12" s="113" t="n">
        <v>44680</v>
      </c>
      <c r="G12" s="113" t="n">
        <v>44879</v>
      </c>
      <c r="H12" s="51" t="n">
        <v>0</v>
      </c>
      <c r="I12" s="51" t="n">
        <v>-2</v>
      </c>
      <c r="J12" s="51" t="s">
        <v>510</v>
      </c>
    </row>
    <row r="13" customFormat="false" ht="12" hidden="false" customHeight="false" outlineLevel="0" collapsed="false">
      <c r="B13" s="111" t="n">
        <v>9</v>
      </c>
      <c r="C13" s="95" t="s">
        <v>511</v>
      </c>
      <c r="D13" s="113" t="n">
        <v>44900</v>
      </c>
      <c r="E13" s="112" t="s">
        <v>512</v>
      </c>
      <c r="F13" s="113" t="n">
        <v>44624</v>
      </c>
      <c r="G13" s="113" t="n">
        <v>44879</v>
      </c>
      <c r="H13" s="51"/>
      <c r="I13" s="51" t="n">
        <v>-2</v>
      </c>
      <c r="J13" s="51"/>
    </row>
    <row r="14" customFormat="false" ht="12" hidden="false" customHeight="false" outlineLevel="0" collapsed="false">
      <c r="B14" s="111" t="n">
        <v>10</v>
      </c>
      <c r="C14" s="95" t="s">
        <v>513</v>
      </c>
      <c r="D14" s="113" t="n">
        <v>44950</v>
      </c>
      <c r="E14" s="112" t="s">
        <v>514</v>
      </c>
      <c r="F14" s="113" t="n">
        <v>44624</v>
      </c>
      <c r="G14" s="113" t="n">
        <v>44879</v>
      </c>
      <c r="H14" s="51" t="n">
        <v>30</v>
      </c>
      <c r="I14" s="51" t="n">
        <v>2</v>
      </c>
      <c r="J14" s="51"/>
    </row>
    <row r="15" customFormat="false" ht="12" hidden="false" customHeight="false" outlineLevel="0" collapsed="false">
      <c r="B15" s="111" t="n">
        <v>11</v>
      </c>
      <c r="C15" s="114"/>
      <c r="D15" s="113"/>
      <c r="E15" s="112" t="s">
        <v>515</v>
      </c>
      <c r="F15" s="113"/>
      <c r="G15" s="113" t="n">
        <v>44879</v>
      </c>
      <c r="H15" s="51"/>
      <c r="I15" s="51"/>
      <c r="J15" s="51"/>
    </row>
    <row r="16" customFormat="false" ht="12" hidden="false" customHeight="false" outlineLevel="0" collapsed="false">
      <c r="B16" s="111" t="n">
        <v>12</v>
      </c>
      <c r="C16" s="95" t="s">
        <v>516</v>
      </c>
      <c r="D16" s="113" t="n">
        <v>44879</v>
      </c>
      <c r="E16" s="112" t="s">
        <v>517</v>
      </c>
      <c r="F16" s="113" t="n">
        <v>44624</v>
      </c>
      <c r="G16" s="113" t="n">
        <v>44879</v>
      </c>
      <c r="H16" s="51" t="n">
        <v>0</v>
      </c>
      <c r="I16" s="51" t="n">
        <v>-2</v>
      </c>
      <c r="J16" s="51" t="s">
        <v>518</v>
      </c>
    </row>
  </sheetData>
  <mergeCells count="1">
    <mergeCell ref="A2:J2"/>
  </mergeCells>
  <conditionalFormatting sqref="I4:J4">
    <cfRule type="colorScale" priority="2">
      <colorScale>
        <cfvo type="min" val="0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RowHeight="12" zeroHeight="false" outlineLevelRow="0" outlineLevelCol="0"/>
  <cols>
    <col collapsed="false" customWidth="true" hidden="false" outlineLevel="0" max="2" min="1" style="46" width="8.72"/>
    <col collapsed="false" customWidth="true" hidden="false" outlineLevel="0" max="3" min="3" style="46" width="22.18"/>
    <col collapsed="false" customWidth="true" hidden="false" outlineLevel="0" max="4" min="4" style="46" width="16.83"/>
    <col collapsed="false" customWidth="true" hidden="false" outlineLevel="0" max="5" min="5" style="115" width="18.18"/>
    <col collapsed="false" customWidth="true" hidden="false" outlineLevel="0" max="6" min="6" style="115" width="15.17"/>
    <col collapsed="false" customWidth="true" hidden="false" outlineLevel="0" max="7" min="7" style="116" width="11.36"/>
    <col collapsed="false" customWidth="true" hidden="false" outlineLevel="0" max="8" min="8" style="46" width="19.18"/>
    <col collapsed="false" customWidth="true" hidden="false" outlineLevel="0" max="9" min="9" style="46" width="35.73"/>
    <col collapsed="false" customWidth="true" hidden="false" outlineLevel="0" max="1025" min="10" style="46" width="8.72"/>
  </cols>
  <sheetData>
    <row r="2" customFormat="false" ht="12" hidden="false" customHeight="true" outlineLevel="0" collapsed="false">
      <c r="A2" s="54" t="s">
        <v>519</v>
      </c>
      <c r="B2" s="54"/>
      <c r="C2" s="54"/>
      <c r="D2" s="54"/>
      <c r="E2" s="54"/>
      <c r="F2" s="54"/>
      <c r="G2" s="54"/>
      <c r="H2" s="54"/>
      <c r="I2" s="54"/>
    </row>
    <row r="3" customFormat="false" ht="12.5" hidden="false" customHeight="false" outlineLevel="0" collapsed="false"/>
    <row r="4" customFormat="false" ht="12" hidden="false" customHeight="false" outlineLevel="0" collapsed="false">
      <c r="B4" s="117" t="s">
        <v>520</v>
      </c>
      <c r="C4" s="118" t="s">
        <v>521</v>
      </c>
      <c r="D4" s="119" t="s">
        <v>522</v>
      </c>
      <c r="E4" s="119" t="s">
        <v>523</v>
      </c>
      <c r="F4" s="119" t="s">
        <v>524</v>
      </c>
      <c r="G4" s="119" t="s">
        <v>3</v>
      </c>
      <c r="H4" s="49" t="s">
        <v>188</v>
      </c>
      <c r="I4" s="49" t="s">
        <v>333</v>
      </c>
    </row>
    <row r="5" customFormat="false" ht="12" hidden="false" customHeight="false" outlineLevel="0" collapsed="false">
      <c r="B5" s="60" t="n">
        <v>1</v>
      </c>
      <c r="C5" s="89" t="s">
        <v>161</v>
      </c>
      <c r="D5" s="120" t="n">
        <v>44624</v>
      </c>
      <c r="E5" s="112" t="str">
        <f aca="false">VLOOKUP(TRIM(C5),'[2]Non-Core Planned Resources'!B$1:C$1048576, 2, 0)</f>
        <v>Operations Manager</v>
      </c>
      <c r="F5" s="121" t="n">
        <v>44879</v>
      </c>
      <c r="G5" s="60" t="n">
        <f aca="false">_xlfn.DAYS(F5,D5)</f>
        <v>255</v>
      </c>
      <c r="H5" s="122" t="n">
        <v>-2</v>
      </c>
      <c r="I5" s="51"/>
    </row>
    <row r="6" customFormat="false" ht="12" hidden="false" customHeight="false" outlineLevel="0" collapsed="false">
      <c r="B6" s="60" t="n">
        <v>2</v>
      </c>
      <c r="C6" s="89" t="s">
        <v>149</v>
      </c>
      <c r="D6" s="120" t="n">
        <v>44722</v>
      </c>
      <c r="E6" s="112" t="str">
        <f aca="false">VLOOKUP(TRIM(C6),'[2]Non-Core Planned Resources'!B$1:C$1048576, 2, 0)</f>
        <v>Helpdesk Agent</v>
      </c>
      <c r="F6" s="121" t="n">
        <v>44879</v>
      </c>
      <c r="G6" s="60" t="n">
        <f aca="false">_xlfn.DAYS(F6,D6)</f>
        <v>157</v>
      </c>
      <c r="H6" s="122" t="n">
        <v>-2</v>
      </c>
      <c r="I6" s="51"/>
    </row>
    <row r="7" customFormat="false" ht="12" hidden="false" customHeight="false" outlineLevel="0" collapsed="false">
      <c r="B7" s="60" t="n">
        <v>3</v>
      </c>
      <c r="C7" s="36" t="s">
        <v>151</v>
      </c>
      <c r="D7" s="120" t="n">
        <v>44727</v>
      </c>
      <c r="E7" s="112" t="str">
        <f aca="false">VLOOKUP(TRIM(C7),'[2]Non-Core Planned Resources'!B$1:C$1048576, 2, 0)</f>
        <v>Helpdesk Agent</v>
      </c>
      <c r="F7" s="121" t="n">
        <v>44879</v>
      </c>
      <c r="G7" s="60" t="n">
        <f aca="false">_xlfn.DAYS(F7,D7)</f>
        <v>152</v>
      </c>
      <c r="H7" s="122" t="n">
        <v>-2</v>
      </c>
      <c r="I7" s="51"/>
    </row>
    <row r="8" customFormat="false" ht="12" hidden="false" customHeight="false" outlineLevel="0" collapsed="false">
      <c r="B8" s="60" t="n">
        <v>4</v>
      </c>
      <c r="C8" s="89" t="s">
        <v>160</v>
      </c>
      <c r="D8" s="120" t="n">
        <v>44708</v>
      </c>
      <c r="E8" s="112" t="str">
        <f aca="false">VLOOKUP(TRIM(C8),'[2]Non-Core Planned Resources'!B$1:C$1048576, 2, 0)</f>
        <v>Sr. Developer</v>
      </c>
      <c r="F8" s="121" t="n">
        <v>44879</v>
      </c>
      <c r="G8" s="60" t="n">
        <f aca="false">_xlfn.DAYS(F8,D8)</f>
        <v>171</v>
      </c>
      <c r="H8" s="122" t="n">
        <v>-2</v>
      </c>
      <c r="I8" s="51"/>
    </row>
    <row r="9" customFormat="false" ht="12" hidden="false" customHeight="false" outlineLevel="0" collapsed="false">
      <c r="B9" s="60" t="n">
        <v>5</v>
      </c>
      <c r="C9" s="89" t="s">
        <v>159</v>
      </c>
      <c r="D9" s="120" t="n">
        <v>44641</v>
      </c>
      <c r="E9" s="112" t="str">
        <f aca="false">VLOOKUP(TRIM(C9),'[2]Non-Core Planned Resources'!B$1:C$1048576, 2, 0)</f>
        <v>Sr. Developer</v>
      </c>
      <c r="F9" s="121" t="n">
        <v>44879</v>
      </c>
      <c r="G9" s="60" t="n">
        <f aca="false">_xlfn.DAYS(F9,D9)</f>
        <v>238</v>
      </c>
      <c r="H9" s="122" t="n">
        <v>-2</v>
      </c>
      <c r="I9" s="51"/>
    </row>
    <row r="10" customFormat="false" ht="12" hidden="false" customHeight="false" outlineLevel="0" collapsed="false">
      <c r="B10" s="60" t="n">
        <v>6</v>
      </c>
      <c r="C10" s="89" t="s">
        <v>124</v>
      </c>
      <c r="D10" s="120" t="n">
        <v>44704</v>
      </c>
      <c r="E10" s="112" t="str">
        <f aca="false">VLOOKUP(TRIM(C10),'[2]Non-Core Planned Resources'!B$1:C$1048576, 2, 0)</f>
        <v>Developer</v>
      </c>
      <c r="F10" s="121" t="n">
        <v>44879</v>
      </c>
      <c r="G10" s="60" t="n">
        <f aca="false">_xlfn.DAYS(F10,D10)</f>
        <v>175</v>
      </c>
      <c r="H10" s="122" t="n">
        <v>-2</v>
      </c>
      <c r="I10" s="51"/>
    </row>
    <row r="11" customFormat="false" ht="12" hidden="false" customHeight="false" outlineLevel="0" collapsed="false">
      <c r="B11" s="60" t="n">
        <v>7</v>
      </c>
      <c r="C11" s="89" t="s">
        <v>125</v>
      </c>
      <c r="D11" s="120" t="n">
        <v>44713</v>
      </c>
      <c r="E11" s="112" t="str">
        <f aca="false">VLOOKUP(TRIM(C11),'[2]Non-Core Planned Resources'!B$1:C$1048576, 2, 0)</f>
        <v>Developer</v>
      </c>
      <c r="F11" s="121" t="n">
        <v>44879</v>
      </c>
      <c r="G11" s="60" t="n">
        <f aca="false">_xlfn.DAYS(F11,D11)</f>
        <v>166</v>
      </c>
      <c r="H11" s="122" t="n">
        <v>-2</v>
      </c>
      <c r="I11" s="51"/>
    </row>
    <row r="12" customFormat="false" ht="12" hidden="false" customHeight="false" outlineLevel="0" collapsed="false">
      <c r="B12" s="60" t="n">
        <v>8</v>
      </c>
      <c r="C12" s="89" t="s">
        <v>140</v>
      </c>
      <c r="D12" s="120" t="n">
        <v>44713</v>
      </c>
      <c r="E12" s="112" t="str">
        <f aca="false">VLOOKUP(TRIM(C12),'[2]Non-Core Planned Resources'!B$1:C$1048576, 2, 0)</f>
        <v>Developer</v>
      </c>
      <c r="F12" s="121" t="n">
        <v>44879</v>
      </c>
      <c r="G12" s="60" t="n">
        <f aca="false">_xlfn.DAYS(F12,D12)</f>
        <v>166</v>
      </c>
      <c r="H12" s="122" t="n">
        <v>-2</v>
      </c>
      <c r="I12" s="51"/>
    </row>
    <row r="13" customFormat="false" ht="12" hidden="false" customHeight="false" outlineLevel="0" collapsed="false">
      <c r="B13" s="60" t="n">
        <v>9</v>
      </c>
      <c r="C13" s="89" t="s">
        <v>157</v>
      </c>
      <c r="D13" s="120" t="n">
        <v>44718</v>
      </c>
      <c r="E13" s="112" t="str">
        <f aca="false">VLOOKUP(TRIM(C13),'[2]Non-Core Planned Resources'!B$1:C$1048576, 2, 0)</f>
        <v>Database Administrator</v>
      </c>
      <c r="F13" s="121" t="n">
        <v>44879</v>
      </c>
      <c r="G13" s="60" t="n">
        <f aca="false">_xlfn.DAYS(F13,D13)</f>
        <v>161</v>
      </c>
      <c r="H13" s="122" t="n">
        <v>-2</v>
      </c>
      <c r="I13" s="51"/>
    </row>
    <row r="14" customFormat="false" ht="12" hidden="false" customHeight="false" outlineLevel="0" collapsed="false">
      <c r="B14" s="60" t="n">
        <v>10</v>
      </c>
      <c r="C14" s="89" t="s">
        <v>156</v>
      </c>
      <c r="D14" s="120" t="n">
        <v>44727</v>
      </c>
      <c r="E14" s="112" t="str">
        <f aca="false">VLOOKUP(TRIM(C14),'[2]Non-Core Planned Resources'!B$1:C$1048576, 2, 0)</f>
        <v>Developer</v>
      </c>
      <c r="F14" s="121" t="n">
        <v>44879</v>
      </c>
      <c r="G14" s="60" t="n">
        <f aca="false">_xlfn.DAYS(F14,D14)</f>
        <v>152</v>
      </c>
      <c r="H14" s="122" t="n">
        <v>-2</v>
      </c>
      <c r="I14" s="51"/>
    </row>
    <row r="15" customFormat="false" ht="12" hidden="false" customHeight="false" outlineLevel="0" collapsed="false">
      <c r="B15" s="60" t="n">
        <v>11</v>
      </c>
      <c r="C15" s="89" t="s">
        <v>152</v>
      </c>
      <c r="D15" s="120" t="n">
        <v>44761</v>
      </c>
      <c r="E15" s="112" t="str">
        <f aca="false">VLOOKUP(TRIM(C15),'[2]Non-Core Planned Resources'!B$1:C$1048576, 2, 0)</f>
        <v>QA/QC Lead</v>
      </c>
      <c r="F15" s="121" t="n">
        <v>44879</v>
      </c>
      <c r="G15" s="60" t="n">
        <f aca="false">_xlfn.DAYS(F15,D15)</f>
        <v>118</v>
      </c>
      <c r="H15" s="122" t="n">
        <v>-2</v>
      </c>
      <c r="I15" s="51"/>
    </row>
    <row r="16" customFormat="false" ht="12" hidden="false" customHeight="false" outlineLevel="0" collapsed="false">
      <c r="B16" s="60" t="n">
        <v>12</v>
      </c>
      <c r="C16" s="89" t="s">
        <v>144</v>
      </c>
      <c r="D16" s="120" t="n">
        <v>44761</v>
      </c>
      <c r="E16" s="112" t="str">
        <f aca="false">VLOOKUP(TRIM(C16),'[2]Non-Core Planned Resources'!B$1:C$1048576, 2, 0)</f>
        <v>Developer</v>
      </c>
      <c r="F16" s="121" t="n">
        <v>44879</v>
      </c>
      <c r="G16" s="60" t="n">
        <f aca="false">_xlfn.DAYS(F16,D16)</f>
        <v>118</v>
      </c>
      <c r="H16" s="122" t="n">
        <v>-2</v>
      </c>
      <c r="I16" s="51"/>
    </row>
    <row r="17" customFormat="false" ht="12" hidden="false" customHeight="false" outlineLevel="0" collapsed="false">
      <c r="B17" s="60" t="n">
        <v>13</v>
      </c>
      <c r="C17" s="89" t="s">
        <v>119</v>
      </c>
      <c r="D17" s="120" t="n">
        <v>44790</v>
      </c>
      <c r="E17" s="112" t="str">
        <f aca="false">VLOOKUP(TRIM(C17),'[2]Non-Core Planned Resources'!B$1:C$1048576, 2, 0)</f>
        <v>Developer</v>
      </c>
      <c r="F17" s="121" t="n">
        <v>44879</v>
      </c>
      <c r="G17" s="60" t="n">
        <f aca="false">_xlfn.DAYS(F17,D17)</f>
        <v>89</v>
      </c>
      <c r="H17" s="122" t="n">
        <v>-2</v>
      </c>
      <c r="I17" s="51"/>
    </row>
    <row r="18" customFormat="false" ht="12" hidden="false" customHeight="false" outlineLevel="0" collapsed="false">
      <c r="B18" s="60" t="n">
        <v>14</v>
      </c>
      <c r="C18" s="89" t="s">
        <v>128</v>
      </c>
      <c r="D18" s="120" t="n">
        <v>44727</v>
      </c>
      <c r="E18" s="112" t="str">
        <f aca="false">VLOOKUP(TRIM(C18),'[2]Non-Core Planned Resources'!B$1:C$1048576, 2, 0)</f>
        <v>Developer</v>
      </c>
      <c r="F18" s="121" t="n">
        <v>44879</v>
      </c>
      <c r="G18" s="60" t="n">
        <f aca="false">_xlfn.DAYS(F18,D18)</f>
        <v>152</v>
      </c>
      <c r="H18" s="122" t="n">
        <v>-2</v>
      </c>
      <c r="I18" s="51"/>
    </row>
    <row r="19" customFormat="false" ht="12" hidden="false" customHeight="false" outlineLevel="0" collapsed="false">
      <c r="B19" s="60" t="n">
        <v>15</v>
      </c>
      <c r="C19" s="89" t="s">
        <v>130</v>
      </c>
      <c r="D19" s="120" t="n">
        <v>44727</v>
      </c>
      <c r="E19" s="112" t="str">
        <f aca="false">VLOOKUP(TRIM(C19),'[2]Non-Core Planned Resources'!B$1:C$1048576, 2, 0)</f>
        <v>Sr. Developer</v>
      </c>
      <c r="F19" s="121" t="n">
        <v>44879</v>
      </c>
      <c r="G19" s="60" t="n">
        <f aca="false">_xlfn.DAYS(F19,D19)</f>
        <v>152</v>
      </c>
      <c r="H19" s="122" t="n">
        <v>-2</v>
      </c>
      <c r="I19" s="51"/>
    </row>
    <row r="20" customFormat="false" ht="12" hidden="false" customHeight="false" outlineLevel="0" collapsed="false">
      <c r="B20" s="60" t="n">
        <v>16</v>
      </c>
      <c r="C20" s="89" t="s">
        <v>129</v>
      </c>
      <c r="D20" s="120" t="n">
        <v>44727</v>
      </c>
      <c r="E20" s="112" t="str">
        <f aca="false">VLOOKUP(TRIM(C20),'[2]Non-Core Planned Resources'!B$1:C$1048576, 2, 0)</f>
        <v>Developer</v>
      </c>
      <c r="F20" s="121" t="n">
        <v>44879</v>
      </c>
      <c r="G20" s="60" t="n">
        <f aca="false">_xlfn.DAYS(F20,D20)</f>
        <v>152</v>
      </c>
      <c r="H20" s="122" t="n">
        <v>-2</v>
      </c>
      <c r="I20" s="51"/>
    </row>
    <row r="21" customFormat="false" ht="12" hidden="false" customHeight="false" outlineLevel="0" collapsed="false">
      <c r="B21" s="60" t="n">
        <v>17</v>
      </c>
      <c r="C21" s="36" t="s">
        <v>136</v>
      </c>
      <c r="D21" s="120" t="n">
        <v>44727</v>
      </c>
      <c r="E21" s="112" t="str">
        <f aca="false">VLOOKUP(TRIM(C21),'[2]Non-Core Planned Resources'!B$1:C$1048576, 2, 0)</f>
        <v>Developer</v>
      </c>
      <c r="F21" s="121" t="n">
        <v>44879</v>
      </c>
      <c r="G21" s="60" t="n">
        <f aca="false">_xlfn.DAYS(F21,D21)</f>
        <v>152</v>
      </c>
      <c r="H21" s="122" t="n">
        <v>-2</v>
      </c>
      <c r="I21" s="51"/>
    </row>
    <row r="22" customFormat="false" ht="12" hidden="false" customHeight="false" outlineLevel="0" collapsed="false">
      <c r="B22" s="60" t="n">
        <v>18</v>
      </c>
      <c r="C22" s="89" t="s">
        <v>127</v>
      </c>
      <c r="D22" s="120" t="n">
        <v>44819</v>
      </c>
      <c r="E22" s="112" t="str">
        <f aca="false">VLOOKUP(TRIM(C22),'[2]Non-Core Planned Resources'!B$1:C$1048576, 2, 0)</f>
        <v>Sr. Developer</v>
      </c>
      <c r="F22" s="121" t="n">
        <v>44879</v>
      </c>
      <c r="G22" s="60" t="n">
        <f aca="false">_xlfn.DAYS(F22,D22)</f>
        <v>60</v>
      </c>
      <c r="H22" s="122" t="n">
        <v>-2</v>
      </c>
      <c r="I22" s="51"/>
    </row>
    <row r="23" customFormat="false" ht="12" hidden="false" customHeight="false" outlineLevel="0" collapsed="false">
      <c r="B23" s="60" t="n">
        <v>19</v>
      </c>
      <c r="C23" s="89" t="s">
        <v>134</v>
      </c>
      <c r="D23" s="120" t="n">
        <v>44823</v>
      </c>
      <c r="E23" s="112" t="str">
        <f aca="false">VLOOKUP(TRIM(C23),'[2]Non-Core Planned Resources'!B$1:C$1048576, 2, 0)</f>
        <v>Developer</v>
      </c>
      <c r="F23" s="121" t="n">
        <v>44879</v>
      </c>
      <c r="G23" s="60" t="n">
        <f aca="false">_xlfn.DAYS(F23,D23)</f>
        <v>56</v>
      </c>
      <c r="H23" s="122" t="n">
        <v>-2</v>
      </c>
      <c r="I23" s="51"/>
    </row>
    <row r="24" customFormat="false" ht="12" hidden="false" customHeight="false" outlineLevel="0" collapsed="false">
      <c r="B24" s="60" t="n">
        <v>20</v>
      </c>
      <c r="C24" s="36" t="s">
        <v>137</v>
      </c>
      <c r="D24" s="120" t="n">
        <v>44727</v>
      </c>
      <c r="E24" s="112" t="str">
        <f aca="false">VLOOKUP(TRIM(C24),'[2]Non-Core Planned Resources'!B$1:C$1048576, 2, 0)</f>
        <v>Developer</v>
      </c>
      <c r="F24" s="121" t="n">
        <v>44879</v>
      </c>
      <c r="G24" s="60" t="n">
        <f aca="false">_xlfn.DAYS(F24,D24)</f>
        <v>152</v>
      </c>
      <c r="H24" s="122" t="n">
        <v>-2</v>
      </c>
      <c r="I24" s="51"/>
    </row>
    <row r="25" customFormat="false" ht="12" hidden="false" customHeight="false" outlineLevel="0" collapsed="false">
      <c r="B25" s="60" t="n">
        <v>21</v>
      </c>
      <c r="C25" s="89" t="s">
        <v>133</v>
      </c>
      <c r="D25" s="120" t="n">
        <v>44727</v>
      </c>
      <c r="E25" s="112" t="str">
        <f aca="false">VLOOKUP(TRIM(C25),'[2]Non-Core Planned Resources'!B$1:C$1048576, 2, 0)</f>
        <v>Sr. Testing Engineer</v>
      </c>
      <c r="F25" s="121" t="n">
        <v>44879</v>
      </c>
      <c r="G25" s="60" t="n">
        <f aca="false">_xlfn.DAYS(F25,D25)</f>
        <v>152</v>
      </c>
      <c r="H25" s="122" t="n">
        <v>-2</v>
      </c>
      <c r="I25" s="51"/>
    </row>
    <row r="26" customFormat="false" ht="12" hidden="false" customHeight="false" outlineLevel="0" collapsed="false">
      <c r="B26" s="60" t="n">
        <v>22</v>
      </c>
      <c r="C26" s="36" t="s">
        <v>135</v>
      </c>
      <c r="D26" s="120" t="n">
        <v>44727</v>
      </c>
      <c r="E26" s="112" t="str">
        <f aca="false">VLOOKUP(TRIM(C26),'[2]Non-Core Planned Resources'!B$1:C$1048576, 2, 0)</f>
        <v>Developer</v>
      </c>
      <c r="F26" s="121" t="n">
        <v>44879</v>
      </c>
      <c r="G26" s="60" t="n">
        <f aca="false">_xlfn.DAYS(F26,D26)</f>
        <v>152</v>
      </c>
      <c r="H26" s="122" t="n">
        <v>-2</v>
      </c>
      <c r="I26" s="51"/>
    </row>
    <row r="27" customFormat="false" ht="12" hidden="false" customHeight="false" outlineLevel="0" collapsed="false">
      <c r="B27" s="60" t="n">
        <v>23</v>
      </c>
      <c r="C27" s="89" t="s">
        <v>131</v>
      </c>
      <c r="D27" s="120" t="n">
        <v>44727</v>
      </c>
      <c r="E27" s="112" t="str">
        <f aca="false">VLOOKUP(TRIM(C27),'[2]Non-Core Planned Resources'!B$1:C$1048576, 2, 0)</f>
        <v>Sr. Testing Engineer</v>
      </c>
      <c r="F27" s="121" t="n">
        <v>44879</v>
      </c>
      <c r="G27" s="60" t="n">
        <f aca="false">_xlfn.DAYS(F27,D27)</f>
        <v>152</v>
      </c>
      <c r="H27" s="122" t="n">
        <v>-2</v>
      </c>
      <c r="I27" s="51"/>
    </row>
    <row r="28" customFormat="false" ht="12" hidden="false" customHeight="false" outlineLevel="0" collapsed="false">
      <c r="B28" s="60" t="n">
        <v>24</v>
      </c>
      <c r="C28" s="89" t="s">
        <v>122</v>
      </c>
      <c r="D28" s="120" t="n">
        <v>44624</v>
      </c>
      <c r="E28" s="112" t="str">
        <f aca="false">VLOOKUP(TRIM(C28),'[2]Non-Core Planned Resources'!B$1:C$1048576, 2, 0)</f>
        <v>Sr. Testing Engineer</v>
      </c>
      <c r="F28" s="121" t="n">
        <v>44879</v>
      </c>
      <c r="G28" s="60" t="n">
        <f aca="false">_xlfn.DAYS(F28,D28)</f>
        <v>255</v>
      </c>
      <c r="H28" s="122" t="n">
        <v>-2</v>
      </c>
      <c r="I28" s="51"/>
    </row>
    <row r="29" customFormat="false" ht="12" hidden="false" customHeight="false" outlineLevel="0" collapsed="false">
      <c r="B29" s="60" t="n">
        <v>25</v>
      </c>
      <c r="C29" s="89" t="s">
        <v>121</v>
      </c>
      <c r="D29" s="120" t="n">
        <v>44662</v>
      </c>
      <c r="E29" s="112" t="str">
        <f aca="false">VLOOKUP(TRIM(C29),'[2]Non-Core Planned Resources'!B$1:C$1048576, 2, 0)</f>
        <v>Developer</v>
      </c>
      <c r="F29" s="121" t="n">
        <v>44879</v>
      </c>
      <c r="G29" s="60" t="n">
        <f aca="false">_xlfn.DAYS(F29,D29)</f>
        <v>217</v>
      </c>
      <c r="H29" s="122" t="n">
        <v>-2</v>
      </c>
      <c r="I29" s="51"/>
    </row>
    <row r="30" customFormat="false" ht="12" hidden="false" customHeight="false" outlineLevel="0" collapsed="false">
      <c r="B30" s="60" t="n">
        <v>26</v>
      </c>
      <c r="C30" s="89" t="s">
        <v>142</v>
      </c>
      <c r="D30" s="120" t="n">
        <v>44624</v>
      </c>
      <c r="E30" s="112" t="str">
        <f aca="false">VLOOKUP(TRIM(C30),'[2]Non-Core Planned Resources'!B$1:C$1048576, 2, 0)</f>
        <v>Sr. Developer</v>
      </c>
      <c r="F30" s="121" t="n">
        <v>44879</v>
      </c>
      <c r="G30" s="60" t="n">
        <f aca="false">_xlfn.DAYS(F30,D30)</f>
        <v>255</v>
      </c>
      <c r="H30" s="122" t="n">
        <v>-2</v>
      </c>
      <c r="I30" s="51"/>
    </row>
    <row r="31" customFormat="false" ht="12" hidden="false" customHeight="false" outlineLevel="0" collapsed="false">
      <c r="B31" s="60" t="n">
        <v>27</v>
      </c>
      <c r="C31" s="89" t="s">
        <v>143</v>
      </c>
      <c r="D31" s="120" t="n">
        <v>44795</v>
      </c>
      <c r="E31" s="112" t="str">
        <f aca="false">VLOOKUP(TRIM(C31),'[2]Non-Core Planned Resources'!B$1:C$1048576, 2, 0)</f>
        <v>Developer</v>
      </c>
      <c r="F31" s="121" t="n">
        <v>44879</v>
      </c>
      <c r="G31" s="60" t="n">
        <f aca="false">_xlfn.DAYS(F31,D31)</f>
        <v>84</v>
      </c>
      <c r="H31" s="122" t="n">
        <v>-2</v>
      </c>
      <c r="I31" s="51"/>
    </row>
    <row r="32" customFormat="false" ht="12" hidden="false" customHeight="false" outlineLevel="0" collapsed="false">
      <c r="B32" s="60" t="n">
        <v>28</v>
      </c>
      <c r="C32" s="89" t="s">
        <v>139</v>
      </c>
      <c r="D32" s="120" t="n">
        <v>44655</v>
      </c>
      <c r="E32" s="112" t="str">
        <f aca="false">VLOOKUP(TRIM(C32),'[2]Non-Core Planned Resources'!B$1:C$1048576, 2, 0)</f>
        <v>Developer</v>
      </c>
      <c r="F32" s="121" t="n">
        <v>44879</v>
      </c>
      <c r="G32" s="60" t="n">
        <f aca="false">_xlfn.DAYS(F32,D32)</f>
        <v>224</v>
      </c>
      <c r="H32" s="122" t="n">
        <v>-2</v>
      </c>
      <c r="I32" s="51"/>
    </row>
    <row r="33" customFormat="false" ht="12" hidden="false" customHeight="false" outlineLevel="0" collapsed="false">
      <c r="B33" s="60" t="n">
        <v>29</v>
      </c>
      <c r="C33" s="89" t="s">
        <v>148</v>
      </c>
      <c r="D33" s="120" t="n">
        <v>44624</v>
      </c>
      <c r="E33" s="112" t="str">
        <f aca="false">VLOOKUP(TRIM(C33),'[2]Non-Core Planned Resources'!B$1:C$1048576, 2, 0)</f>
        <v>Developer</v>
      </c>
      <c r="F33" s="121" t="n">
        <v>44879</v>
      </c>
      <c r="G33" s="60" t="n">
        <f aca="false">_xlfn.DAYS(F33,D33)</f>
        <v>255</v>
      </c>
      <c r="H33" s="122" t="n">
        <v>-2</v>
      </c>
      <c r="I33" s="51"/>
    </row>
    <row r="34" customFormat="false" ht="12" hidden="false" customHeight="false" outlineLevel="0" collapsed="false">
      <c r="B34" s="60" t="n">
        <v>30</v>
      </c>
      <c r="C34" s="89" t="s">
        <v>147</v>
      </c>
      <c r="D34" s="120" t="n">
        <v>44705</v>
      </c>
      <c r="E34" s="112" t="str">
        <f aca="false">VLOOKUP(TRIM(C34),'[2]Non-Core Planned Resources'!B$1:C$1048576, 2, 0)</f>
        <v>Developer</v>
      </c>
      <c r="F34" s="121" t="n">
        <v>44879</v>
      </c>
      <c r="G34" s="60" t="n">
        <f aca="false">_xlfn.DAYS(F34,D34)</f>
        <v>174</v>
      </c>
      <c r="H34" s="122" t="n">
        <v>-2</v>
      </c>
      <c r="I34" s="51"/>
    </row>
    <row r="35" customFormat="false" ht="12" hidden="false" customHeight="false" outlineLevel="0" collapsed="false">
      <c r="B35" s="60" t="n">
        <v>31</v>
      </c>
      <c r="C35" s="89" t="s">
        <v>525</v>
      </c>
      <c r="D35" s="120" t="n">
        <v>44802</v>
      </c>
      <c r="E35" s="112" t="str">
        <f aca="false">VLOOKUP(TRIM(C35),'[2]Non-Core Planned Resources'!B$1:C$1048576, 2, 0)</f>
        <v>Sr. Testing Engineer</v>
      </c>
      <c r="F35" s="121" t="n">
        <v>44879</v>
      </c>
      <c r="G35" s="60" t="n">
        <f aca="false">_xlfn.DAYS(F35,D35)</f>
        <v>77</v>
      </c>
      <c r="H35" s="122" t="n">
        <v>-2</v>
      </c>
      <c r="I35" s="51"/>
    </row>
    <row r="36" customFormat="false" ht="12" hidden="false" customHeight="false" outlineLevel="0" collapsed="false">
      <c r="B36" s="60" t="n">
        <v>32</v>
      </c>
      <c r="C36" s="89" t="s">
        <v>154</v>
      </c>
      <c r="D36" s="120" t="n">
        <v>44802</v>
      </c>
      <c r="E36" s="112" t="str">
        <f aca="false">VLOOKUP(TRIM(C36),'[2]Non-Core Planned Resources'!B$1:C$1048576, 2, 0)</f>
        <v>Sr. Testing Engineer</v>
      </c>
      <c r="F36" s="121" t="n">
        <v>44879</v>
      </c>
      <c r="G36" s="60" t="n">
        <f aca="false">_xlfn.DAYS(F36,D36)</f>
        <v>77</v>
      </c>
      <c r="H36" s="122" t="n">
        <v>-2</v>
      </c>
      <c r="I36" s="51"/>
    </row>
    <row r="37" customFormat="false" ht="12" hidden="false" customHeight="false" outlineLevel="0" collapsed="false">
      <c r="B37" s="60" t="n">
        <v>33</v>
      </c>
      <c r="C37" s="89" t="s">
        <v>126</v>
      </c>
      <c r="D37" s="120" t="n">
        <v>44783</v>
      </c>
      <c r="E37" s="112" t="str">
        <f aca="false">VLOOKUP(TRIM(C37),'[2]Non-Core Planned Resources'!B$1:C$1048576, 2, 0)</f>
        <v>Sr. Developer</v>
      </c>
      <c r="F37" s="121" t="n">
        <v>44879</v>
      </c>
      <c r="G37" s="60" t="n">
        <f aca="false">_xlfn.DAYS(F37,D37)</f>
        <v>96</v>
      </c>
      <c r="H37" s="122" t="n">
        <v>-2</v>
      </c>
      <c r="I37" s="51"/>
    </row>
    <row r="38" customFormat="false" ht="12" hidden="false" customHeight="false" outlineLevel="0" collapsed="false">
      <c r="B38" s="60" t="n">
        <v>34</v>
      </c>
      <c r="C38" s="89" t="s">
        <v>117</v>
      </c>
      <c r="D38" s="120" t="n">
        <v>44827</v>
      </c>
      <c r="E38" s="112" t="str">
        <f aca="false">VLOOKUP(TRIM(C38),'[2]Non-Core Planned Resources'!B$1:C$1048576, 2, 0)</f>
        <v>Sr. Developer</v>
      </c>
      <c r="F38" s="121" t="n">
        <v>44879</v>
      </c>
      <c r="G38" s="60" t="n">
        <f aca="false">_xlfn.DAYS(F38,D38)</f>
        <v>52</v>
      </c>
      <c r="H38" s="122" t="n">
        <v>-2</v>
      </c>
      <c r="I38" s="51"/>
    </row>
    <row r="39" customFormat="false" ht="12" hidden="false" customHeight="false" outlineLevel="0" collapsed="false">
      <c r="B39" s="60" t="n">
        <v>35</v>
      </c>
      <c r="C39" s="89" t="s">
        <v>526</v>
      </c>
      <c r="D39" s="120" t="n">
        <v>44826</v>
      </c>
      <c r="E39" s="112" t="str">
        <f aca="false">VLOOKUP(TRIM(C39),'[2]Non-Core Planned Resources'!B$1:C$1048576, 2, 0)</f>
        <v>Developer</v>
      </c>
      <c r="F39" s="121" t="n">
        <v>44879</v>
      </c>
      <c r="G39" s="60" t="n">
        <f aca="false">_xlfn.DAYS(F39,D39)</f>
        <v>53</v>
      </c>
      <c r="H39" s="122" t="n">
        <v>-2</v>
      </c>
      <c r="I39" s="51"/>
    </row>
    <row r="40" customFormat="false" ht="12" hidden="false" customHeight="false" outlineLevel="0" collapsed="false">
      <c r="B40" s="60" t="n">
        <v>36</v>
      </c>
      <c r="C40" s="89" t="s">
        <v>132</v>
      </c>
      <c r="D40" s="120" t="n">
        <v>44727</v>
      </c>
      <c r="E40" s="112" t="str">
        <f aca="false">VLOOKUP(TRIM(C40),'[2]Non-Core Planned Resources'!B$1:C$1048576, 2, 0)</f>
        <v>Sr. Developer</v>
      </c>
      <c r="F40" s="121" t="n">
        <v>44879</v>
      </c>
      <c r="G40" s="60" t="n">
        <f aca="false">_xlfn.DAYS(F40,D40)</f>
        <v>152</v>
      </c>
      <c r="H40" s="122" t="n">
        <v>-2</v>
      </c>
      <c r="I40" s="51"/>
    </row>
    <row r="41" customFormat="false" ht="12" hidden="false" customHeight="false" outlineLevel="0" collapsed="false">
      <c r="B41" s="60" t="n">
        <v>37</v>
      </c>
      <c r="C41" s="89" t="s">
        <v>145</v>
      </c>
      <c r="D41" s="120" t="n">
        <v>44655</v>
      </c>
      <c r="E41" s="112" t="str">
        <f aca="false">VLOOKUP(TRIM(C41),'[2]Non-Core Planned Resources'!B$1:C$1048576, 2, 0)</f>
        <v>Developer</v>
      </c>
      <c r="F41" s="121" t="n">
        <v>44879</v>
      </c>
      <c r="G41" s="60" t="n">
        <f aca="false">_xlfn.DAYS(F41,D41)</f>
        <v>224</v>
      </c>
      <c r="H41" s="122" t="n">
        <v>-2</v>
      </c>
      <c r="I41" s="51"/>
    </row>
    <row r="42" customFormat="false" ht="12" hidden="false" customHeight="false" outlineLevel="0" collapsed="false">
      <c r="B42" s="60" t="n">
        <v>38</v>
      </c>
      <c r="C42" s="89" t="s">
        <v>527</v>
      </c>
      <c r="D42" s="120" t="n">
        <v>44778</v>
      </c>
      <c r="E42" s="112" t="str">
        <f aca="false">VLOOKUP(TRIM(C42),'[2]Non-Core Planned Resources'!B$1:C$1048576, 2, 0)</f>
        <v>Developer</v>
      </c>
      <c r="F42" s="121" t="n">
        <v>44879</v>
      </c>
      <c r="G42" s="60" t="n">
        <f aca="false">_xlfn.DAYS(F42,D42)</f>
        <v>101</v>
      </c>
      <c r="H42" s="122" t="n">
        <v>-2</v>
      </c>
      <c r="I42" s="51"/>
    </row>
    <row r="43" customFormat="false" ht="12" hidden="false" customHeight="false" outlineLevel="0" collapsed="false">
      <c r="B43" s="60" t="n">
        <v>40</v>
      </c>
      <c r="C43" s="91" t="s">
        <v>141</v>
      </c>
      <c r="D43" s="120" t="n">
        <v>44865</v>
      </c>
      <c r="E43" s="112" t="str">
        <f aca="false">VLOOKUP(TRIM(C43),'[2]Non-Core Planned Resources'!B$1:C$1048576, 2, 0)</f>
        <v>Sr. Developer</v>
      </c>
      <c r="F43" s="121" t="n">
        <v>44879</v>
      </c>
      <c r="G43" s="60" t="n">
        <f aca="false">_xlfn.DAYS(F43,D43)</f>
        <v>14</v>
      </c>
      <c r="H43" s="122" t="n">
        <v>-2</v>
      </c>
      <c r="I43" s="51"/>
    </row>
    <row r="44" customFormat="false" ht="12" hidden="false" customHeight="false" outlineLevel="0" collapsed="false">
      <c r="B44" s="60" t="n">
        <v>41</v>
      </c>
      <c r="C44" s="91" t="s">
        <v>163</v>
      </c>
      <c r="D44" s="120" t="n">
        <v>44865</v>
      </c>
      <c r="E44" s="112" t="str">
        <f aca="false">VLOOKUP(TRIM(C44),'[2]Non-Core Planned Resources'!B$1:C$1048576, 2, 0)</f>
        <v>Operations Manager</v>
      </c>
      <c r="F44" s="121" t="n">
        <v>44879</v>
      </c>
      <c r="G44" s="60" t="n">
        <f aca="false">_xlfn.DAYS(F44,D44)</f>
        <v>14</v>
      </c>
      <c r="H44" s="122" t="n">
        <v>-2</v>
      </c>
      <c r="I44" s="51"/>
    </row>
    <row r="45" customFormat="false" ht="12" hidden="false" customHeight="false" outlineLevel="0" collapsed="false">
      <c r="B45" s="60" t="n">
        <v>42</v>
      </c>
      <c r="C45" s="91" t="s">
        <v>528</v>
      </c>
      <c r="D45" s="120" t="n">
        <v>44896</v>
      </c>
      <c r="E45" s="112" t="str">
        <f aca="false">VLOOKUP(TRIM(C45),'[2]Non-Core Planned Resources'!B$1:C$1048576, 2, 0)</f>
        <v>Developer</v>
      </c>
      <c r="F45" s="121" t="n">
        <v>44879</v>
      </c>
      <c r="G45" s="60" t="n">
        <f aca="false">_xlfn.DAYS(F45,D45)</f>
        <v>-17</v>
      </c>
      <c r="H45" s="122" t="n">
        <v>-2</v>
      </c>
      <c r="I45" s="51"/>
    </row>
  </sheetData>
  <mergeCells count="1">
    <mergeCell ref="A2:I2"/>
  </mergeCells>
  <conditionalFormatting sqref="H51:H1048576 J50 H1 H3:H49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I4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C4:C45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31" width="4.36"/>
    <col collapsed="false" customWidth="true" hidden="false" outlineLevel="0" max="3" min="3" style="31" width="20.72"/>
    <col collapsed="false" customWidth="true" hidden="false" outlineLevel="0" max="4" min="4" style="31" width="15.45"/>
    <col collapsed="false" customWidth="true" hidden="false" outlineLevel="0" max="5" min="5" style="31" width="18.55"/>
    <col collapsed="false" customWidth="true" hidden="false" outlineLevel="0" max="6" min="6" style="31" width="16"/>
    <col collapsed="false" customWidth="true" hidden="false" outlineLevel="0" max="1025" min="7" style="0" width="8.53"/>
  </cols>
  <sheetData>
    <row r="1" customFormat="false" ht="14.5" hidden="false" customHeight="false" outlineLevel="0" collapsed="false">
      <c r="C1" s="123"/>
      <c r="D1" s="123"/>
      <c r="E1" s="123"/>
      <c r="F1" s="123"/>
      <c r="G1" s="123"/>
    </row>
    <row r="2" customFormat="false" ht="14.5" hidden="false" customHeight="false" outlineLevel="0" collapsed="false">
      <c r="A2" s="54" t="s">
        <v>529</v>
      </c>
      <c r="B2" s="54"/>
      <c r="C2" s="54"/>
      <c r="D2" s="54"/>
      <c r="E2" s="54"/>
      <c r="F2" s="54"/>
      <c r="G2" s="54"/>
    </row>
    <row r="4" customFormat="false" ht="14.5" hidden="false" customHeight="false" outlineLevel="0" collapsed="false">
      <c r="B4" s="124" t="s">
        <v>166</v>
      </c>
      <c r="C4" s="124" t="s">
        <v>530</v>
      </c>
      <c r="D4" s="124" t="s">
        <v>531</v>
      </c>
      <c r="E4" s="124" t="s">
        <v>532</v>
      </c>
      <c r="F4" s="124" t="s">
        <v>188</v>
      </c>
    </row>
    <row r="5" customFormat="false" ht="14.5" hidden="false" customHeight="false" outlineLevel="0" collapsed="false">
      <c r="B5" s="60" t="n">
        <v>1</v>
      </c>
      <c r="C5" s="125" t="s">
        <v>509</v>
      </c>
      <c r="D5" s="60" t="s">
        <v>496</v>
      </c>
      <c r="E5" s="125" t="s">
        <v>533</v>
      </c>
      <c r="F5" s="60" t="n">
        <v>0</v>
      </c>
    </row>
    <row r="6" customFormat="false" ht="14.5" hidden="false" customHeight="false" outlineLevel="0" collapsed="false">
      <c r="B6" s="126" t="n">
        <v>2</v>
      </c>
      <c r="C6" s="127" t="s">
        <v>507</v>
      </c>
      <c r="D6" s="60" t="s">
        <v>506</v>
      </c>
      <c r="E6" s="128" t="s">
        <v>534</v>
      </c>
      <c r="F6" s="60" t="n">
        <v>0</v>
      </c>
    </row>
    <row r="7" customFormat="false" ht="14.5" hidden="false" customHeight="false" outlineLevel="0" collapsed="false">
      <c r="B7" s="60" t="n">
        <v>3</v>
      </c>
      <c r="C7" s="127" t="s">
        <v>514</v>
      </c>
      <c r="D7" s="60" t="s">
        <v>513</v>
      </c>
      <c r="E7" s="60" t="s">
        <v>535</v>
      </c>
      <c r="F7" s="60" t="n">
        <v>2</v>
      </c>
    </row>
    <row r="8" customFormat="false" ht="14.5" hidden="false" customHeight="false" outlineLevel="0" collapsed="false">
      <c r="B8" s="60" t="n">
        <v>4</v>
      </c>
      <c r="C8" s="127" t="s">
        <v>517</v>
      </c>
      <c r="D8" s="60" t="s">
        <v>516</v>
      </c>
      <c r="E8" s="60" t="s">
        <v>536</v>
      </c>
      <c r="F8" s="60" t="n">
        <v>0</v>
      </c>
    </row>
    <row r="9" customFormat="false" ht="14.5" hidden="false" customHeight="false" outlineLevel="0" collapsed="false">
      <c r="B9" s="60"/>
      <c r="C9" s="60"/>
      <c r="D9" s="60"/>
      <c r="E9" s="60"/>
      <c r="F9" s="60"/>
    </row>
    <row r="10" customFormat="false" ht="14.5" hidden="false" customHeight="false" outlineLevel="0" collapsed="false">
      <c r="B10" s="60"/>
      <c r="C10" s="60"/>
      <c r="D10" s="60"/>
      <c r="E10" s="60"/>
      <c r="F10" s="60"/>
    </row>
    <row r="11" customFormat="false" ht="14.5" hidden="false" customHeight="false" outlineLevel="0" collapsed="false">
      <c r="B11" s="60"/>
      <c r="C11" s="60"/>
      <c r="D11" s="60"/>
      <c r="E11" s="60"/>
      <c r="F11" s="60"/>
    </row>
    <row r="12" customFormat="false" ht="14.5" hidden="false" customHeight="false" outlineLevel="0" collapsed="false">
      <c r="B12" s="60"/>
      <c r="C12" s="60"/>
      <c r="D12" s="60"/>
      <c r="E12" s="60"/>
      <c r="F12" s="60"/>
    </row>
    <row r="13" customFormat="false" ht="14.5" hidden="false" customHeight="false" outlineLevel="0" collapsed="false">
      <c r="B13" s="60"/>
      <c r="C13" s="60"/>
      <c r="D13" s="60"/>
      <c r="E13" s="60"/>
      <c r="F13" s="60"/>
    </row>
    <row r="14" customFormat="false" ht="14.5" hidden="false" customHeight="false" outlineLevel="0" collapsed="false">
      <c r="B14" s="60"/>
      <c r="C14" s="60"/>
      <c r="D14" s="60"/>
      <c r="E14" s="60"/>
      <c r="F14" s="60"/>
    </row>
  </sheetData>
  <mergeCells count="2">
    <mergeCell ref="C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31" width="8.72"/>
    <col collapsed="false" customWidth="true" hidden="false" outlineLevel="0" max="3" min="3" style="31" width="9.72"/>
    <col collapsed="false" customWidth="true" hidden="false" outlineLevel="0" max="4" min="4" style="31" width="12.17"/>
    <col collapsed="false" customWidth="true" hidden="false" outlineLevel="0" max="5" min="5" style="31" width="17.09"/>
    <col collapsed="false" customWidth="true" hidden="false" outlineLevel="0" max="6" min="6" style="31" width="15"/>
    <col collapsed="false" customWidth="true" hidden="false" outlineLevel="0" max="7" min="7" style="31" width="17.72"/>
    <col collapsed="false" customWidth="true" hidden="false" outlineLevel="0" max="1025" min="8" style="0" width="8.53"/>
  </cols>
  <sheetData>
    <row r="2" customFormat="false" ht="14.5" hidden="false" customHeight="false" outlineLevel="0" collapsed="false">
      <c r="A2" s="54" t="s">
        <v>537</v>
      </c>
      <c r="B2" s="54"/>
      <c r="C2" s="54"/>
      <c r="D2" s="54"/>
      <c r="E2" s="54"/>
      <c r="F2" s="54"/>
      <c r="G2" s="54"/>
      <c r="H2" s="54"/>
    </row>
    <row r="4" customFormat="false" ht="14.5" hidden="false" customHeight="false" outlineLevel="0" collapsed="false">
      <c r="B4" s="129" t="s">
        <v>166</v>
      </c>
      <c r="C4" s="129" t="s">
        <v>538</v>
      </c>
      <c r="D4" s="129" t="s">
        <v>425</v>
      </c>
      <c r="E4" s="129" t="s">
        <v>531</v>
      </c>
      <c r="F4" s="129" t="s">
        <v>532</v>
      </c>
      <c r="G4" s="129" t="s">
        <v>188</v>
      </c>
    </row>
    <row r="5" customFormat="false" ht="14.5" hidden="false" customHeight="false" outlineLevel="0" collapsed="false">
      <c r="B5" s="60" t="n">
        <v>1</v>
      </c>
      <c r="C5" s="60" t="s">
        <v>120</v>
      </c>
      <c r="D5" s="60" t="s">
        <v>539</v>
      </c>
      <c r="E5" s="60" t="s">
        <v>141</v>
      </c>
      <c r="F5" s="60" t="s">
        <v>540</v>
      </c>
      <c r="G5" s="60" t="n">
        <v>0</v>
      </c>
    </row>
    <row r="6" customFormat="false" ht="14.5" hidden="false" customHeight="false" outlineLevel="0" collapsed="false">
      <c r="B6" s="60" t="n">
        <v>2</v>
      </c>
      <c r="C6" s="60" t="s">
        <v>120</v>
      </c>
      <c r="D6" s="60" t="s">
        <v>240</v>
      </c>
      <c r="E6" s="60" t="s">
        <v>528</v>
      </c>
      <c r="F6" s="60" t="s">
        <v>541</v>
      </c>
      <c r="G6" s="60" t="n">
        <v>0</v>
      </c>
    </row>
    <row r="7" customFormat="false" ht="14.5" hidden="false" customHeight="false" outlineLevel="0" collapsed="false">
      <c r="B7" s="60"/>
      <c r="C7" s="60"/>
      <c r="D7" s="60"/>
      <c r="E7" s="60"/>
      <c r="F7" s="60"/>
      <c r="G7" s="60"/>
    </row>
    <row r="8" customFormat="false" ht="14.5" hidden="false" customHeight="false" outlineLevel="0" collapsed="false">
      <c r="B8" s="60"/>
      <c r="C8" s="60"/>
      <c r="D8" s="60"/>
      <c r="E8" s="60"/>
      <c r="F8" s="60"/>
      <c r="G8" s="60"/>
    </row>
    <row r="9" customFormat="false" ht="14.5" hidden="false" customHeight="false" outlineLevel="0" collapsed="false">
      <c r="B9" s="60"/>
      <c r="C9" s="60"/>
      <c r="D9" s="60"/>
      <c r="E9" s="60"/>
      <c r="F9" s="60"/>
      <c r="G9" s="60"/>
    </row>
    <row r="10" customFormat="false" ht="14.5" hidden="false" customHeight="false" outlineLevel="0" collapsed="false">
      <c r="B10" s="60"/>
      <c r="C10" s="60"/>
      <c r="D10" s="60"/>
      <c r="E10" s="60"/>
      <c r="F10" s="60"/>
      <c r="G10" s="60"/>
    </row>
    <row r="11" customFormat="false" ht="14.5" hidden="false" customHeight="false" outlineLevel="0" collapsed="false">
      <c r="B11" s="60"/>
      <c r="C11" s="60"/>
      <c r="D11" s="60"/>
      <c r="E11" s="60"/>
      <c r="F11" s="60"/>
      <c r="G11" s="60"/>
    </row>
    <row r="12" customFormat="false" ht="14.5" hidden="false" customHeight="false" outlineLevel="0" collapsed="false">
      <c r="B12" s="60"/>
      <c r="C12" s="60"/>
      <c r="D12" s="60"/>
      <c r="E12" s="60"/>
      <c r="F12" s="60"/>
      <c r="G12" s="60"/>
    </row>
    <row r="13" customFormat="false" ht="14.5" hidden="false" customHeight="false" outlineLevel="0" collapsed="false">
      <c r="B13" s="60"/>
      <c r="C13" s="60"/>
      <c r="D13" s="60"/>
      <c r="E13" s="60"/>
      <c r="F13" s="60"/>
      <c r="G13" s="60"/>
    </row>
    <row r="14" customFormat="false" ht="14.5" hidden="false" customHeight="false" outlineLevel="0" collapsed="false">
      <c r="B14" s="60"/>
      <c r="C14" s="60"/>
      <c r="D14" s="60"/>
      <c r="E14" s="60"/>
      <c r="F14" s="60"/>
      <c r="G14" s="60"/>
    </row>
    <row r="15" customFormat="false" ht="14.5" hidden="false" customHeight="false" outlineLevel="0" collapsed="false">
      <c r="B15" s="60"/>
      <c r="C15" s="60"/>
      <c r="D15" s="60"/>
      <c r="E15" s="60"/>
      <c r="F15" s="60"/>
      <c r="G15" s="60"/>
    </row>
    <row r="16" customFormat="false" ht="14.5" hidden="false" customHeight="false" outlineLevel="0" collapsed="false">
      <c r="B16" s="60"/>
      <c r="C16" s="60"/>
      <c r="D16" s="60"/>
      <c r="E16" s="60"/>
      <c r="F16" s="60"/>
      <c r="G16" s="60"/>
    </row>
    <row r="17" customFormat="false" ht="14.5" hidden="false" customHeight="false" outlineLevel="0" collapsed="false">
      <c r="B17" s="60"/>
      <c r="C17" s="60"/>
      <c r="D17" s="60"/>
      <c r="E17" s="60"/>
      <c r="F17" s="60"/>
      <c r="G17" s="60"/>
    </row>
    <row r="18" customFormat="false" ht="14.5" hidden="false" customHeight="false" outlineLevel="0" collapsed="false">
      <c r="B18" s="60"/>
      <c r="C18" s="60"/>
      <c r="D18" s="60"/>
      <c r="E18" s="60"/>
      <c r="F18" s="60"/>
      <c r="G18" s="60"/>
    </row>
    <row r="19" customFormat="false" ht="14.5" hidden="false" customHeight="false" outlineLevel="0" collapsed="false">
      <c r="B19" s="60"/>
      <c r="C19" s="60"/>
      <c r="D19" s="60"/>
      <c r="E19" s="60"/>
      <c r="F19" s="60"/>
      <c r="G19" s="60"/>
    </row>
    <row r="20" customFormat="false" ht="14.5" hidden="false" customHeight="false" outlineLevel="0" collapsed="false">
      <c r="B20" s="60"/>
      <c r="C20" s="60"/>
      <c r="D20" s="60"/>
      <c r="E20" s="60"/>
      <c r="F20" s="60"/>
      <c r="G20" s="60"/>
    </row>
    <row r="21" customFormat="false" ht="14.5" hidden="false" customHeight="false" outlineLevel="0" collapsed="false">
      <c r="B21" s="60"/>
      <c r="C21" s="60"/>
      <c r="D21" s="60"/>
      <c r="E21" s="60"/>
      <c r="F21" s="60"/>
      <c r="G21" s="60"/>
    </row>
    <row r="22" customFormat="false" ht="14.5" hidden="false" customHeight="false" outlineLevel="0" collapsed="false">
      <c r="B22" s="60"/>
      <c r="C22" s="60"/>
      <c r="D22" s="60"/>
      <c r="E22" s="60"/>
      <c r="F22" s="60"/>
      <c r="G22" s="60"/>
    </row>
  </sheetData>
  <mergeCells count="1">
    <mergeCell ref="A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31" width="8.72"/>
    <col collapsed="false" customWidth="true" hidden="false" outlineLevel="0" max="4" min="4" style="31" width="15.72"/>
    <col collapsed="false" customWidth="true" hidden="false" outlineLevel="0" max="5" min="5" style="130" width="10.18"/>
    <col collapsed="false" customWidth="true" hidden="false" outlineLevel="0" max="6" min="6" style="31" width="11.82"/>
    <col collapsed="false" customWidth="true" hidden="false" outlineLevel="0" max="7" min="7" style="130" width="9.54"/>
    <col collapsed="false" customWidth="true" hidden="false" outlineLevel="0" max="8" min="8" style="31" width="15.27"/>
    <col collapsed="false" customWidth="true" hidden="false" outlineLevel="0" max="9" min="9" style="0" width="8.53"/>
    <col collapsed="false" customWidth="true" hidden="false" outlineLevel="0" max="10" min="10" style="0" width="8.82"/>
    <col collapsed="false" customWidth="true" hidden="false" outlineLevel="0" max="11" min="11" style="0" width="9.45"/>
    <col collapsed="false" customWidth="true" hidden="false" outlineLevel="0" max="1025" min="12" style="0" width="8.53"/>
  </cols>
  <sheetData>
    <row r="2" customFormat="false" ht="14.5" hidden="false" customHeight="false" outlineLevel="0" collapsed="false">
      <c r="A2" s="54" t="s">
        <v>542</v>
      </c>
      <c r="B2" s="54"/>
      <c r="C2" s="54"/>
      <c r="D2" s="54"/>
      <c r="E2" s="54"/>
      <c r="F2" s="54"/>
      <c r="G2" s="54"/>
      <c r="H2" s="54"/>
      <c r="I2" s="54"/>
    </row>
    <row r="4" customFormat="false" ht="24" hidden="false" customHeight="false" outlineLevel="0" collapsed="false">
      <c r="B4" s="124" t="s">
        <v>166</v>
      </c>
      <c r="C4" s="124" t="s">
        <v>523</v>
      </c>
      <c r="D4" s="124" t="s">
        <v>543</v>
      </c>
      <c r="E4" s="131" t="s">
        <v>487</v>
      </c>
      <c r="F4" s="124" t="s">
        <v>544</v>
      </c>
      <c r="G4" s="131" t="s">
        <v>545</v>
      </c>
      <c r="H4" s="124" t="s">
        <v>188</v>
      </c>
    </row>
    <row r="5" customFormat="false" ht="14.5" hidden="false" customHeight="false" outlineLevel="0" collapsed="false">
      <c r="B5" s="60" t="n">
        <v>1</v>
      </c>
      <c r="C5" s="132" t="s">
        <v>120</v>
      </c>
      <c r="D5" s="60" t="s">
        <v>546</v>
      </c>
      <c r="E5" s="133" t="n">
        <v>44865</v>
      </c>
      <c r="F5" s="60" t="s">
        <v>540</v>
      </c>
      <c r="G5" s="133" t="n">
        <v>44953</v>
      </c>
      <c r="H5" s="60" t="n">
        <f aca="false">IF(_xlfn.DAYS(G5,E5)&lt;=10, 2,0)</f>
        <v>0</v>
      </c>
    </row>
    <row r="6" customFormat="false" ht="14.5" hidden="false" customHeight="false" outlineLevel="0" collapsed="false">
      <c r="B6" s="60" t="n">
        <v>2</v>
      </c>
      <c r="C6" s="132" t="s">
        <v>120</v>
      </c>
      <c r="D6" s="60" t="s">
        <v>528</v>
      </c>
      <c r="E6" s="120" t="n">
        <v>44896</v>
      </c>
      <c r="F6" s="60" t="s">
        <v>541</v>
      </c>
      <c r="G6" s="133" t="n">
        <v>44943</v>
      </c>
      <c r="H6" s="60" t="n">
        <v>0</v>
      </c>
    </row>
    <row r="7" customFormat="false" ht="14.5" hidden="false" customHeight="false" outlineLevel="0" collapsed="false">
      <c r="B7" s="60"/>
      <c r="C7" s="132"/>
      <c r="D7" s="60"/>
      <c r="E7" s="133"/>
      <c r="F7" s="60"/>
      <c r="G7" s="133"/>
      <c r="H7" s="60"/>
    </row>
    <row r="8" customFormat="false" ht="14.5" hidden="false" customHeight="false" outlineLevel="0" collapsed="false">
      <c r="B8" s="60"/>
      <c r="C8" s="132"/>
      <c r="D8" s="60"/>
      <c r="E8" s="133"/>
      <c r="F8" s="60"/>
      <c r="G8" s="133"/>
      <c r="H8" s="60"/>
    </row>
    <row r="9" customFormat="false" ht="14.5" hidden="false" customHeight="false" outlineLevel="0" collapsed="false">
      <c r="B9" s="60"/>
      <c r="C9" s="60"/>
      <c r="D9" s="134"/>
      <c r="E9" s="135"/>
      <c r="F9" s="128"/>
      <c r="G9" s="136"/>
      <c r="H9" s="126"/>
    </row>
    <row r="10" customFormat="false" ht="14.5" hidden="false" customHeight="false" outlineLevel="0" collapsed="false">
      <c r="B10" s="60"/>
      <c r="C10" s="60"/>
      <c r="D10" s="132"/>
      <c r="E10" s="137"/>
      <c r="F10" s="125"/>
      <c r="G10" s="138"/>
      <c r="H10" s="60"/>
    </row>
    <row r="11" customFormat="false" ht="14.5" hidden="false" customHeight="false" outlineLevel="0" collapsed="false">
      <c r="B11" s="60"/>
      <c r="C11" s="60"/>
      <c r="D11" s="132"/>
      <c r="E11" s="138"/>
      <c r="F11" s="125"/>
      <c r="G11" s="138"/>
      <c r="H11" s="60"/>
    </row>
    <row r="12" customFormat="false" ht="14.5" hidden="false" customHeight="false" outlineLevel="0" collapsed="false">
      <c r="B12" s="60"/>
      <c r="C12" s="60"/>
      <c r="D12" s="132"/>
      <c r="E12" s="138"/>
      <c r="F12" s="125"/>
      <c r="G12" s="138"/>
      <c r="H12" s="60"/>
    </row>
    <row r="13" customFormat="false" ht="14.5" hidden="false" customHeight="false" outlineLevel="0" collapsed="false">
      <c r="B13" s="60"/>
      <c r="C13" s="60"/>
      <c r="D13" s="132"/>
      <c r="E13" s="136"/>
      <c r="F13" s="60"/>
      <c r="G13" s="138"/>
      <c r="H13" s="60"/>
    </row>
    <row r="14" customFormat="false" ht="14.5" hidden="false" customHeight="false" outlineLevel="0" collapsed="false">
      <c r="B14" s="60"/>
      <c r="C14" s="60"/>
      <c r="D14" s="132"/>
      <c r="E14" s="138"/>
      <c r="F14" s="60"/>
      <c r="G14" s="138"/>
      <c r="H14" s="60"/>
    </row>
    <row r="15" customFormat="false" ht="14.5" hidden="false" customHeight="false" outlineLevel="0" collapsed="false">
      <c r="B15" s="60"/>
      <c r="C15" s="60"/>
      <c r="D15" s="132"/>
      <c r="E15" s="138"/>
      <c r="F15" s="60"/>
      <c r="G15" s="138"/>
      <c r="H15" s="60"/>
    </row>
    <row r="16" customFormat="false" ht="14.5" hidden="false" customHeight="false" outlineLevel="0" collapsed="false">
      <c r="B16" s="60"/>
      <c r="C16" s="60"/>
      <c r="D16" s="132"/>
      <c r="E16" s="138"/>
      <c r="F16" s="60"/>
      <c r="G16" s="138"/>
      <c r="H16" s="60"/>
    </row>
    <row r="17" customFormat="false" ht="14.5" hidden="false" customHeight="false" outlineLevel="0" collapsed="false">
      <c r="B17" s="60"/>
      <c r="C17" s="60"/>
      <c r="D17" s="60"/>
      <c r="E17" s="136"/>
      <c r="F17" s="60"/>
      <c r="G17" s="138"/>
      <c r="H17" s="60"/>
    </row>
    <row r="18" customFormat="false" ht="14.5" hidden="false" customHeight="false" outlineLevel="0" collapsed="false">
      <c r="B18" s="60"/>
      <c r="C18" s="60"/>
      <c r="D18" s="60"/>
      <c r="E18" s="138"/>
      <c r="F18" s="60"/>
      <c r="G18" s="138"/>
      <c r="H18" s="60"/>
    </row>
    <row r="19" customFormat="false" ht="14.5" hidden="false" customHeight="false" outlineLevel="0" collapsed="false">
      <c r="B19" s="60"/>
      <c r="C19" s="60"/>
      <c r="D19" s="60"/>
      <c r="E19" s="138"/>
      <c r="F19" s="60"/>
      <c r="G19" s="138"/>
      <c r="H19" s="60"/>
    </row>
    <row r="20" customFormat="false" ht="14.5" hidden="false" customHeight="false" outlineLevel="0" collapsed="false">
      <c r="B20" s="60"/>
      <c r="C20" s="60"/>
      <c r="D20" s="60"/>
      <c r="E20" s="138"/>
      <c r="F20" s="60"/>
      <c r="G20" s="138"/>
      <c r="H20" s="60"/>
    </row>
    <row r="21" customFormat="false" ht="14.5" hidden="false" customHeight="false" outlineLevel="0" collapsed="false">
      <c r="B21" s="60"/>
      <c r="C21" s="60"/>
      <c r="D21" s="60"/>
      <c r="E21" s="138"/>
      <c r="F21" s="60"/>
      <c r="G21" s="138"/>
      <c r="H21" s="60"/>
    </row>
    <row r="22" customFormat="false" ht="14.5" hidden="false" customHeight="false" outlineLevel="0" collapsed="false">
      <c r="B22" s="60"/>
      <c r="C22" s="60"/>
      <c r="D22" s="60"/>
      <c r="E22" s="138"/>
      <c r="F22" s="60"/>
      <c r="G22" s="138"/>
      <c r="H22" s="60"/>
    </row>
    <row r="23" customFormat="false" ht="14.5" hidden="false" customHeight="false" outlineLevel="0" collapsed="false">
      <c r="B23" s="60"/>
      <c r="C23" s="60"/>
      <c r="D23" s="60"/>
      <c r="E23" s="138"/>
      <c r="F23" s="60"/>
      <c r="G23" s="138"/>
      <c r="H23" s="60"/>
    </row>
    <row r="24" customFormat="false" ht="14.5" hidden="false" customHeight="false" outlineLevel="0" collapsed="false">
      <c r="B24" s="60"/>
      <c r="C24" s="60"/>
      <c r="D24" s="60"/>
      <c r="E24" s="138"/>
      <c r="F24" s="60"/>
      <c r="G24" s="138"/>
      <c r="H24" s="60"/>
    </row>
    <row r="25" customFormat="false" ht="14.5" hidden="false" customHeight="false" outlineLevel="0" collapsed="false">
      <c r="B25" s="60"/>
      <c r="C25" s="60"/>
      <c r="D25" s="60"/>
      <c r="E25" s="138"/>
      <c r="F25" s="60"/>
      <c r="G25" s="138"/>
      <c r="H25" s="60"/>
    </row>
    <row r="26" customFormat="false" ht="14.5" hidden="false" customHeight="false" outlineLevel="0" collapsed="false">
      <c r="B26" s="60"/>
      <c r="C26" s="60"/>
      <c r="D26" s="60"/>
      <c r="E26" s="138"/>
      <c r="F26" s="60"/>
      <c r="G26" s="138"/>
      <c r="H26" s="60"/>
    </row>
    <row r="27" customFormat="false" ht="14.5" hidden="false" customHeight="false" outlineLevel="0" collapsed="false">
      <c r="B27" s="60"/>
      <c r="C27" s="60"/>
      <c r="D27" s="60"/>
      <c r="E27" s="138"/>
      <c r="F27" s="60"/>
      <c r="G27" s="138"/>
      <c r="H27" s="60"/>
    </row>
    <row r="28" customFormat="false" ht="14.5" hidden="false" customHeight="false" outlineLevel="0" collapsed="false">
      <c r="B28" s="60"/>
      <c r="C28" s="60"/>
      <c r="D28" s="60"/>
      <c r="E28" s="138"/>
      <c r="F28" s="60"/>
      <c r="G28" s="138"/>
      <c r="H28" s="60"/>
    </row>
    <row r="29" customFormat="false" ht="14.5" hidden="false" customHeight="false" outlineLevel="0" collapsed="false">
      <c r="B29" s="60"/>
      <c r="C29" s="60"/>
      <c r="D29" s="60"/>
      <c r="E29" s="138"/>
      <c r="F29" s="60"/>
      <c r="G29" s="138"/>
      <c r="H29" s="60"/>
    </row>
    <row r="30" customFormat="false" ht="14.5" hidden="false" customHeight="false" outlineLevel="0" collapsed="false">
      <c r="B30" s="60"/>
      <c r="C30" s="60"/>
      <c r="D30" s="60"/>
      <c r="E30" s="138"/>
      <c r="F30" s="60"/>
      <c r="G30" s="138"/>
      <c r="H30" s="60"/>
    </row>
    <row r="31" customFormat="false" ht="14.5" hidden="false" customHeight="false" outlineLevel="0" collapsed="false">
      <c r="B31" s="60"/>
      <c r="C31" s="60"/>
      <c r="D31" s="60"/>
      <c r="E31" s="138"/>
      <c r="F31" s="60"/>
      <c r="G31" s="138"/>
      <c r="H31" s="60"/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" zeroHeight="false" outlineLevelRow="0" outlineLevelCol="0"/>
  <cols>
    <col collapsed="false" customWidth="true" hidden="false" outlineLevel="0" max="1" min="1" style="46" width="11.82"/>
    <col collapsed="false" customWidth="true" hidden="false" outlineLevel="0" max="2" min="2" style="46" width="7.18"/>
    <col collapsed="false" customWidth="true" hidden="false" outlineLevel="0" max="3" min="3" style="46" width="23.45"/>
    <col collapsed="false" customWidth="true" hidden="true" outlineLevel="0" max="4" min="4" style="46" width="11.54"/>
    <col collapsed="false" customWidth="true" hidden="true" outlineLevel="0" max="5" min="5" style="46" width="28.18"/>
    <col collapsed="false" customWidth="true" hidden="false" outlineLevel="0" max="6" min="6" style="46" width="8.72"/>
    <col collapsed="false" customWidth="true" hidden="false" outlineLevel="0" max="7" min="7" style="46" width="11.82"/>
    <col collapsed="false" customWidth="true" hidden="false" outlineLevel="0" max="8" min="8" style="46" width="45"/>
    <col collapsed="false" customWidth="true" hidden="false" outlineLevel="0" max="1025" min="9" style="46" width="8.72"/>
  </cols>
  <sheetData>
    <row r="2" customFormat="false" ht="12" hidden="false" customHeight="false" outlineLevel="0" collapsed="false">
      <c r="A2" s="139" t="s">
        <v>547</v>
      </c>
      <c r="B2" s="139"/>
      <c r="C2" s="139"/>
      <c r="D2" s="139"/>
      <c r="E2" s="139"/>
      <c r="F2" s="139"/>
      <c r="G2" s="139"/>
    </row>
    <row r="3" customFormat="false" ht="12" hidden="false" customHeight="false" outlineLevel="0" collapsed="false">
      <c r="A3" s="140" t="s">
        <v>548</v>
      </c>
      <c r="B3" s="140"/>
      <c r="C3" s="140"/>
      <c r="D3" s="140"/>
      <c r="E3" s="140"/>
      <c r="F3" s="140"/>
      <c r="G3" s="140"/>
    </row>
    <row r="5" customFormat="false" ht="24.5" hidden="false" customHeight="false" outlineLevel="0" collapsed="false">
      <c r="A5" s="141" t="s">
        <v>549</v>
      </c>
      <c r="B5" s="107" t="s">
        <v>166</v>
      </c>
      <c r="C5" s="107" t="s">
        <v>550</v>
      </c>
      <c r="D5" s="107" t="s">
        <v>551</v>
      </c>
      <c r="E5" s="107" t="s">
        <v>523</v>
      </c>
      <c r="F5" s="142" t="s">
        <v>552</v>
      </c>
      <c r="G5" s="143" t="s">
        <v>553</v>
      </c>
      <c r="H5" s="107" t="s">
        <v>333</v>
      </c>
    </row>
    <row r="6" customFormat="false" ht="12" hidden="false" customHeight="false" outlineLevel="0" collapsed="false">
      <c r="B6" s="111" t="n">
        <v>1</v>
      </c>
      <c r="C6" s="144" t="s">
        <v>492</v>
      </c>
      <c r="D6" s="113" t="n">
        <v>44862</v>
      </c>
      <c r="E6" s="145" t="s">
        <v>493</v>
      </c>
      <c r="F6" s="146" t="n">
        <v>5</v>
      </c>
      <c r="G6" s="146" t="n">
        <v>57</v>
      </c>
      <c r="H6" s="51"/>
    </row>
    <row r="7" customFormat="false" ht="12" hidden="false" customHeight="false" outlineLevel="0" collapsed="false">
      <c r="B7" s="111" t="n">
        <v>2</v>
      </c>
      <c r="C7" s="147" t="s">
        <v>494</v>
      </c>
      <c r="D7" s="113" t="n">
        <v>44624</v>
      </c>
      <c r="E7" s="145" t="s">
        <v>495</v>
      </c>
      <c r="F7" s="146" t="n">
        <v>0</v>
      </c>
      <c r="G7" s="146" t="n">
        <v>65</v>
      </c>
      <c r="H7" s="51"/>
    </row>
    <row r="8" customFormat="false" ht="12" hidden="false" customHeight="false" outlineLevel="0" collapsed="false">
      <c r="B8" s="111" t="n">
        <v>3</v>
      </c>
      <c r="C8" s="147" t="s">
        <v>496</v>
      </c>
      <c r="D8" s="113" t="n">
        <v>44683</v>
      </c>
      <c r="E8" s="145" t="s">
        <v>497</v>
      </c>
      <c r="F8" s="146" t="n">
        <v>1</v>
      </c>
      <c r="G8" s="146" t="n">
        <v>65</v>
      </c>
      <c r="H8" s="51"/>
    </row>
    <row r="9" customFormat="false" ht="12" hidden="false" customHeight="false" outlineLevel="0" collapsed="false">
      <c r="B9" s="111" t="n">
        <v>4</v>
      </c>
      <c r="C9" s="147" t="s">
        <v>554</v>
      </c>
      <c r="D9" s="113" t="n">
        <v>44774</v>
      </c>
      <c r="E9" s="145" t="s">
        <v>500</v>
      </c>
      <c r="F9" s="146" t="n">
        <v>3</v>
      </c>
      <c r="G9" s="146" t="n">
        <v>56</v>
      </c>
      <c r="H9" s="51"/>
    </row>
    <row r="10" customFormat="false" ht="12" hidden="false" customHeight="false" outlineLevel="0" collapsed="false">
      <c r="B10" s="111" t="n">
        <v>5</v>
      </c>
      <c r="C10" s="147" t="s">
        <v>501</v>
      </c>
      <c r="D10" s="113" t="n">
        <v>44753</v>
      </c>
      <c r="E10" s="145" t="s">
        <v>502</v>
      </c>
      <c r="F10" s="146" t="n">
        <v>7</v>
      </c>
      <c r="G10" s="146" t="n">
        <v>54</v>
      </c>
      <c r="H10" s="51"/>
    </row>
    <row r="11" customFormat="false" ht="12" hidden="false" customHeight="false" outlineLevel="0" collapsed="false">
      <c r="B11" s="111" t="n">
        <v>6</v>
      </c>
      <c r="C11" s="147" t="s">
        <v>555</v>
      </c>
      <c r="D11" s="113" t="n">
        <v>44837</v>
      </c>
      <c r="E11" s="145" t="s">
        <v>504</v>
      </c>
      <c r="F11" s="146" t="n">
        <v>3</v>
      </c>
      <c r="G11" s="146" t="n">
        <v>57</v>
      </c>
      <c r="H11" s="148"/>
    </row>
    <row r="12" customFormat="false" ht="12" hidden="false" customHeight="false" outlineLevel="0" collapsed="false">
      <c r="B12" s="111" t="n">
        <v>7</v>
      </c>
      <c r="C12" s="147" t="s">
        <v>556</v>
      </c>
      <c r="D12" s="113" t="n">
        <v>44778</v>
      </c>
      <c r="E12" s="145" t="s">
        <v>507</v>
      </c>
      <c r="F12" s="146" t="n">
        <v>4</v>
      </c>
      <c r="G12" s="146" t="n">
        <v>54</v>
      </c>
      <c r="H12" s="51"/>
    </row>
    <row r="13" customFormat="false" ht="12" hidden="false" customHeight="false" outlineLevel="0" collapsed="false">
      <c r="B13" s="111" t="n">
        <v>8</v>
      </c>
      <c r="C13" s="147" t="s">
        <v>557</v>
      </c>
      <c r="D13" s="113" t="n">
        <v>44830</v>
      </c>
      <c r="E13" s="145" t="s">
        <v>509</v>
      </c>
      <c r="F13" s="146" t="n">
        <v>3</v>
      </c>
      <c r="G13" s="146" t="n">
        <v>60</v>
      </c>
      <c r="H13" s="51"/>
    </row>
    <row r="14" customFormat="false" ht="12" hidden="false" customHeight="false" outlineLevel="0" collapsed="false">
      <c r="B14" s="111" t="n">
        <v>9</v>
      </c>
      <c r="C14" s="147" t="s">
        <v>558</v>
      </c>
      <c r="D14" s="113" t="n">
        <v>44624</v>
      </c>
      <c r="E14" s="145" t="s">
        <v>512</v>
      </c>
      <c r="F14" s="146" t="n">
        <v>2</v>
      </c>
      <c r="G14" s="146" t="n">
        <v>31</v>
      </c>
      <c r="H14" s="148"/>
    </row>
    <row r="15" customFormat="false" ht="12" hidden="false" customHeight="false" outlineLevel="0" collapsed="false">
      <c r="B15" s="111" t="n">
        <v>10</v>
      </c>
      <c r="C15" s="147" t="s">
        <v>559</v>
      </c>
      <c r="D15" s="113" t="n">
        <v>44624</v>
      </c>
      <c r="E15" s="145" t="s">
        <v>514</v>
      </c>
      <c r="F15" s="146" t="n">
        <v>14</v>
      </c>
      <c r="G15" s="146" t="n">
        <v>31</v>
      </c>
      <c r="H15" s="51"/>
    </row>
    <row r="16" customFormat="false" ht="12" hidden="false" customHeight="false" outlineLevel="0" collapsed="false">
      <c r="B16" s="111" t="n">
        <v>11</v>
      </c>
      <c r="C16" s="147"/>
      <c r="D16" s="113" t="n">
        <v>44624</v>
      </c>
      <c r="E16" s="145" t="s">
        <v>515</v>
      </c>
      <c r="F16" s="146" t="n">
        <v>0</v>
      </c>
      <c r="G16" s="146" t="n">
        <v>0</v>
      </c>
      <c r="H16" s="148"/>
    </row>
    <row r="17" customFormat="false" ht="12" hidden="false" customHeight="false" outlineLevel="0" collapsed="false">
      <c r="B17" s="111" t="n">
        <v>12</v>
      </c>
      <c r="C17" s="147" t="s">
        <v>560</v>
      </c>
      <c r="D17" s="113" t="n">
        <v>44624</v>
      </c>
      <c r="E17" s="145" t="s">
        <v>517</v>
      </c>
      <c r="F17" s="146" t="n">
        <v>3</v>
      </c>
      <c r="G17" s="146" t="n">
        <v>61</v>
      </c>
      <c r="H17" s="51"/>
    </row>
    <row r="18" customFormat="false" ht="24" hidden="false" customHeight="false" outlineLevel="0" collapsed="false">
      <c r="A18" s="141" t="s">
        <v>561</v>
      </c>
      <c r="B18" s="107" t="s">
        <v>166</v>
      </c>
      <c r="C18" s="107" t="s">
        <v>550</v>
      </c>
      <c r="D18" s="107" t="s">
        <v>551</v>
      </c>
      <c r="E18" s="107" t="s">
        <v>523</v>
      </c>
      <c r="F18" s="149" t="s">
        <v>552</v>
      </c>
      <c r="G18" s="107" t="s">
        <v>553</v>
      </c>
    </row>
    <row r="19" customFormat="false" ht="12" hidden="false" customHeight="false" outlineLevel="0" collapsed="false">
      <c r="A19" s="150"/>
      <c r="B19" s="151" t="n">
        <v>1</v>
      </c>
      <c r="C19" s="152" t="s">
        <v>161</v>
      </c>
      <c r="D19" s="153" t="n">
        <v>44624</v>
      </c>
      <c r="E19" s="154" t="s">
        <v>162</v>
      </c>
      <c r="F19" s="155" t="n">
        <v>4</v>
      </c>
      <c r="G19" s="95" t="n">
        <v>64</v>
      </c>
    </row>
    <row r="20" customFormat="false" ht="12" hidden="false" customHeight="false" outlineLevel="0" collapsed="false">
      <c r="A20" s="156"/>
      <c r="B20" s="151" t="n">
        <v>2</v>
      </c>
      <c r="C20" s="152" t="s">
        <v>142</v>
      </c>
      <c r="D20" s="157" t="n">
        <v>44624</v>
      </c>
      <c r="E20" s="158" t="s">
        <v>118</v>
      </c>
      <c r="F20" s="159" t="n">
        <v>5</v>
      </c>
      <c r="G20" s="95" t="n">
        <v>56</v>
      </c>
    </row>
    <row r="21" customFormat="false" ht="12" hidden="false" customHeight="false" outlineLevel="0" collapsed="false">
      <c r="A21" s="156"/>
      <c r="B21" s="151" t="n">
        <v>3</v>
      </c>
      <c r="C21" s="152" t="s">
        <v>562</v>
      </c>
      <c r="D21" s="157" t="n">
        <v>44655</v>
      </c>
      <c r="E21" s="158" t="s">
        <v>118</v>
      </c>
      <c r="F21" s="159" t="n">
        <v>3</v>
      </c>
      <c r="G21" s="95" t="n">
        <v>65</v>
      </c>
    </row>
    <row r="22" customFormat="false" ht="12" hidden="false" customHeight="false" outlineLevel="0" collapsed="false">
      <c r="A22" s="156"/>
      <c r="B22" s="151" t="n">
        <v>4</v>
      </c>
      <c r="C22" s="152" t="s">
        <v>121</v>
      </c>
      <c r="D22" s="157" t="n">
        <v>44655</v>
      </c>
      <c r="E22" s="158" t="s">
        <v>120</v>
      </c>
      <c r="F22" s="159" t="n">
        <v>9</v>
      </c>
      <c r="G22" s="95" t="n">
        <v>62</v>
      </c>
    </row>
    <row r="23" customFormat="false" ht="12" hidden="false" customHeight="false" outlineLevel="0" collapsed="false">
      <c r="A23" s="156"/>
      <c r="B23" s="151" t="n">
        <v>5</v>
      </c>
      <c r="C23" s="152" t="s">
        <v>148</v>
      </c>
      <c r="D23" s="157" t="n">
        <v>44624</v>
      </c>
      <c r="E23" s="158" t="s">
        <v>120</v>
      </c>
      <c r="F23" s="159" t="n">
        <v>5</v>
      </c>
      <c r="G23" s="95" t="n">
        <v>63</v>
      </c>
    </row>
    <row r="24" customFormat="false" ht="12" hidden="false" customHeight="false" outlineLevel="0" collapsed="false">
      <c r="A24" s="160"/>
      <c r="B24" s="151" t="n">
        <v>6</v>
      </c>
      <c r="C24" s="152" t="s">
        <v>124</v>
      </c>
      <c r="D24" s="157" t="n">
        <v>44704</v>
      </c>
      <c r="E24" s="161" t="s">
        <v>120</v>
      </c>
      <c r="F24" s="159" t="n">
        <v>0</v>
      </c>
      <c r="G24" s="95" t="n">
        <v>65</v>
      </c>
    </row>
    <row r="25" customFormat="false" ht="12" hidden="false" customHeight="false" outlineLevel="0" collapsed="false">
      <c r="A25" s="160"/>
      <c r="B25" s="151" t="n">
        <v>7</v>
      </c>
      <c r="C25" s="152" t="s">
        <v>563</v>
      </c>
      <c r="D25" s="157" t="n">
        <v>44713</v>
      </c>
      <c r="E25" s="161" t="s">
        <v>120</v>
      </c>
      <c r="F25" s="159" t="n">
        <v>11</v>
      </c>
      <c r="G25" s="95" t="n">
        <v>61</v>
      </c>
    </row>
    <row r="26" customFormat="false" ht="12" hidden="false" customHeight="false" outlineLevel="0" collapsed="false">
      <c r="A26" s="160"/>
      <c r="B26" s="151" t="n">
        <v>8</v>
      </c>
      <c r="C26" s="152" t="s">
        <v>125</v>
      </c>
      <c r="D26" s="157" t="n">
        <v>44713</v>
      </c>
      <c r="E26" s="161" t="s">
        <v>120</v>
      </c>
      <c r="F26" s="159" t="n">
        <v>1</v>
      </c>
      <c r="G26" s="95" t="n">
        <v>65</v>
      </c>
    </row>
    <row r="27" customFormat="false" ht="12" hidden="false" customHeight="false" outlineLevel="0" collapsed="false">
      <c r="A27" s="160"/>
      <c r="B27" s="151" t="n">
        <v>9</v>
      </c>
      <c r="C27" s="152" t="s">
        <v>564</v>
      </c>
      <c r="D27" s="157" t="n">
        <v>44727</v>
      </c>
      <c r="E27" s="161" t="s">
        <v>120</v>
      </c>
      <c r="F27" s="159" t="n">
        <v>2</v>
      </c>
      <c r="G27" s="95" t="n">
        <v>64</v>
      </c>
    </row>
    <row r="28" customFormat="false" ht="12" hidden="false" customHeight="false" outlineLevel="0" collapsed="false">
      <c r="A28" s="160"/>
      <c r="B28" s="151" t="n">
        <v>10</v>
      </c>
      <c r="C28" s="152" t="s">
        <v>565</v>
      </c>
      <c r="D28" s="157" t="n">
        <v>44727</v>
      </c>
      <c r="E28" s="161" t="s">
        <v>120</v>
      </c>
      <c r="F28" s="159" t="n">
        <v>5</v>
      </c>
      <c r="G28" s="95" t="n">
        <v>62</v>
      </c>
    </row>
    <row r="29" customFormat="false" ht="12" hidden="false" customHeight="false" outlineLevel="0" collapsed="false">
      <c r="A29" s="160"/>
      <c r="B29" s="151" t="n">
        <v>11</v>
      </c>
      <c r="C29" s="152" t="s">
        <v>566</v>
      </c>
      <c r="D29" s="157" t="n">
        <v>44727</v>
      </c>
      <c r="E29" s="161" t="s">
        <v>123</v>
      </c>
      <c r="F29" s="159" t="n">
        <v>5</v>
      </c>
      <c r="G29" s="95" t="n">
        <v>61</v>
      </c>
    </row>
    <row r="30" customFormat="false" ht="12" hidden="false" customHeight="false" outlineLevel="0" collapsed="false">
      <c r="A30" s="160"/>
      <c r="B30" s="151" t="n">
        <v>12</v>
      </c>
      <c r="C30" s="152" t="s">
        <v>135</v>
      </c>
      <c r="D30" s="157" t="n">
        <v>44727</v>
      </c>
      <c r="E30" s="161" t="s">
        <v>120</v>
      </c>
      <c r="F30" s="159" t="n">
        <v>0</v>
      </c>
      <c r="G30" s="95" t="n">
        <v>65</v>
      </c>
    </row>
    <row r="31" customFormat="false" ht="12" hidden="false" customHeight="false" outlineLevel="0" collapsed="false">
      <c r="A31" s="160"/>
      <c r="B31" s="151" t="n">
        <v>13</v>
      </c>
      <c r="C31" s="152" t="s">
        <v>567</v>
      </c>
      <c r="D31" s="157" t="n">
        <v>44727</v>
      </c>
      <c r="E31" s="161" t="s">
        <v>120</v>
      </c>
      <c r="F31" s="159" t="n">
        <v>5</v>
      </c>
      <c r="G31" s="95" t="n">
        <v>63</v>
      </c>
    </row>
    <row r="32" customFormat="false" ht="12" hidden="false" customHeight="false" outlineLevel="0" collapsed="false">
      <c r="A32" s="160"/>
      <c r="B32" s="151" t="n">
        <v>14</v>
      </c>
      <c r="C32" s="152" t="s">
        <v>568</v>
      </c>
      <c r="D32" s="157" t="n">
        <v>44727</v>
      </c>
      <c r="E32" s="161" t="s">
        <v>120</v>
      </c>
      <c r="F32" s="159" t="n">
        <v>6</v>
      </c>
      <c r="G32" s="95" t="n">
        <v>62</v>
      </c>
    </row>
    <row r="33" customFormat="false" ht="12" hidden="false" customHeight="false" outlineLevel="0" collapsed="false">
      <c r="A33" s="160"/>
      <c r="B33" s="151" t="n">
        <v>15</v>
      </c>
      <c r="C33" s="152" t="s">
        <v>569</v>
      </c>
      <c r="D33" s="157" t="n">
        <v>44813</v>
      </c>
      <c r="E33" s="161" t="s">
        <v>120</v>
      </c>
      <c r="F33" s="159" t="n">
        <v>2</v>
      </c>
      <c r="G33" s="95" t="n">
        <v>65</v>
      </c>
    </row>
    <row r="34" customFormat="false" ht="12" hidden="false" customHeight="false" outlineLevel="0" collapsed="false">
      <c r="A34" s="160"/>
      <c r="B34" s="151" t="n">
        <v>16</v>
      </c>
      <c r="C34" s="152" t="s">
        <v>130</v>
      </c>
      <c r="D34" s="157" t="n">
        <v>44727</v>
      </c>
      <c r="E34" s="161" t="s">
        <v>118</v>
      </c>
      <c r="F34" s="159" t="n">
        <v>10</v>
      </c>
      <c r="G34" s="95" t="n">
        <v>57</v>
      </c>
    </row>
    <row r="35" customFormat="false" ht="12" hidden="false" customHeight="false" outlineLevel="0" collapsed="false">
      <c r="A35" s="160"/>
      <c r="B35" s="151" t="n">
        <v>17</v>
      </c>
      <c r="C35" s="152" t="s">
        <v>131</v>
      </c>
      <c r="D35" s="157" t="n">
        <v>44727</v>
      </c>
      <c r="E35" s="161" t="s">
        <v>123</v>
      </c>
      <c r="F35" s="159" t="n">
        <v>4</v>
      </c>
      <c r="G35" s="95" t="n">
        <v>63</v>
      </c>
    </row>
    <row r="36" customFormat="false" ht="12" hidden="false" customHeight="false" outlineLevel="0" collapsed="false">
      <c r="A36" s="160"/>
      <c r="B36" s="151" t="n">
        <v>18</v>
      </c>
      <c r="C36" s="152" t="s">
        <v>147</v>
      </c>
      <c r="D36" s="157" t="n">
        <v>44719</v>
      </c>
      <c r="E36" s="161" t="s">
        <v>120</v>
      </c>
      <c r="F36" s="159" t="n">
        <v>0</v>
      </c>
      <c r="G36" s="95" t="n">
        <v>22</v>
      </c>
    </row>
    <row r="37" customFormat="false" ht="12" hidden="false" customHeight="false" outlineLevel="0" collapsed="false">
      <c r="A37" s="160"/>
      <c r="B37" s="151" t="n">
        <v>19</v>
      </c>
      <c r="C37" s="152" t="s">
        <v>156</v>
      </c>
      <c r="D37" s="157" t="n">
        <v>44727</v>
      </c>
      <c r="E37" s="161" t="s">
        <v>120</v>
      </c>
      <c r="F37" s="159" t="n">
        <v>0</v>
      </c>
      <c r="G37" s="95" t="n">
        <v>65</v>
      </c>
    </row>
    <row r="38" customFormat="false" ht="12" hidden="false" customHeight="false" outlineLevel="0" collapsed="false">
      <c r="A38" s="160"/>
      <c r="B38" s="151" t="n">
        <v>20</v>
      </c>
      <c r="C38" s="152" t="s">
        <v>149</v>
      </c>
      <c r="D38" s="157" t="n">
        <v>44722</v>
      </c>
      <c r="E38" s="161" t="s">
        <v>150</v>
      </c>
      <c r="F38" s="159" t="n">
        <v>4</v>
      </c>
      <c r="G38" s="95" t="n">
        <v>64</v>
      </c>
    </row>
    <row r="39" customFormat="false" ht="12" hidden="false" customHeight="false" outlineLevel="0" collapsed="false">
      <c r="A39" s="160"/>
      <c r="B39" s="151" t="n">
        <v>21</v>
      </c>
      <c r="C39" s="152" t="s">
        <v>570</v>
      </c>
      <c r="D39" s="157" t="n">
        <v>44727</v>
      </c>
      <c r="E39" s="161" t="s">
        <v>150</v>
      </c>
      <c r="F39" s="159" t="n">
        <v>4</v>
      </c>
      <c r="G39" s="95" t="n">
        <v>63</v>
      </c>
    </row>
    <row r="40" customFormat="false" ht="12" hidden="false" customHeight="false" outlineLevel="0" collapsed="false">
      <c r="A40" s="160"/>
      <c r="B40" s="151" t="n">
        <v>22</v>
      </c>
      <c r="C40" s="152" t="s">
        <v>157</v>
      </c>
      <c r="D40" s="157" t="n">
        <v>44718</v>
      </c>
      <c r="E40" s="161" t="s">
        <v>158</v>
      </c>
      <c r="F40" s="159" t="n">
        <v>2</v>
      </c>
      <c r="G40" s="95" t="n">
        <v>65</v>
      </c>
    </row>
    <row r="41" customFormat="false" ht="12" hidden="false" customHeight="false" outlineLevel="0" collapsed="false">
      <c r="A41" s="160"/>
      <c r="B41" s="151" t="n">
        <v>23</v>
      </c>
      <c r="C41" s="152" t="s">
        <v>159</v>
      </c>
      <c r="D41" s="157" t="n">
        <v>44641</v>
      </c>
      <c r="E41" s="161" t="s">
        <v>118</v>
      </c>
      <c r="F41" s="159" t="n">
        <v>1</v>
      </c>
      <c r="G41" s="95" t="n">
        <v>65</v>
      </c>
    </row>
    <row r="42" customFormat="false" ht="12" hidden="false" customHeight="false" outlineLevel="0" collapsed="false">
      <c r="A42" s="160"/>
      <c r="B42" s="151" t="n">
        <v>24</v>
      </c>
      <c r="C42" s="152" t="s">
        <v>160</v>
      </c>
      <c r="D42" s="157" t="n">
        <v>44708</v>
      </c>
      <c r="E42" s="161" t="s">
        <v>120</v>
      </c>
      <c r="F42" s="159" t="n">
        <v>8</v>
      </c>
      <c r="G42" s="95" t="n">
        <v>60</v>
      </c>
    </row>
    <row r="43" customFormat="false" ht="12" hidden="false" customHeight="false" outlineLevel="0" collapsed="false">
      <c r="A43" s="160"/>
      <c r="B43" s="151" t="n">
        <v>25</v>
      </c>
      <c r="C43" s="152" t="s">
        <v>144</v>
      </c>
      <c r="D43" s="157" t="n">
        <v>44761</v>
      </c>
      <c r="E43" s="161" t="s">
        <v>120</v>
      </c>
      <c r="F43" s="159" t="n">
        <v>0</v>
      </c>
      <c r="G43" s="95" t="n">
        <v>65</v>
      </c>
    </row>
    <row r="44" customFormat="false" ht="12" hidden="false" customHeight="false" outlineLevel="0" collapsed="false">
      <c r="A44" s="160"/>
      <c r="B44" s="151" t="n">
        <v>26</v>
      </c>
      <c r="C44" s="152" t="s">
        <v>152</v>
      </c>
      <c r="D44" s="157" t="n">
        <v>44761</v>
      </c>
      <c r="E44" s="161" t="s">
        <v>153</v>
      </c>
      <c r="F44" s="159" t="n">
        <v>4</v>
      </c>
      <c r="G44" s="95" t="n">
        <v>63</v>
      </c>
    </row>
    <row r="45" customFormat="false" ht="12" hidden="false" customHeight="false" outlineLevel="0" collapsed="false">
      <c r="A45" s="162"/>
      <c r="B45" s="151" t="n">
        <v>27</v>
      </c>
      <c r="C45" s="152" t="s">
        <v>139</v>
      </c>
      <c r="D45" s="157" t="n">
        <v>44655</v>
      </c>
      <c r="E45" s="112" t="s">
        <v>120</v>
      </c>
      <c r="F45" s="159" t="n">
        <v>5</v>
      </c>
      <c r="G45" s="95" t="n">
        <v>62</v>
      </c>
    </row>
    <row r="46" customFormat="false" ht="12" hidden="false" customHeight="false" outlineLevel="0" collapsed="false">
      <c r="A46" s="162"/>
      <c r="B46" s="151" t="n">
        <v>28</v>
      </c>
      <c r="C46" s="152" t="s">
        <v>563</v>
      </c>
      <c r="D46" s="163" t="n">
        <v>44790</v>
      </c>
      <c r="E46" s="164" t="s">
        <v>571</v>
      </c>
      <c r="F46" s="159" t="n">
        <v>0</v>
      </c>
      <c r="G46" s="95" t="n">
        <v>65</v>
      </c>
    </row>
    <row r="47" customFormat="false" ht="12" hidden="false" customHeight="false" outlineLevel="0" collapsed="false">
      <c r="A47" s="162"/>
      <c r="B47" s="151" t="n">
        <v>29</v>
      </c>
      <c r="C47" s="152" t="s">
        <v>572</v>
      </c>
      <c r="D47" s="163" t="n">
        <v>44795</v>
      </c>
      <c r="E47" s="112" t="s">
        <v>120</v>
      </c>
      <c r="F47" s="159" t="n">
        <v>1</v>
      </c>
      <c r="G47" s="95" t="n">
        <v>65</v>
      </c>
    </row>
    <row r="48" customFormat="false" ht="12" hidden="false" customHeight="false" outlineLevel="0" collapsed="false">
      <c r="A48" s="162"/>
      <c r="B48" s="151" t="n">
        <v>30</v>
      </c>
      <c r="C48" s="152" t="s">
        <v>573</v>
      </c>
      <c r="D48" s="163" t="n">
        <v>44802</v>
      </c>
      <c r="E48" s="164" t="s">
        <v>123</v>
      </c>
      <c r="F48" s="159" t="n">
        <v>5</v>
      </c>
      <c r="G48" s="95" t="n">
        <v>63</v>
      </c>
    </row>
    <row r="49" customFormat="false" ht="12" hidden="false" customHeight="false" outlineLevel="0" collapsed="false">
      <c r="A49" s="165"/>
      <c r="B49" s="151" t="n">
        <v>31</v>
      </c>
      <c r="C49" s="152" t="s">
        <v>574</v>
      </c>
      <c r="D49" s="166" t="n">
        <v>44802</v>
      </c>
      <c r="E49" s="114" t="s">
        <v>123</v>
      </c>
      <c r="F49" s="159" t="n">
        <v>6</v>
      </c>
      <c r="G49" s="95" t="n">
        <v>62</v>
      </c>
    </row>
    <row r="50" customFormat="false" ht="12" hidden="false" customHeight="false" outlineLevel="0" collapsed="false">
      <c r="B50" s="151" t="n">
        <v>32</v>
      </c>
      <c r="C50" s="152" t="s">
        <v>163</v>
      </c>
      <c r="D50" s="166" t="n">
        <v>44865</v>
      </c>
      <c r="E50" s="167" t="s">
        <v>162</v>
      </c>
      <c r="F50" s="168" t="n">
        <v>2</v>
      </c>
      <c r="G50" s="169" t="n">
        <v>65</v>
      </c>
    </row>
    <row r="51" customFormat="false" ht="12" hidden="false" customHeight="false" outlineLevel="0" collapsed="false">
      <c r="B51" s="151" t="n">
        <v>33</v>
      </c>
      <c r="C51" s="152" t="s">
        <v>127</v>
      </c>
      <c r="D51" s="166" t="s">
        <v>575</v>
      </c>
      <c r="E51" s="170" t="s">
        <v>120</v>
      </c>
      <c r="F51" s="168" t="n">
        <v>8</v>
      </c>
      <c r="G51" s="169" t="n">
        <v>58</v>
      </c>
    </row>
    <row r="52" customFormat="false" ht="12" hidden="false" customHeight="false" outlineLevel="0" collapsed="false">
      <c r="B52" s="151" t="n">
        <v>34</v>
      </c>
      <c r="C52" s="152" t="s">
        <v>146</v>
      </c>
      <c r="D52" s="166" t="s">
        <v>576</v>
      </c>
      <c r="E52" s="170" t="s">
        <v>120</v>
      </c>
      <c r="F52" s="168" t="n">
        <v>0</v>
      </c>
      <c r="G52" s="169" t="n">
        <v>65</v>
      </c>
    </row>
    <row r="53" customFormat="false" ht="12" hidden="false" customHeight="false" outlineLevel="0" collapsed="false">
      <c r="B53" s="151" t="n">
        <v>35</v>
      </c>
      <c r="C53" s="152" t="s">
        <v>117</v>
      </c>
      <c r="D53" s="166" t="s">
        <v>577</v>
      </c>
      <c r="E53" s="170" t="s">
        <v>120</v>
      </c>
      <c r="F53" s="168" t="n">
        <v>6</v>
      </c>
      <c r="G53" s="169" t="n">
        <v>61</v>
      </c>
    </row>
    <row r="54" customFormat="false" ht="12" hidden="false" customHeight="false" outlineLevel="0" collapsed="false">
      <c r="B54" s="151" t="n">
        <v>36</v>
      </c>
      <c r="C54" s="152" t="s">
        <v>134</v>
      </c>
      <c r="D54" s="166" t="s">
        <v>578</v>
      </c>
      <c r="E54" s="170" t="s">
        <v>120</v>
      </c>
      <c r="F54" s="168" t="n">
        <v>3</v>
      </c>
      <c r="G54" s="169" t="n">
        <v>64</v>
      </c>
    </row>
    <row r="55" customFormat="false" ht="12" hidden="false" customHeight="false" outlineLevel="0" collapsed="false">
      <c r="B55" s="151" t="n">
        <v>37</v>
      </c>
      <c r="C55" s="152" t="s">
        <v>527</v>
      </c>
      <c r="D55" s="166" t="n">
        <v>44689</v>
      </c>
      <c r="E55" s="170" t="s">
        <v>120</v>
      </c>
      <c r="F55" s="168" t="n">
        <v>7</v>
      </c>
      <c r="G55" s="169" t="n">
        <v>61</v>
      </c>
    </row>
    <row r="56" customFormat="false" ht="12" hidden="false" customHeight="false" outlineLevel="0" collapsed="false">
      <c r="B56" s="151" t="n">
        <v>38</v>
      </c>
      <c r="C56" s="152" t="s">
        <v>579</v>
      </c>
      <c r="D56" s="166" t="n">
        <v>44842</v>
      </c>
      <c r="E56" s="170" t="s">
        <v>120</v>
      </c>
      <c r="F56" s="168" t="n">
        <v>2</v>
      </c>
      <c r="G56" s="169" t="n">
        <v>65</v>
      </c>
    </row>
    <row r="57" customFormat="false" ht="12" hidden="false" customHeight="false" outlineLevel="0" collapsed="false">
      <c r="B57" s="151" t="n">
        <v>39</v>
      </c>
      <c r="C57" s="152" t="s">
        <v>122</v>
      </c>
      <c r="D57" s="166" t="n">
        <v>44654</v>
      </c>
      <c r="E57" s="171" t="s">
        <v>120</v>
      </c>
      <c r="F57" s="168" t="n">
        <v>2</v>
      </c>
      <c r="G57" s="169" t="n">
        <v>65</v>
      </c>
    </row>
    <row r="58" customFormat="false" ht="12" hidden="false" customHeight="false" outlineLevel="0" collapsed="false">
      <c r="B58" s="151" t="n">
        <v>40</v>
      </c>
      <c r="C58" s="152" t="s">
        <v>141</v>
      </c>
      <c r="D58" s="166" t="n">
        <v>44865</v>
      </c>
      <c r="E58" s="167" t="s">
        <v>118</v>
      </c>
      <c r="F58" s="168" t="n">
        <v>0</v>
      </c>
      <c r="G58" s="169" t="n">
        <v>65</v>
      </c>
    </row>
    <row r="59" customFormat="false" ht="12" hidden="false" customHeight="false" outlineLevel="0" collapsed="false">
      <c r="B59" s="172"/>
      <c r="C59" s="173"/>
    </row>
  </sheetData>
  <mergeCells count="2">
    <mergeCell ref="A2:G2"/>
    <mergeCell ref="A3:G3"/>
  </mergeCells>
  <conditionalFormatting sqref="A37 C37 E37">
    <cfRule type="duplicateValues" priority="2" aboveAverage="0" equalAverage="0" bottom="0" percent="0" rank="0" text="" dxfId="0">
      <formula>0</formula>
    </cfRule>
  </conditionalFormatting>
  <conditionalFormatting sqref="A39 C39 E39">
    <cfRule type="duplicateValues" priority="3" aboveAverage="0" equalAverage="0" bottom="0" percent="0" rank="0" text="" dxfId="0">
      <formula>0</formula>
    </cfRule>
  </conditionalFormatting>
  <conditionalFormatting sqref="A47:A49 C47:C49 A19:A45 C19:C45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J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8" activeCellId="0" sqref="H18"/>
    </sheetView>
  </sheetViews>
  <sheetFormatPr defaultRowHeight="14.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4.45"/>
    <col collapsed="false" customWidth="true" hidden="false" outlineLevel="0" max="9" min="7" style="0" width="8.53"/>
    <col collapsed="false" customWidth="true" hidden="false" outlineLevel="0" max="10" min="10" style="0" width="13.82"/>
    <col collapsed="false" customWidth="true" hidden="false" outlineLevel="0" max="1025" min="11" style="0" width="8.53"/>
  </cols>
  <sheetData>
    <row r="2" customFormat="false" ht="15.65" hidden="false" customHeight="true" outlineLevel="0" collapsed="false">
      <c r="A2" s="174" t="s">
        <v>580</v>
      </c>
      <c r="B2" s="174"/>
      <c r="C2" s="174"/>
      <c r="D2" s="174"/>
      <c r="E2" s="174"/>
      <c r="F2" s="174"/>
      <c r="G2" s="175"/>
      <c r="H2" s="175"/>
      <c r="I2" s="175"/>
      <c r="J2" s="175"/>
    </row>
    <row r="3" customFormat="false" ht="15" hidden="false" customHeight="false" outlineLevel="0" collapsed="false"/>
    <row r="4" customFormat="false" ht="15" hidden="false" customHeight="false" outlineLevel="0" collapsed="false">
      <c r="B4" s="176" t="s">
        <v>581</v>
      </c>
      <c r="C4" s="176"/>
      <c r="D4" s="176"/>
      <c r="E4" s="176"/>
    </row>
  </sheetData>
  <mergeCells count="2">
    <mergeCell ref="A2:F2"/>
    <mergeCell ref="B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3.18"/>
    <col collapsed="false" customWidth="true" hidden="false" outlineLevel="0" max="3" min="3" style="0" width="15.54"/>
    <col collapsed="false" customWidth="true" hidden="false" outlineLevel="0" max="1025" min="4" style="0" width="8.53"/>
  </cols>
  <sheetData>
    <row r="2" customFormat="false" ht="14.5" hidden="false" customHeight="false" outlineLevel="0" collapsed="false">
      <c r="B2" s="62" t="s">
        <v>582</v>
      </c>
    </row>
    <row r="4" customFormat="false" ht="14.5" hidden="false" customHeight="false" outlineLevel="0" collapsed="false">
      <c r="B4" s="177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3.72"/>
    <col collapsed="false" customWidth="true" hidden="false" outlineLevel="0" max="1025" min="3" style="0" width="8.53"/>
  </cols>
  <sheetData>
    <row r="2" customFormat="false" ht="14.5" hidden="false" customHeight="false" outlineLevel="0" collapsed="false">
      <c r="B2" s="62" t="s">
        <v>583</v>
      </c>
    </row>
    <row r="3" customFormat="false" ht="15" hidden="false" customHeight="false" outlineLevel="0" collapsed="false"/>
    <row r="4" customFormat="false" ht="15" hidden="false" customHeight="false" outlineLevel="0" collapsed="false">
      <c r="B4" s="178" t="s">
        <v>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P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7.54"/>
    <col collapsed="false" customWidth="true" hidden="false" outlineLevel="0" max="3" min="3" style="0" width="9.82"/>
    <col collapsed="false" customWidth="true" hidden="false" outlineLevel="0" max="4" min="4" style="0" width="20.55"/>
    <col collapsed="false" customWidth="true" hidden="false" outlineLevel="0" max="5" min="5" style="0" width="7.54"/>
    <col collapsed="false" customWidth="true" hidden="false" outlineLevel="0" max="6" min="6" style="0" width="38.46"/>
    <col collapsed="false" customWidth="true" hidden="false" outlineLevel="0" max="7" min="7" style="0" width="17.28"/>
    <col collapsed="false" customWidth="true" hidden="false" outlineLevel="0" max="8" min="8" style="0" width="6.46"/>
    <col collapsed="false" customWidth="true" hidden="false" outlineLevel="0" max="9" min="9" style="0" width="11.17"/>
    <col collapsed="false" customWidth="true" hidden="false" outlineLevel="0" max="10" min="10" style="0" width="33.63"/>
    <col collapsed="false" customWidth="true" hidden="false" outlineLevel="0" max="11" min="11" style="0" width="12.27"/>
    <col collapsed="false" customWidth="true" hidden="false" outlineLevel="0" max="12" min="12" style="0" width="29.09"/>
    <col collapsed="false" customWidth="true" hidden="false" outlineLevel="0" max="13" min="13" style="0" width="17.91"/>
    <col collapsed="false" customWidth="true" hidden="false" outlineLevel="0" max="14" min="14" style="0" width="23"/>
    <col collapsed="false" customWidth="true" hidden="false" outlineLevel="0" max="15" min="15" style="0" width="10.9"/>
    <col collapsed="false" customWidth="true" hidden="false" outlineLevel="0" max="16" min="16" style="31" width="13.27"/>
    <col collapsed="false" customWidth="true" hidden="false" outlineLevel="0" max="1025" min="17" style="0" width="8.53"/>
  </cols>
  <sheetData>
    <row r="2" customFormat="false" ht="14.5" hidden="false" customHeight="false" outlineLevel="0" collapsed="false">
      <c r="A2" s="179" t="s">
        <v>585</v>
      </c>
      <c r="B2" s="179"/>
      <c r="C2" s="179"/>
      <c r="D2" s="179"/>
      <c r="E2" s="179"/>
      <c r="F2" s="179"/>
      <c r="G2" s="179"/>
      <c r="H2" s="179"/>
    </row>
    <row r="3" customFormat="false" ht="14.5" hidden="false" customHeight="false" outlineLevel="0" collapsed="false">
      <c r="A3" s="180" t="s">
        <v>586</v>
      </c>
      <c r="B3" s="180"/>
      <c r="C3" s="180"/>
      <c r="D3" s="180"/>
      <c r="E3" s="180"/>
      <c r="F3" s="180"/>
      <c r="G3" s="180"/>
      <c r="H3" s="180"/>
    </row>
    <row r="5" customFormat="false" ht="15" hidden="false" customHeight="false" outlineLevel="0" collapsed="false">
      <c r="A5" s="181" t="s">
        <v>587</v>
      </c>
      <c r="B5" s="182" t="s">
        <v>588</v>
      </c>
      <c r="C5" s="181" t="s">
        <v>184</v>
      </c>
      <c r="D5" s="181" t="s">
        <v>589</v>
      </c>
      <c r="E5" s="181" t="s">
        <v>590</v>
      </c>
      <c r="F5" s="181" t="s">
        <v>591</v>
      </c>
      <c r="G5" s="181" t="s">
        <v>592</v>
      </c>
      <c r="H5" s="181" t="s">
        <v>593</v>
      </c>
      <c r="I5" s="181" t="s">
        <v>594</v>
      </c>
      <c r="J5" s="181" t="s">
        <v>595</v>
      </c>
      <c r="K5" s="181" t="s">
        <v>596</v>
      </c>
      <c r="L5" s="181" t="s">
        <v>597</v>
      </c>
      <c r="M5" s="181" t="s">
        <v>598</v>
      </c>
      <c r="N5" s="181" t="s">
        <v>599</v>
      </c>
      <c r="O5" s="181" t="s">
        <v>600</v>
      </c>
      <c r="P5" s="181" t="s">
        <v>601</v>
      </c>
    </row>
    <row r="6" customFormat="false" ht="15" hidden="false" customHeight="false" outlineLevel="0" collapsed="false">
      <c r="A6" s="38" t="n">
        <v>1</v>
      </c>
      <c r="B6" s="38" t="s">
        <v>602</v>
      </c>
      <c r="C6" s="38" t="s">
        <v>603</v>
      </c>
      <c r="D6" s="183" t="n">
        <v>44879</v>
      </c>
      <c r="E6" s="184" t="s">
        <v>604</v>
      </c>
      <c r="F6" s="185" t="s">
        <v>605</v>
      </c>
      <c r="G6" s="186" t="s">
        <v>432</v>
      </c>
      <c r="H6" s="187" t="s">
        <v>606</v>
      </c>
      <c r="I6" s="188" t="n">
        <v>0.395833333333333</v>
      </c>
      <c r="J6" s="188" t="n">
        <v>0.422222222222222</v>
      </c>
      <c r="K6" s="38" t="s">
        <v>607</v>
      </c>
      <c r="L6" s="38" t="s">
        <v>358</v>
      </c>
      <c r="M6" s="38" t="s">
        <v>608</v>
      </c>
      <c r="N6" s="189" t="s">
        <v>609</v>
      </c>
      <c r="O6" s="183" t="n">
        <v>44879</v>
      </c>
      <c r="P6" s="190" t="n">
        <v>0.458333333333333</v>
      </c>
    </row>
    <row r="7" customFormat="false" ht="15" hidden="false" customHeight="false" outlineLevel="0" collapsed="false">
      <c r="A7" s="38" t="n">
        <v>2</v>
      </c>
      <c r="B7" s="38" t="s">
        <v>602</v>
      </c>
      <c r="C7" s="38" t="s">
        <v>603</v>
      </c>
      <c r="D7" s="183" t="n">
        <v>44880</v>
      </c>
      <c r="E7" s="38" t="s">
        <v>610</v>
      </c>
      <c r="F7" s="191" t="s">
        <v>605</v>
      </c>
      <c r="G7" s="192" t="s">
        <v>432</v>
      </c>
      <c r="H7" s="193" t="s">
        <v>606</v>
      </c>
      <c r="I7" s="188" t="n">
        <v>0.415277777777778</v>
      </c>
      <c r="J7" s="188" t="n">
        <v>0.423611111111111</v>
      </c>
      <c r="K7" s="38" t="s">
        <v>611</v>
      </c>
      <c r="L7" s="38" t="s">
        <v>358</v>
      </c>
      <c r="M7" s="38" t="s">
        <v>608</v>
      </c>
      <c r="N7" s="189" t="s">
        <v>609</v>
      </c>
      <c r="O7" s="194" t="n">
        <v>44880</v>
      </c>
      <c r="P7" s="195" t="n">
        <v>0.479166666666667</v>
      </c>
    </row>
    <row r="8" customFormat="false" ht="14.5" hidden="false" customHeight="false" outlineLevel="0" collapsed="false">
      <c r="A8" s="38" t="n">
        <v>3</v>
      </c>
      <c r="B8" s="38" t="s">
        <v>602</v>
      </c>
      <c r="C8" s="38" t="s">
        <v>603</v>
      </c>
      <c r="D8" s="183" t="n">
        <v>44888</v>
      </c>
      <c r="E8" s="38" t="s">
        <v>612</v>
      </c>
      <c r="F8" s="89" t="s">
        <v>613</v>
      </c>
      <c r="G8" s="196" t="s">
        <v>432</v>
      </c>
      <c r="H8" s="197" t="s">
        <v>614</v>
      </c>
      <c r="I8" s="198" t="n">
        <v>0.688194444444445</v>
      </c>
      <c r="J8" s="198" t="n">
        <v>0.688888888888889</v>
      </c>
      <c r="K8" s="38" t="s">
        <v>615</v>
      </c>
      <c r="L8" s="38" t="s">
        <v>358</v>
      </c>
      <c r="M8" s="38" t="s">
        <v>608</v>
      </c>
      <c r="N8" s="189" t="s">
        <v>609</v>
      </c>
      <c r="O8" s="194" t="n">
        <v>44888</v>
      </c>
      <c r="P8" s="199" t="n">
        <v>0.708333333333333</v>
      </c>
    </row>
    <row r="9" customFormat="false" ht="14.5" hidden="false" customHeight="false" outlineLevel="0" collapsed="false">
      <c r="A9" s="38" t="n">
        <v>4</v>
      </c>
      <c r="B9" s="38" t="s">
        <v>602</v>
      </c>
      <c r="C9" s="38" t="s">
        <v>603</v>
      </c>
      <c r="D9" s="183" t="n">
        <v>44891</v>
      </c>
      <c r="E9" s="38" t="s">
        <v>616</v>
      </c>
      <c r="F9" s="89" t="s">
        <v>617</v>
      </c>
      <c r="G9" s="89" t="s">
        <v>432</v>
      </c>
      <c r="H9" s="197" t="s">
        <v>614</v>
      </c>
      <c r="I9" s="188" t="n">
        <v>0</v>
      </c>
      <c r="J9" s="198" t="n">
        <v>0.0208333333333333</v>
      </c>
      <c r="K9" s="60" t="s">
        <v>618</v>
      </c>
      <c r="L9" s="200" t="s">
        <v>358</v>
      </c>
      <c r="M9" s="38" t="s">
        <v>608</v>
      </c>
      <c r="N9" s="189" t="s">
        <v>609</v>
      </c>
      <c r="O9" s="194" t="n">
        <v>44891</v>
      </c>
      <c r="P9" s="199" t="n">
        <v>0.445138888888889</v>
      </c>
    </row>
    <row r="10" customFormat="false" ht="14.5" hidden="false" customHeight="false" outlineLevel="0" collapsed="false">
      <c r="A10" s="38" t="n">
        <v>5</v>
      </c>
      <c r="B10" s="38" t="s">
        <v>602</v>
      </c>
      <c r="C10" s="38" t="s">
        <v>603</v>
      </c>
      <c r="D10" s="183" t="n">
        <v>44891</v>
      </c>
      <c r="E10" s="38" t="s">
        <v>619</v>
      </c>
      <c r="F10" s="89" t="s">
        <v>620</v>
      </c>
      <c r="G10" s="89" t="s">
        <v>621</v>
      </c>
      <c r="H10" s="197" t="s">
        <v>606</v>
      </c>
      <c r="I10" s="188" t="n">
        <v>0.873611111111111</v>
      </c>
      <c r="J10" s="198" t="n">
        <v>0.884027777777778</v>
      </c>
      <c r="K10" s="60" t="s">
        <v>622</v>
      </c>
      <c r="L10" s="38" t="s">
        <v>358</v>
      </c>
      <c r="M10" s="38" t="s">
        <v>608</v>
      </c>
      <c r="N10" s="189" t="s">
        <v>609</v>
      </c>
      <c r="O10" s="194" t="n">
        <v>44892</v>
      </c>
      <c r="P10" s="199" t="n">
        <v>0.0263888888888889</v>
      </c>
    </row>
    <row r="11" customFormat="false" ht="14.5" hidden="false" customHeight="false" outlineLevel="0" collapsed="false">
      <c r="A11" s="38" t="n">
        <v>6</v>
      </c>
      <c r="B11" s="38" t="s">
        <v>602</v>
      </c>
      <c r="C11" s="38" t="s">
        <v>623</v>
      </c>
      <c r="D11" s="183" t="n">
        <v>44900</v>
      </c>
      <c r="E11" s="38" t="s">
        <v>624</v>
      </c>
      <c r="F11" s="89" t="s">
        <v>625</v>
      </c>
      <c r="G11" s="51" t="s">
        <v>432</v>
      </c>
      <c r="H11" s="197" t="s">
        <v>614</v>
      </c>
      <c r="I11" s="198" t="n">
        <v>0.325</v>
      </c>
      <c r="J11" s="198" t="n">
        <v>0.345833333333333</v>
      </c>
      <c r="K11" s="60" t="s">
        <v>626</v>
      </c>
      <c r="L11" s="38" t="s">
        <v>358</v>
      </c>
      <c r="M11" s="38" t="s">
        <v>608</v>
      </c>
      <c r="N11" s="189" t="s">
        <v>609</v>
      </c>
      <c r="O11" s="194" t="n">
        <v>44900</v>
      </c>
      <c r="P11" s="201" t="n">
        <v>0.384027777777778</v>
      </c>
    </row>
    <row r="12" customFormat="false" ht="14.5" hidden="false" customHeight="false" outlineLevel="0" collapsed="false">
      <c r="A12" s="38" t="n">
        <v>7</v>
      </c>
      <c r="B12" s="38" t="s">
        <v>602</v>
      </c>
      <c r="C12" s="60" t="s">
        <v>623</v>
      </c>
      <c r="D12" s="183" t="n">
        <v>44907</v>
      </c>
      <c r="E12" s="38" t="s">
        <v>627</v>
      </c>
      <c r="F12" s="89" t="s">
        <v>628</v>
      </c>
      <c r="G12" s="89" t="s">
        <v>432</v>
      </c>
      <c r="H12" s="197" t="s">
        <v>629</v>
      </c>
      <c r="I12" s="198" t="n">
        <v>0.625</v>
      </c>
      <c r="J12" s="198" t="n">
        <v>0.625694444444445</v>
      </c>
      <c r="K12" s="60" t="s">
        <v>615</v>
      </c>
      <c r="L12" s="38" t="s">
        <v>358</v>
      </c>
      <c r="M12" s="38" t="s">
        <v>608</v>
      </c>
      <c r="N12" s="189" t="s">
        <v>609</v>
      </c>
      <c r="O12" s="194" t="n">
        <v>44907</v>
      </c>
      <c r="P12" s="201" t="n">
        <v>0.8125</v>
      </c>
    </row>
    <row r="13" customFormat="false" ht="14.5" hidden="false" customHeight="false" outlineLevel="0" collapsed="false">
      <c r="A13" s="38" t="n">
        <v>8</v>
      </c>
      <c r="B13" s="38" t="s">
        <v>602</v>
      </c>
      <c r="C13" s="60" t="s">
        <v>623</v>
      </c>
      <c r="D13" s="183" t="n">
        <v>44914</v>
      </c>
      <c r="E13" s="38" t="s">
        <v>630</v>
      </c>
      <c r="F13" s="89" t="s">
        <v>631</v>
      </c>
      <c r="G13" s="51" t="s">
        <v>632</v>
      </c>
      <c r="H13" s="197" t="s">
        <v>606</v>
      </c>
      <c r="I13" s="198" t="n">
        <v>0.375</v>
      </c>
      <c r="J13" s="198" t="n">
        <v>0.395833333333333</v>
      </c>
      <c r="K13" s="60" t="s">
        <v>618</v>
      </c>
      <c r="L13" s="38" t="s">
        <v>358</v>
      </c>
      <c r="M13" s="38" t="s">
        <v>608</v>
      </c>
      <c r="N13" s="189" t="s">
        <v>609</v>
      </c>
      <c r="O13" s="194" t="n">
        <v>44914</v>
      </c>
      <c r="P13" s="201" t="n">
        <v>0.458333333333333</v>
      </c>
    </row>
    <row r="14" customFormat="false" ht="14.5" hidden="false" customHeight="false" outlineLevel="0" collapsed="false">
      <c r="A14" s="38" t="n">
        <v>9</v>
      </c>
      <c r="B14" s="38" t="s">
        <v>602</v>
      </c>
      <c r="C14" s="60" t="s">
        <v>623</v>
      </c>
      <c r="D14" s="183" t="n">
        <v>44914</v>
      </c>
      <c r="E14" s="38" t="s">
        <v>633</v>
      </c>
      <c r="F14" s="89" t="s">
        <v>634</v>
      </c>
      <c r="G14" s="51" t="s">
        <v>482</v>
      </c>
      <c r="H14" s="197" t="s">
        <v>614</v>
      </c>
      <c r="I14" s="188" t="n">
        <v>0.650694444444445</v>
      </c>
      <c r="J14" s="198" t="n">
        <v>0.657638888888889</v>
      </c>
      <c r="K14" s="60" t="s">
        <v>635</v>
      </c>
      <c r="L14" s="38" t="s">
        <v>358</v>
      </c>
      <c r="M14" s="38" t="s">
        <v>608</v>
      </c>
      <c r="N14" s="189" t="s">
        <v>609</v>
      </c>
      <c r="O14" s="194" t="n">
        <v>44914</v>
      </c>
      <c r="P14" s="201" t="n">
        <v>0.692361111111111</v>
      </c>
    </row>
    <row r="15" customFormat="false" ht="14.5" hidden="false" customHeight="false" outlineLevel="0" collapsed="false">
      <c r="A15" s="38" t="n">
        <v>10</v>
      </c>
      <c r="B15" s="38" t="s">
        <v>602</v>
      </c>
      <c r="C15" s="60" t="s">
        <v>623</v>
      </c>
      <c r="D15" s="183" t="n">
        <v>44914</v>
      </c>
      <c r="E15" s="38" t="s">
        <v>636</v>
      </c>
      <c r="F15" s="89" t="s">
        <v>637</v>
      </c>
      <c r="G15" s="51" t="s">
        <v>638</v>
      </c>
      <c r="H15" s="197" t="s">
        <v>614</v>
      </c>
      <c r="I15" s="188" t="n">
        <v>0.833333333333333</v>
      </c>
      <c r="J15" s="188" t="n">
        <v>0.836805555555555</v>
      </c>
      <c r="K15" s="38" t="s">
        <v>639</v>
      </c>
      <c r="L15" s="38" t="s">
        <v>358</v>
      </c>
      <c r="M15" s="38" t="s">
        <v>608</v>
      </c>
      <c r="N15" s="189" t="s">
        <v>609</v>
      </c>
      <c r="O15" s="194" t="n">
        <v>44914</v>
      </c>
      <c r="P15" s="201" t="n">
        <v>0.854166666666667</v>
      </c>
    </row>
    <row r="16" customFormat="false" ht="14.5" hidden="false" customHeight="false" outlineLevel="0" collapsed="false">
      <c r="A16" s="38" t="n">
        <v>11</v>
      </c>
      <c r="B16" s="38" t="s">
        <v>640</v>
      </c>
      <c r="C16" s="60" t="s">
        <v>641</v>
      </c>
      <c r="D16" s="183" t="n">
        <v>44927</v>
      </c>
      <c r="E16" s="38" t="s">
        <v>642</v>
      </c>
      <c r="F16" s="89" t="s">
        <v>643</v>
      </c>
      <c r="G16" s="51" t="s">
        <v>226</v>
      </c>
      <c r="H16" s="197" t="s">
        <v>614</v>
      </c>
      <c r="I16" s="188" t="n">
        <v>0.625</v>
      </c>
      <c r="J16" s="188" t="n">
        <v>0.635416666666667</v>
      </c>
      <c r="K16" s="38" t="s">
        <v>622</v>
      </c>
      <c r="L16" s="38" t="s">
        <v>358</v>
      </c>
      <c r="M16" s="38" t="s">
        <v>608</v>
      </c>
      <c r="N16" s="189" t="s">
        <v>609</v>
      </c>
      <c r="O16" s="194" t="n">
        <v>44928</v>
      </c>
      <c r="P16" s="201" t="n">
        <v>0.666666666666667</v>
      </c>
    </row>
    <row r="17" customFormat="false" ht="14.5" hidden="false" customHeight="false" outlineLevel="0" collapsed="false">
      <c r="A17" s="38" t="n">
        <v>12</v>
      </c>
      <c r="B17" s="38" t="s">
        <v>640</v>
      </c>
      <c r="C17" s="60" t="s">
        <v>641</v>
      </c>
      <c r="D17" s="183" t="n">
        <v>44928</v>
      </c>
      <c r="E17" s="38" t="s">
        <v>644</v>
      </c>
      <c r="F17" s="89" t="s">
        <v>645</v>
      </c>
      <c r="G17" s="196" t="s">
        <v>482</v>
      </c>
      <c r="H17" s="197" t="s">
        <v>614</v>
      </c>
      <c r="I17" s="198" t="n">
        <v>0.6375</v>
      </c>
      <c r="J17" s="198" t="n">
        <v>0.644444444444444</v>
      </c>
      <c r="K17" s="60" t="s">
        <v>646</v>
      </c>
      <c r="L17" s="38" t="s">
        <v>358</v>
      </c>
      <c r="M17" s="38" t="s">
        <v>608</v>
      </c>
      <c r="N17" s="189" t="s">
        <v>609</v>
      </c>
      <c r="O17" s="194" t="n">
        <v>44928</v>
      </c>
      <c r="P17" s="201" t="n">
        <v>0.916666666666667</v>
      </c>
    </row>
    <row r="18" customFormat="false" ht="15" hidden="false" customHeight="false" outlineLevel="0" collapsed="false">
      <c r="A18" s="38" t="n">
        <v>13</v>
      </c>
      <c r="B18" s="38" t="s">
        <v>640</v>
      </c>
      <c r="C18" s="38" t="s">
        <v>641</v>
      </c>
      <c r="D18" s="183" t="n">
        <v>44929</v>
      </c>
      <c r="E18" s="38" t="s">
        <v>647</v>
      </c>
      <c r="F18" s="202" t="s">
        <v>648</v>
      </c>
      <c r="G18" s="86" t="s">
        <v>482</v>
      </c>
      <c r="H18" s="187" t="s">
        <v>614</v>
      </c>
      <c r="I18" s="188" t="n">
        <v>0.70625</v>
      </c>
      <c r="J18" s="188" t="n">
        <v>0.713194444444445</v>
      </c>
      <c r="K18" s="38" t="s">
        <v>646</v>
      </c>
      <c r="L18" s="38" t="s">
        <v>358</v>
      </c>
      <c r="M18" s="38" t="s">
        <v>608</v>
      </c>
      <c r="N18" s="189" t="s">
        <v>609</v>
      </c>
      <c r="O18" s="183" t="n">
        <v>44928</v>
      </c>
      <c r="P18" s="190" t="n">
        <v>0.914583333333333</v>
      </c>
    </row>
    <row r="19" customFormat="false" ht="14.5" hidden="false" customHeight="false" outlineLevel="0" collapsed="false">
      <c r="A19" s="38" t="n">
        <v>14</v>
      </c>
      <c r="B19" s="38" t="s">
        <v>640</v>
      </c>
      <c r="C19" s="38" t="s">
        <v>641</v>
      </c>
      <c r="D19" s="183" t="n">
        <v>44930</v>
      </c>
      <c r="E19" s="38" t="s">
        <v>649</v>
      </c>
      <c r="F19" s="89" t="s">
        <v>650</v>
      </c>
      <c r="G19" s="89" t="s">
        <v>632</v>
      </c>
      <c r="H19" s="197" t="s">
        <v>606</v>
      </c>
      <c r="I19" s="188" t="n">
        <v>0.25</v>
      </c>
      <c r="J19" s="188" t="n">
        <v>0.256944444444444</v>
      </c>
      <c r="K19" s="60" t="s">
        <v>646</v>
      </c>
      <c r="L19" s="38" t="s">
        <v>358</v>
      </c>
      <c r="M19" s="38" t="s">
        <v>608</v>
      </c>
      <c r="N19" s="189" t="s">
        <v>609</v>
      </c>
      <c r="O19" s="183" t="n">
        <v>44930</v>
      </c>
      <c r="P19" s="201" t="n">
        <v>0.291666666666667</v>
      </c>
    </row>
    <row r="20" customFormat="false" ht="14.5" hidden="false" customHeight="false" outlineLevel="0" collapsed="false">
      <c r="A20" s="38" t="n">
        <v>15</v>
      </c>
      <c r="B20" s="38" t="s">
        <v>640</v>
      </c>
      <c r="C20" s="38" t="s">
        <v>641</v>
      </c>
      <c r="D20" s="183" t="n">
        <v>44931</v>
      </c>
      <c r="E20" s="38" t="s">
        <v>651</v>
      </c>
      <c r="F20" s="89" t="s">
        <v>652</v>
      </c>
      <c r="G20" s="89" t="s">
        <v>632</v>
      </c>
      <c r="H20" s="197" t="s">
        <v>629</v>
      </c>
      <c r="I20" s="188" t="n">
        <v>0.645833333333333</v>
      </c>
      <c r="J20" s="188" t="n">
        <v>0.647916666666667</v>
      </c>
      <c r="K20" s="60" t="s">
        <v>653</v>
      </c>
      <c r="L20" s="38" t="s">
        <v>358</v>
      </c>
      <c r="M20" s="38" t="s">
        <v>608</v>
      </c>
      <c r="N20" s="189" t="s">
        <v>609</v>
      </c>
      <c r="O20" s="194" t="n">
        <v>44932</v>
      </c>
      <c r="P20" s="201" t="n">
        <v>0.583333333333333</v>
      </c>
    </row>
    <row r="21" customFormat="false" ht="14.5" hidden="false" customHeight="false" outlineLevel="0" collapsed="false">
      <c r="A21" s="38" t="n">
        <v>16</v>
      </c>
      <c r="B21" s="38" t="s">
        <v>640</v>
      </c>
      <c r="C21" s="60" t="s">
        <v>641</v>
      </c>
      <c r="D21" s="183" t="n">
        <v>44935</v>
      </c>
      <c r="E21" s="38" t="s">
        <v>654</v>
      </c>
      <c r="F21" s="89" t="s">
        <v>655</v>
      </c>
      <c r="G21" s="89" t="s">
        <v>226</v>
      </c>
      <c r="H21" s="197" t="s">
        <v>614</v>
      </c>
      <c r="I21" s="198" t="n">
        <v>0.375</v>
      </c>
      <c r="J21" s="198" t="n">
        <v>0.381944444444444</v>
      </c>
      <c r="K21" s="60" t="s">
        <v>646</v>
      </c>
      <c r="L21" s="38" t="s">
        <v>358</v>
      </c>
      <c r="M21" s="38" t="s">
        <v>608</v>
      </c>
      <c r="N21" s="189" t="s">
        <v>609</v>
      </c>
      <c r="O21" s="194" t="n">
        <v>44935</v>
      </c>
      <c r="P21" s="201" t="n">
        <v>0.458333333333333</v>
      </c>
    </row>
    <row r="22" customFormat="false" ht="14.5" hidden="false" customHeight="false" outlineLevel="0" collapsed="false">
      <c r="A22" s="38" t="n">
        <v>17</v>
      </c>
      <c r="B22" s="38" t="s">
        <v>640</v>
      </c>
      <c r="C22" s="60" t="s">
        <v>641</v>
      </c>
      <c r="D22" s="183" t="n">
        <v>44937</v>
      </c>
      <c r="E22" s="38" t="s">
        <v>656</v>
      </c>
      <c r="F22" s="89" t="s">
        <v>617</v>
      </c>
      <c r="G22" s="89" t="s">
        <v>226</v>
      </c>
      <c r="H22" s="197" t="s">
        <v>629</v>
      </c>
      <c r="I22" s="198" t="n">
        <v>0.75</v>
      </c>
      <c r="J22" s="198" t="n">
        <v>0.757638888888889</v>
      </c>
      <c r="K22" s="60" t="s">
        <v>657</v>
      </c>
      <c r="L22" s="38" t="s">
        <v>358</v>
      </c>
      <c r="M22" s="38" t="s">
        <v>608</v>
      </c>
      <c r="N22" s="189" t="s">
        <v>609</v>
      </c>
      <c r="O22" s="194" t="n">
        <v>44937</v>
      </c>
      <c r="P22" s="201" t="n">
        <v>0.791666666666667</v>
      </c>
    </row>
    <row r="23" customFormat="false" ht="14.5" hidden="false" customHeight="false" outlineLevel="0" collapsed="false">
      <c r="A23" s="38" t="n">
        <v>18</v>
      </c>
      <c r="B23" s="38" t="s">
        <v>640</v>
      </c>
      <c r="C23" s="38" t="s">
        <v>641</v>
      </c>
      <c r="D23" s="183" t="n">
        <v>44943</v>
      </c>
      <c r="E23" s="38" t="s">
        <v>658</v>
      </c>
      <c r="F23" s="89" t="s">
        <v>659</v>
      </c>
      <c r="G23" s="89" t="s">
        <v>660</v>
      </c>
      <c r="H23" s="187" t="s">
        <v>629</v>
      </c>
      <c r="I23" s="198" t="n">
        <v>0.458333333333333</v>
      </c>
      <c r="J23" s="198" t="n">
        <v>0.466666666666667</v>
      </c>
      <c r="K23" s="38" t="s">
        <v>611</v>
      </c>
      <c r="L23" s="38" t="s">
        <v>358</v>
      </c>
      <c r="M23" s="38" t="s">
        <v>608</v>
      </c>
      <c r="N23" s="189" t="s">
        <v>609</v>
      </c>
      <c r="O23" s="194" t="n">
        <v>44943</v>
      </c>
      <c r="P23" s="201" t="n">
        <v>0.485416666666667</v>
      </c>
    </row>
    <row r="24" customFormat="false" ht="14.5" hidden="false" customHeight="false" outlineLevel="0" collapsed="false">
      <c r="A24" s="38" t="n">
        <v>19</v>
      </c>
      <c r="B24" s="38" t="s">
        <v>640</v>
      </c>
      <c r="C24" s="38" t="s">
        <v>641</v>
      </c>
      <c r="D24" s="183" t="n">
        <v>44943</v>
      </c>
      <c r="E24" s="38" t="s">
        <v>661</v>
      </c>
      <c r="F24" s="89" t="s">
        <v>662</v>
      </c>
      <c r="G24" s="89" t="s">
        <v>226</v>
      </c>
      <c r="H24" s="187" t="s">
        <v>629</v>
      </c>
      <c r="I24" s="198" t="n">
        <v>0.681944444444445</v>
      </c>
      <c r="J24" s="198" t="n">
        <v>0.685416666666667</v>
      </c>
      <c r="K24" s="38" t="s">
        <v>663</v>
      </c>
      <c r="L24" s="38" t="s">
        <v>358</v>
      </c>
      <c r="M24" s="38" t="s">
        <v>608</v>
      </c>
      <c r="N24" s="189" t="s">
        <v>609</v>
      </c>
      <c r="O24" s="194" t="n">
        <v>44943</v>
      </c>
      <c r="P24" s="201" t="n">
        <v>0.75</v>
      </c>
    </row>
    <row r="25" customFormat="false" ht="14.5" hidden="false" customHeight="false" outlineLevel="0" collapsed="false">
      <c r="A25" s="38" t="n">
        <v>20</v>
      </c>
      <c r="B25" s="38" t="s">
        <v>640</v>
      </c>
      <c r="C25" s="38" t="s">
        <v>641</v>
      </c>
      <c r="D25" s="183" t="n">
        <v>44949</v>
      </c>
      <c r="E25" s="38" t="s">
        <v>664</v>
      </c>
      <c r="F25" s="89" t="s">
        <v>655</v>
      </c>
      <c r="G25" s="89" t="s">
        <v>226</v>
      </c>
      <c r="H25" s="187" t="s">
        <v>629</v>
      </c>
      <c r="I25" s="198" t="n">
        <v>0.442361111111111</v>
      </c>
      <c r="J25" s="198" t="n">
        <v>0.449305555555556</v>
      </c>
      <c r="K25" s="38" t="s">
        <v>646</v>
      </c>
      <c r="L25" s="38" t="s">
        <v>358</v>
      </c>
      <c r="M25" s="38" t="s">
        <v>608</v>
      </c>
      <c r="N25" s="189" t="s">
        <v>609</v>
      </c>
      <c r="O25" s="194" t="n">
        <v>44949</v>
      </c>
      <c r="P25" s="201" t="n">
        <v>0.708333333333333</v>
      </c>
    </row>
    <row r="26" customFormat="false" ht="14.5" hidden="false" customHeight="false" outlineLevel="0" collapsed="false">
      <c r="A26" s="38" t="n">
        <v>21</v>
      </c>
      <c r="B26" s="38" t="s">
        <v>640</v>
      </c>
      <c r="C26" s="38" t="s">
        <v>665</v>
      </c>
      <c r="D26" s="183" t="n">
        <v>44959</v>
      </c>
      <c r="E26" s="38" t="s">
        <v>666</v>
      </c>
      <c r="F26" s="89" t="s">
        <v>667</v>
      </c>
      <c r="G26" s="89" t="s">
        <v>226</v>
      </c>
      <c r="H26" s="187" t="s">
        <v>629</v>
      </c>
      <c r="I26" s="198" t="n">
        <v>0.625</v>
      </c>
      <c r="J26" s="198" t="n">
        <v>0.628472222222222</v>
      </c>
      <c r="K26" s="38" t="s">
        <v>663</v>
      </c>
      <c r="L26" s="38" t="s">
        <v>475</v>
      </c>
      <c r="M26" s="38" t="s">
        <v>608</v>
      </c>
      <c r="N26" s="189" t="s">
        <v>609</v>
      </c>
      <c r="O26" s="194" t="n">
        <v>44959</v>
      </c>
      <c r="P26" s="201" t="n">
        <v>0.666666666666667</v>
      </c>
    </row>
    <row r="27" customFormat="false" ht="14.5" hidden="false" customHeight="false" outlineLevel="0" collapsed="false">
      <c r="A27" s="38" t="n">
        <v>22</v>
      </c>
      <c r="B27" s="38" t="s">
        <v>640</v>
      </c>
      <c r="C27" s="38" t="s">
        <v>665</v>
      </c>
      <c r="D27" s="183" t="n">
        <v>44964</v>
      </c>
      <c r="E27" s="38" t="s">
        <v>668</v>
      </c>
      <c r="F27" s="89" t="s">
        <v>669</v>
      </c>
      <c r="G27" s="89" t="s">
        <v>226</v>
      </c>
      <c r="H27" s="187" t="s">
        <v>606</v>
      </c>
      <c r="I27" s="198" t="n">
        <v>0.291666666666667</v>
      </c>
      <c r="J27" s="198" t="n">
        <v>0.3125</v>
      </c>
      <c r="K27" s="38" t="s">
        <v>618</v>
      </c>
      <c r="L27" s="38" t="s">
        <v>475</v>
      </c>
      <c r="M27" s="38" t="s">
        <v>608</v>
      </c>
      <c r="N27" s="189" t="s">
        <v>609</v>
      </c>
      <c r="O27" s="194" t="n">
        <v>44964</v>
      </c>
      <c r="P27" s="201" t="n">
        <v>0.479166666666667</v>
      </c>
    </row>
    <row r="28" customFormat="false" ht="14.5" hidden="false" customHeight="false" outlineLevel="0" collapsed="false">
      <c r="A28" s="38" t="n">
        <v>23</v>
      </c>
      <c r="B28" s="38" t="s">
        <v>640</v>
      </c>
      <c r="C28" s="38" t="s">
        <v>665</v>
      </c>
      <c r="D28" s="183" t="n">
        <v>44970</v>
      </c>
      <c r="E28" s="38" t="s">
        <v>668</v>
      </c>
      <c r="F28" s="89" t="s">
        <v>670</v>
      </c>
      <c r="G28" s="89" t="s">
        <v>226</v>
      </c>
      <c r="H28" s="187" t="s">
        <v>606</v>
      </c>
      <c r="I28" s="198" t="n">
        <v>0.291666666666667</v>
      </c>
      <c r="J28" s="198" t="n">
        <v>0.3125</v>
      </c>
      <c r="K28" s="38" t="s">
        <v>618</v>
      </c>
      <c r="L28" s="38" t="s">
        <v>475</v>
      </c>
      <c r="M28" s="38" t="s">
        <v>608</v>
      </c>
      <c r="N28" s="189" t="s">
        <v>609</v>
      </c>
      <c r="O28" s="194" t="n">
        <v>44970</v>
      </c>
      <c r="P28" s="201" t="n">
        <v>0.479166666666667</v>
      </c>
    </row>
    <row r="29" customFormat="false" ht="14.5" hidden="false" customHeight="false" outlineLevel="0" collapsed="false">
      <c r="A29" s="38" t="n">
        <v>24</v>
      </c>
      <c r="B29" s="38" t="s">
        <v>640</v>
      </c>
      <c r="C29" s="38" t="s">
        <v>665</v>
      </c>
      <c r="D29" s="183" t="n">
        <v>44970</v>
      </c>
      <c r="E29" s="38" t="s">
        <v>668</v>
      </c>
      <c r="F29" s="89" t="s">
        <v>671</v>
      </c>
      <c r="G29" s="89" t="s">
        <v>416</v>
      </c>
      <c r="H29" s="187" t="s">
        <v>606</v>
      </c>
      <c r="I29" s="198" t="n">
        <v>0.541666666666667</v>
      </c>
      <c r="J29" s="198" t="n">
        <v>0.5625</v>
      </c>
      <c r="K29" s="38" t="s">
        <v>618</v>
      </c>
      <c r="L29" s="38" t="s">
        <v>475</v>
      </c>
      <c r="M29" s="38" t="s">
        <v>608</v>
      </c>
      <c r="N29" s="189" t="s">
        <v>609</v>
      </c>
      <c r="O29" s="194" t="n">
        <v>44970</v>
      </c>
      <c r="P29" s="201" t="n">
        <v>0.645833333333333</v>
      </c>
    </row>
    <row r="30" customFormat="false" ht="14.5" hidden="false" customHeight="false" outlineLevel="0" collapsed="false">
      <c r="A30" s="38" t="n">
        <v>25</v>
      </c>
      <c r="B30" s="38" t="s">
        <v>640</v>
      </c>
      <c r="C30" s="38" t="s">
        <v>665</v>
      </c>
      <c r="D30" s="183" t="n">
        <v>44970</v>
      </c>
      <c r="E30" s="38" t="s">
        <v>668</v>
      </c>
      <c r="F30" s="89" t="s">
        <v>672</v>
      </c>
      <c r="G30" s="89" t="s">
        <v>281</v>
      </c>
      <c r="H30" s="187" t="s">
        <v>606</v>
      </c>
      <c r="I30" s="198" t="n">
        <v>0.541666666666667</v>
      </c>
      <c r="J30" s="198" t="n">
        <v>0.5625</v>
      </c>
      <c r="K30" s="38" t="s">
        <v>618</v>
      </c>
      <c r="L30" s="38" t="s">
        <v>475</v>
      </c>
      <c r="M30" s="38" t="s">
        <v>608</v>
      </c>
      <c r="N30" s="189" t="s">
        <v>609</v>
      </c>
      <c r="O30" s="194" t="n">
        <v>44970</v>
      </c>
      <c r="P30" s="201" t="n">
        <v>0.645833333333333</v>
      </c>
    </row>
    <row r="31" customFormat="false" ht="14.5" hidden="false" customHeight="false" outlineLevel="0" collapsed="false">
      <c r="A31" s="38" t="n">
        <v>26</v>
      </c>
      <c r="B31" s="38" t="s">
        <v>640</v>
      </c>
      <c r="C31" s="38" t="s">
        <v>665</v>
      </c>
      <c r="D31" s="183" t="n">
        <v>44970</v>
      </c>
      <c r="E31" s="38" t="s">
        <v>668</v>
      </c>
      <c r="F31" s="89" t="s">
        <v>673</v>
      </c>
      <c r="G31" s="89" t="s">
        <v>281</v>
      </c>
      <c r="H31" s="187" t="s">
        <v>606</v>
      </c>
      <c r="I31" s="198" t="n">
        <v>0.291666666666667</v>
      </c>
      <c r="J31" s="198" t="n">
        <v>0.3125</v>
      </c>
      <c r="K31" s="38" t="s">
        <v>618</v>
      </c>
      <c r="L31" s="38" t="s">
        <v>475</v>
      </c>
      <c r="M31" s="38" t="s">
        <v>608</v>
      </c>
      <c r="N31" s="189" t="s">
        <v>609</v>
      </c>
      <c r="O31" s="194" t="n">
        <v>44970</v>
      </c>
      <c r="P31" s="201" t="n">
        <v>0.479166666666667</v>
      </c>
    </row>
  </sheetData>
  <mergeCells count="2">
    <mergeCell ref="A2:H2"/>
    <mergeCell ref="A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27"/>
    <col collapsed="false" customWidth="true" hidden="false" outlineLevel="0" max="3" min="3" style="0" width="25.18"/>
    <col collapsed="false" customWidth="true" hidden="false" outlineLevel="0" max="5" min="4" style="0" width="8.53"/>
    <col collapsed="false" customWidth="true" hidden="false" outlineLevel="0" max="6" min="6" style="0" width="9.82"/>
    <col collapsed="false" customWidth="true" hidden="false" outlineLevel="0" max="7" min="7" style="0" width="9.45"/>
    <col collapsed="false" customWidth="true" hidden="false" outlineLevel="0" max="8" min="8" style="0" width="12.27"/>
    <col collapsed="false" customWidth="true" hidden="false" outlineLevel="0" max="1025" min="9" style="0" width="8.53"/>
  </cols>
  <sheetData>
    <row r="1" customFormat="false" ht="15" hidden="false" customHeight="false" outlineLevel="0" collapsed="false">
      <c r="E1" s="25"/>
      <c r="F1" s="25" t="s">
        <v>98</v>
      </c>
      <c r="G1" s="25" t="s">
        <v>99</v>
      </c>
      <c r="H1" s="25" t="s">
        <v>100</v>
      </c>
    </row>
    <row r="2" customFormat="false" ht="15" hidden="false" customHeight="false" outlineLevel="0" collapsed="false">
      <c r="B2" s="26" t="s">
        <v>101</v>
      </c>
      <c r="C2" s="27" t="s">
        <v>102</v>
      </c>
      <c r="E2" s="25" t="s">
        <v>103</v>
      </c>
      <c r="F2" s="28" t="n">
        <v>44879</v>
      </c>
      <c r="G2" s="28" t="n">
        <v>44908</v>
      </c>
      <c r="H2" s="25" t="n">
        <f aca="false">NETWORKDAYS(F2,G2,Table2[Holiday])</f>
        <v>22</v>
      </c>
    </row>
    <row r="3" customFormat="false" ht="15" hidden="false" customHeight="false" outlineLevel="0" collapsed="false">
      <c r="B3" s="29" t="n">
        <v>44873</v>
      </c>
      <c r="C3" s="27" t="s">
        <v>104</v>
      </c>
      <c r="E3" s="25" t="s">
        <v>105</v>
      </c>
      <c r="F3" s="28" t="n">
        <v>44909</v>
      </c>
      <c r="G3" s="28" t="n">
        <v>44939</v>
      </c>
      <c r="H3" s="25" t="n">
        <f aca="false">NETWORKDAYS(F3,G3,Table2[Holiday])</f>
        <v>23</v>
      </c>
    </row>
    <row r="4" customFormat="false" ht="15" hidden="false" customHeight="false" outlineLevel="0" collapsed="false">
      <c r="B4" s="29" t="n">
        <v>44952</v>
      </c>
      <c r="C4" s="27" t="s">
        <v>106</v>
      </c>
      <c r="E4" s="25" t="s">
        <v>107</v>
      </c>
      <c r="F4" s="28" t="n">
        <v>44940</v>
      </c>
      <c r="G4" s="28" t="n">
        <v>44970</v>
      </c>
      <c r="H4" s="25" t="n">
        <f aca="false">NETWORKDAYS(F4,G4,Table2[Holiday])</f>
        <v>20</v>
      </c>
    </row>
    <row r="5" customFormat="false" ht="15" hidden="false" customHeight="false" outlineLevel="0" collapsed="false">
      <c r="B5" s="29"/>
      <c r="C5" s="27"/>
    </row>
    <row r="6" customFormat="false" ht="15" hidden="false" customHeight="false" outlineLevel="0" collapsed="false">
      <c r="B6" s="29"/>
      <c r="C6" s="27"/>
    </row>
    <row r="7" customFormat="false" ht="15" hidden="false" customHeight="false" outlineLevel="0" collapsed="false">
      <c r="B7" s="29"/>
      <c r="C7" s="27"/>
    </row>
    <row r="8" customFormat="false" ht="15" hidden="false" customHeight="false" outlineLevel="0" collapsed="false">
      <c r="B8" s="29"/>
      <c r="C8" s="27"/>
    </row>
    <row r="9" customFormat="false" ht="15" hidden="false" customHeight="false" outlineLevel="0" collapsed="false">
      <c r="B9" s="30"/>
      <c r="C9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" activeCellId="0" sqref="C4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2" customFormat="false" ht="14.5" hidden="false" customHeight="false" outlineLevel="0" collapsed="false">
      <c r="B2" s="0" t="s">
        <v>108</v>
      </c>
      <c r="C2" s="0" t="s">
        <v>109</v>
      </c>
    </row>
    <row r="3" customFormat="false" ht="14.5" hidden="false" customHeight="false" outlineLevel="0" collapsed="false">
      <c r="B3" s="0" t="n">
        <v>0</v>
      </c>
      <c r="C3" s="0" t="s">
        <v>110</v>
      </c>
    </row>
    <row r="4" customFormat="false" ht="14.5" hidden="false" customHeight="false" outlineLevel="0" collapsed="false">
      <c r="B4" s="0" t="n">
        <v>1</v>
      </c>
      <c r="C4" s="0" t="s">
        <v>110</v>
      </c>
    </row>
    <row r="5" customFormat="false" ht="14.5" hidden="false" customHeight="false" outlineLevel="0" collapsed="false">
      <c r="B5" s="0" t="n">
        <v>2</v>
      </c>
      <c r="C5" s="0" t="s">
        <v>110</v>
      </c>
    </row>
    <row r="6" customFormat="false" ht="14.5" hidden="false" customHeight="false" outlineLevel="0" collapsed="false">
      <c r="B6" s="0" t="n">
        <v>3</v>
      </c>
      <c r="C6" s="0" t="s">
        <v>110</v>
      </c>
    </row>
    <row r="7" customFormat="false" ht="14.5" hidden="false" customHeight="false" outlineLevel="0" collapsed="false">
      <c r="B7" s="0" t="n">
        <v>4</v>
      </c>
      <c r="C7" s="0" t="s">
        <v>110</v>
      </c>
    </row>
    <row r="8" customFormat="false" ht="14.5" hidden="false" customHeight="false" outlineLevel="0" collapsed="false">
      <c r="B8" s="0" t="n">
        <v>5</v>
      </c>
      <c r="C8" s="0" t="s">
        <v>110</v>
      </c>
    </row>
    <row r="9" customFormat="false" ht="14.5" hidden="false" customHeight="false" outlineLevel="0" collapsed="false">
      <c r="B9" s="0" t="n">
        <v>6</v>
      </c>
      <c r="C9" s="0" t="s">
        <v>110</v>
      </c>
    </row>
    <row r="10" customFormat="false" ht="14.5" hidden="false" customHeight="false" outlineLevel="0" collapsed="false">
      <c r="B10" s="0" t="n">
        <v>7</v>
      </c>
      <c r="C10" s="0" t="s">
        <v>110</v>
      </c>
    </row>
    <row r="11" customFormat="false" ht="14.5" hidden="false" customHeight="false" outlineLevel="0" collapsed="false">
      <c r="B11" s="0" t="n">
        <v>8</v>
      </c>
      <c r="C11" s="0" t="s">
        <v>110</v>
      </c>
    </row>
    <row r="12" customFormat="false" ht="14.5" hidden="false" customHeight="false" outlineLevel="0" collapsed="false">
      <c r="B12" s="0" t="n">
        <v>9</v>
      </c>
      <c r="C12" s="0" t="s">
        <v>110</v>
      </c>
    </row>
    <row r="13" customFormat="false" ht="14.5" hidden="false" customHeight="false" outlineLevel="0" collapsed="false">
      <c r="B13" s="0" t="n">
        <v>10</v>
      </c>
      <c r="C13" s="0" t="s">
        <v>110</v>
      </c>
    </row>
    <row r="14" customFormat="false" ht="14.5" hidden="false" customHeight="false" outlineLevel="0" collapsed="false">
      <c r="B14" s="0" t="n">
        <v>11</v>
      </c>
      <c r="C14" s="0" t="s">
        <v>110</v>
      </c>
    </row>
    <row r="15" customFormat="false" ht="14.5" hidden="false" customHeight="false" outlineLevel="0" collapsed="false">
      <c r="B15" s="0" t="n">
        <v>12</v>
      </c>
      <c r="C15" s="0" t="s">
        <v>111</v>
      </c>
    </row>
    <row r="16" customFormat="false" ht="14.5" hidden="false" customHeight="false" outlineLevel="0" collapsed="false">
      <c r="B16" s="0" t="n">
        <v>13</v>
      </c>
      <c r="C16" s="0" t="s">
        <v>111</v>
      </c>
    </row>
    <row r="17" customFormat="false" ht="14.5" hidden="false" customHeight="false" outlineLevel="0" collapsed="false">
      <c r="B17" s="0" t="n">
        <v>14</v>
      </c>
      <c r="C17" s="0" t="s">
        <v>111</v>
      </c>
    </row>
    <row r="18" customFormat="false" ht="14.5" hidden="false" customHeight="false" outlineLevel="0" collapsed="false">
      <c r="B18" s="0" t="n">
        <v>15</v>
      </c>
      <c r="C18" s="0" t="s">
        <v>111</v>
      </c>
    </row>
    <row r="19" customFormat="false" ht="14.5" hidden="false" customHeight="false" outlineLevel="0" collapsed="false">
      <c r="B19" s="0" t="n">
        <v>16</v>
      </c>
      <c r="C19" s="0" t="s">
        <v>112</v>
      </c>
    </row>
    <row r="20" customFormat="false" ht="14.5" hidden="false" customHeight="false" outlineLevel="0" collapsed="false">
      <c r="B20" s="0" t="n">
        <v>17</v>
      </c>
      <c r="C20" s="0" t="s">
        <v>112</v>
      </c>
    </row>
    <row r="21" customFormat="false" ht="14.5" hidden="false" customHeight="false" outlineLevel="0" collapsed="false">
      <c r="B21" s="0" t="n">
        <v>18</v>
      </c>
      <c r="C21" s="0" t="s">
        <v>112</v>
      </c>
    </row>
    <row r="22" customFormat="false" ht="14.5" hidden="false" customHeight="false" outlineLevel="0" collapsed="false">
      <c r="B22" s="0" t="n">
        <v>19</v>
      </c>
      <c r="C22" s="0" t="s">
        <v>112</v>
      </c>
    </row>
    <row r="23" customFormat="false" ht="14.5" hidden="false" customHeight="false" outlineLevel="0" collapsed="false">
      <c r="B23" s="0" t="n">
        <v>20</v>
      </c>
      <c r="C23" s="0" t="s">
        <v>112</v>
      </c>
    </row>
    <row r="24" customFormat="false" ht="14.5" hidden="false" customHeight="false" outlineLevel="0" collapsed="false">
      <c r="B24" s="0" t="n">
        <v>21</v>
      </c>
      <c r="C24" s="0" t="s">
        <v>112</v>
      </c>
    </row>
    <row r="25" customFormat="false" ht="14.5" hidden="false" customHeight="false" outlineLevel="0" collapsed="false">
      <c r="B25" s="0" t="n">
        <v>22</v>
      </c>
      <c r="C25" s="0" t="s">
        <v>112</v>
      </c>
    </row>
    <row r="26" customFormat="false" ht="14.5" hidden="false" customHeight="false" outlineLevel="0" collapsed="false">
      <c r="B26" s="0" t="n">
        <v>23</v>
      </c>
      <c r="C26" s="0" t="s">
        <v>112</v>
      </c>
    </row>
    <row r="27" customFormat="false" ht="14.5" hidden="false" customHeight="false" outlineLevel="0" collapsed="false">
      <c r="B27" s="0" t="n">
        <v>24</v>
      </c>
      <c r="C27" s="0" t="s">
        <v>112</v>
      </c>
    </row>
    <row r="28" customFormat="false" ht="14.5" hidden="false" customHeight="false" outlineLevel="0" collapsed="false">
      <c r="B28" s="0" t="n">
        <v>25</v>
      </c>
      <c r="C28" s="0" t="s">
        <v>112</v>
      </c>
    </row>
    <row r="29" customFormat="false" ht="14.5" hidden="false" customHeight="false" outlineLevel="0" collapsed="false">
      <c r="B29" s="0" t="n">
        <v>26</v>
      </c>
      <c r="C29" s="0" t="s">
        <v>112</v>
      </c>
    </row>
    <row r="30" customFormat="false" ht="14.5" hidden="false" customHeight="false" outlineLevel="0" collapsed="false">
      <c r="B30" s="0" t="n">
        <v>27</v>
      </c>
      <c r="C30" s="0" t="s">
        <v>112</v>
      </c>
    </row>
    <row r="31" customFormat="false" ht="14.5" hidden="false" customHeight="false" outlineLevel="0" collapsed="false">
      <c r="B31" s="0" t="n">
        <v>28</v>
      </c>
      <c r="C31" s="0" t="s">
        <v>112</v>
      </c>
    </row>
    <row r="32" customFormat="false" ht="14.5" hidden="false" customHeight="false" outlineLevel="0" collapsed="false">
      <c r="B32" s="0" t="n">
        <v>29</v>
      </c>
      <c r="C32" s="0" t="s">
        <v>112</v>
      </c>
    </row>
    <row r="33" customFormat="false" ht="14.5" hidden="false" customHeight="false" outlineLevel="0" collapsed="false">
      <c r="B33" s="0" t="n">
        <v>30</v>
      </c>
      <c r="C33" s="0" t="s">
        <v>112</v>
      </c>
    </row>
    <row r="34" customFormat="false" ht="14.5" hidden="false" customHeight="false" outlineLevel="0" collapsed="false">
      <c r="B34" s="0" t="n">
        <v>31</v>
      </c>
      <c r="C34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5" zeroHeight="false" outlineLevelRow="0" outlineLevelCol="0"/>
  <cols>
    <col collapsed="false" customWidth="true" hidden="false" outlineLevel="0" max="1" min="1" style="31" width="11.9"/>
    <col collapsed="false" customWidth="true" hidden="false" outlineLevel="0" max="2" min="2" style="0" width="23.36"/>
    <col collapsed="false" customWidth="true" hidden="false" outlineLevel="0" max="3" min="3" style="0" width="22.63"/>
    <col collapsed="false" customWidth="true" hidden="false" outlineLevel="0" max="4" min="4" style="0" width="16.17"/>
    <col collapsed="false" customWidth="true" hidden="false" outlineLevel="0" max="1025" min="5" style="0" width="8.53"/>
  </cols>
  <sheetData>
    <row r="2" customFormat="false" ht="15" hidden="false" customHeight="false" outlineLevel="0" collapsed="false"/>
    <row r="3" s="34" customFormat="true" ht="14.5" hidden="false" customHeight="false" outlineLevel="0" collapsed="false">
      <c r="A3" s="32" t="s">
        <v>113</v>
      </c>
      <c r="B3" s="33" t="s">
        <v>114</v>
      </c>
      <c r="C3" s="33" t="s">
        <v>115</v>
      </c>
      <c r="D3" s="32" t="s">
        <v>116</v>
      </c>
    </row>
    <row r="4" customFormat="false" ht="14.5" hidden="false" customHeight="false" outlineLevel="0" collapsed="false">
      <c r="A4" s="35" t="n">
        <v>1</v>
      </c>
      <c r="B4" s="36" t="s">
        <v>117</v>
      </c>
      <c r="C4" s="37" t="s">
        <v>118</v>
      </c>
      <c r="D4" s="38" t="n">
        <v>10</v>
      </c>
    </row>
    <row r="5" customFormat="false" ht="14.5" hidden="false" customHeight="false" outlineLevel="0" collapsed="false">
      <c r="A5" s="35" t="n">
        <v>2</v>
      </c>
      <c r="B5" s="39" t="s">
        <v>119</v>
      </c>
      <c r="C5" s="40" t="s">
        <v>120</v>
      </c>
      <c r="D5" s="41" t="n">
        <v>6</v>
      </c>
    </row>
    <row r="6" customFormat="false" ht="14.5" hidden="false" customHeight="false" outlineLevel="0" collapsed="false">
      <c r="A6" s="35" t="n">
        <v>3</v>
      </c>
      <c r="B6" s="39" t="s">
        <v>121</v>
      </c>
      <c r="C6" s="40" t="s">
        <v>120</v>
      </c>
      <c r="D6" s="41" t="n">
        <v>5</v>
      </c>
    </row>
    <row r="7" customFormat="false" ht="14.5" hidden="false" customHeight="false" outlineLevel="0" collapsed="false">
      <c r="A7" s="35" t="n">
        <v>4</v>
      </c>
      <c r="B7" s="39" t="s">
        <v>122</v>
      </c>
      <c r="C7" s="37" t="s">
        <v>123</v>
      </c>
      <c r="D7" s="41" t="n">
        <v>5</v>
      </c>
    </row>
    <row r="8" customFormat="false" ht="14.5" hidden="false" customHeight="false" outlineLevel="0" collapsed="false">
      <c r="A8" s="35" t="n">
        <v>5</v>
      </c>
      <c r="B8" s="39" t="s">
        <v>124</v>
      </c>
      <c r="C8" s="40" t="s">
        <v>120</v>
      </c>
      <c r="D8" s="41" t="n">
        <v>5</v>
      </c>
    </row>
    <row r="9" customFormat="false" ht="14.5" hidden="false" customHeight="false" outlineLevel="0" collapsed="false">
      <c r="A9" s="35" t="n">
        <v>6</v>
      </c>
      <c r="B9" s="36" t="s">
        <v>125</v>
      </c>
      <c r="C9" s="40" t="s">
        <v>120</v>
      </c>
      <c r="D9" s="38" t="n">
        <v>5</v>
      </c>
    </row>
    <row r="10" customFormat="false" ht="14.5" hidden="false" customHeight="false" outlineLevel="0" collapsed="false">
      <c r="A10" s="35" t="n">
        <v>7</v>
      </c>
      <c r="B10" s="36" t="s">
        <v>126</v>
      </c>
      <c r="C10" s="37" t="s">
        <v>118</v>
      </c>
      <c r="D10" s="38" t="n">
        <v>11</v>
      </c>
    </row>
    <row r="11" customFormat="false" ht="14.5" hidden="false" customHeight="false" outlineLevel="0" collapsed="false">
      <c r="A11" s="35" t="n">
        <v>8</v>
      </c>
      <c r="B11" s="36" t="s">
        <v>127</v>
      </c>
      <c r="C11" s="37" t="s">
        <v>118</v>
      </c>
      <c r="D11" s="38" t="n">
        <v>12</v>
      </c>
    </row>
    <row r="12" customFormat="false" ht="14.5" hidden="false" customHeight="false" outlineLevel="0" collapsed="false">
      <c r="A12" s="35" t="n">
        <v>9</v>
      </c>
      <c r="B12" s="36" t="s">
        <v>128</v>
      </c>
      <c r="C12" s="37" t="s">
        <v>120</v>
      </c>
      <c r="D12" s="38" t="n">
        <v>9</v>
      </c>
    </row>
    <row r="13" customFormat="false" ht="14.5" hidden="false" customHeight="false" outlineLevel="0" collapsed="false">
      <c r="A13" s="35" t="n">
        <v>10</v>
      </c>
      <c r="B13" s="36" t="s">
        <v>129</v>
      </c>
      <c r="C13" s="37" t="s">
        <v>120</v>
      </c>
      <c r="D13" s="38" t="n">
        <v>5.9</v>
      </c>
    </row>
    <row r="14" customFormat="false" ht="14.5" hidden="false" customHeight="false" outlineLevel="0" collapsed="false">
      <c r="A14" s="35" t="n">
        <v>11</v>
      </c>
      <c r="B14" s="36" t="s">
        <v>130</v>
      </c>
      <c r="C14" s="37" t="s">
        <v>118</v>
      </c>
      <c r="D14" s="38" t="n">
        <v>10</v>
      </c>
    </row>
    <row r="15" customFormat="false" ht="14.5" hidden="false" customHeight="false" outlineLevel="0" collapsed="false">
      <c r="A15" s="35" t="n">
        <v>12</v>
      </c>
      <c r="B15" s="36" t="s">
        <v>131</v>
      </c>
      <c r="C15" s="37" t="s">
        <v>123</v>
      </c>
      <c r="D15" s="38" t="n">
        <v>5.5</v>
      </c>
    </row>
    <row r="16" customFormat="false" ht="14.5" hidden="false" customHeight="false" outlineLevel="0" collapsed="false">
      <c r="A16" s="35" t="n">
        <v>13</v>
      </c>
      <c r="B16" s="36" t="s">
        <v>132</v>
      </c>
      <c r="C16" s="37" t="s">
        <v>118</v>
      </c>
      <c r="D16" s="38" t="n">
        <v>11</v>
      </c>
    </row>
    <row r="17" customFormat="false" ht="14.5" hidden="false" customHeight="false" outlineLevel="0" collapsed="false">
      <c r="A17" s="35" t="n">
        <v>14</v>
      </c>
      <c r="B17" s="36" t="s">
        <v>133</v>
      </c>
      <c r="C17" s="37" t="s">
        <v>123</v>
      </c>
      <c r="D17" s="38" t="n">
        <v>7.6</v>
      </c>
    </row>
    <row r="18" customFormat="false" ht="14.5" hidden="false" customHeight="false" outlineLevel="0" collapsed="false">
      <c r="A18" s="35" t="n">
        <v>15</v>
      </c>
      <c r="B18" s="36" t="s">
        <v>134</v>
      </c>
      <c r="C18" s="37" t="s">
        <v>120</v>
      </c>
      <c r="D18" s="38" t="n">
        <v>5</v>
      </c>
    </row>
    <row r="19" customFormat="false" ht="14.5" hidden="false" customHeight="false" outlineLevel="0" collapsed="false">
      <c r="A19" s="35" t="n">
        <v>16</v>
      </c>
      <c r="B19" s="36" t="s">
        <v>135</v>
      </c>
      <c r="C19" s="37" t="s">
        <v>120</v>
      </c>
      <c r="D19" s="38" t="n">
        <v>7.2</v>
      </c>
    </row>
    <row r="20" customFormat="false" ht="14.5" hidden="false" customHeight="false" outlineLevel="0" collapsed="false">
      <c r="A20" s="35" t="n">
        <v>17</v>
      </c>
      <c r="B20" s="36" t="s">
        <v>136</v>
      </c>
      <c r="C20" s="37" t="s">
        <v>120</v>
      </c>
      <c r="D20" s="38" t="n">
        <v>5.1</v>
      </c>
    </row>
    <row r="21" customFormat="false" ht="14.5" hidden="false" customHeight="false" outlineLevel="0" collapsed="false">
      <c r="A21" s="35" t="n">
        <v>18</v>
      </c>
      <c r="B21" s="36" t="s">
        <v>137</v>
      </c>
      <c r="C21" s="37" t="s">
        <v>120</v>
      </c>
      <c r="D21" s="38" t="n">
        <v>7</v>
      </c>
    </row>
    <row r="22" customFormat="false" ht="14.5" hidden="false" customHeight="false" outlineLevel="0" collapsed="false">
      <c r="A22" s="35" t="n">
        <v>19</v>
      </c>
      <c r="B22" s="36" t="s">
        <v>138</v>
      </c>
      <c r="C22" s="37" t="s">
        <v>120</v>
      </c>
      <c r="D22" s="42" t="n">
        <v>5</v>
      </c>
    </row>
    <row r="23" customFormat="false" ht="14.5" hidden="false" customHeight="false" outlineLevel="0" collapsed="false">
      <c r="A23" s="35" t="n">
        <v>20</v>
      </c>
      <c r="B23" s="36" t="s">
        <v>139</v>
      </c>
      <c r="C23" s="37" t="s">
        <v>120</v>
      </c>
      <c r="D23" s="38" t="n">
        <v>3</v>
      </c>
    </row>
    <row r="24" customFormat="false" ht="14.5" hidden="false" customHeight="false" outlineLevel="0" collapsed="false">
      <c r="A24" s="35" t="n">
        <v>21</v>
      </c>
      <c r="B24" s="36" t="s">
        <v>140</v>
      </c>
      <c r="C24" s="37" t="s">
        <v>120</v>
      </c>
      <c r="D24" s="38" t="n">
        <v>5</v>
      </c>
    </row>
    <row r="25" customFormat="false" ht="14.5" hidden="false" customHeight="false" outlineLevel="0" collapsed="false">
      <c r="A25" s="35" t="n">
        <v>22</v>
      </c>
      <c r="B25" s="36" t="s">
        <v>141</v>
      </c>
      <c r="C25" s="37" t="s">
        <v>118</v>
      </c>
      <c r="D25" s="38" t="n">
        <v>11</v>
      </c>
    </row>
    <row r="26" customFormat="false" ht="14.5" hidden="false" customHeight="false" outlineLevel="0" collapsed="false">
      <c r="A26" s="35" t="n">
        <v>23</v>
      </c>
      <c r="B26" s="36" t="s">
        <v>142</v>
      </c>
      <c r="C26" s="37" t="s">
        <v>118</v>
      </c>
      <c r="D26" s="38" t="n">
        <v>12</v>
      </c>
    </row>
    <row r="27" customFormat="false" ht="14.5" hidden="false" customHeight="false" outlineLevel="0" collapsed="false">
      <c r="A27" s="35" t="n">
        <v>24</v>
      </c>
      <c r="B27" s="36" t="s">
        <v>143</v>
      </c>
      <c r="C27" s="37" t="s">
        <v>120</v>
      </c>
      <c r="D27" s="38" t="n">
        <v>6</v>
      </c>
    </row>
    <row r="28" customFormat="false" ht="14.5" hidden="false" customHeight="false" outlineLevel="0" collapsed="false">
      <c r="A28" s="35" t="n">
        <v>25</v>
      </c>
      <c r="B28" s="36" t="s">
        <v>144</v>
      </c>
      <c r="C28" s="37" t="s">
        <v>120</v>
      </c>
      <c r="D28" s="38" t="n">
        <v>5</v>
      </c>
    </row>
    <row r="29" customFormat="false" ht="14.5" hidden="false" customHeight="false" outlineLevel="0" collapsed="false">
      <c r="A29" s="35" t="n">
        <v>26</v>
      </c>
      <c r="B29" s="36" t="s">
        <v>145</v>
      </c>
      <c r="C29" s="37" t="s">
        <v>120</v>
      </c>
      <c r="D29" s="38" t="n">
        <v>5</v>
      </c>
    </row>
    <row r="30" customFormat="false" ht="14.5" hidden="false" customHeight="false" outlineLevel="0" collapsed="false">
      <c r="A30" s="35" t="n">
        <v>27</v>
      </c>
      <c r="B30" s="36" t="s">
        <v>146</v>
      </c>
      <c r="C30" s="37" t="s">
        <v>120</v>
      </c>
      <c r="D30" s="38" t="n">
        <v>5</v>
      </c>
    </row>
    <row r="31" customFormat="false" ht="14.5" hidden="false" customHeight="false" outlineLevel="0" collapsed="false">
      <c r="A31" s="35" t="n">
        <v>28</v>
      </c>
      <c r="B31" s="36" t="s">
        <v>147</v>
      </c>
      <c r="C31" s="37" t="s">
        <v>120</v>
      </c>
      <c r="D31" s="38" t="n">
        <v>6</v>
      </c>
    </row>
    <row r="32" customFormat="false" ht="14.5" hidden="false" customHeight="false" outlineLevel="0" collapsed="false">
      <c r="A32" s="35" t="n">
        <v>29</v>
      </c>
      <c r="B32" s="36" t="s">
        <v>148</v>
      </c>
      <c r="C32" s="37" t="s">
        <v>120</v>
      </c>
      <c r="D32" s="38" t="n">
        <v>6</v>
      </c>
    </row>
    <row r="33" customFormat="false" ht="14.5" hidden="false" customHeight="false" outlineLevel="0" collapsed="false">
      <c r="A33" s="35" t="n">
        <v>30</v>
      </c>
      <c r="B33" s="36" t="s">
        <v>149</v>
      </c>
      <c r="C33" s="37" t="s">
        <v>150</v>
      </c>
      <c r="D33" s="38" t="n">
        <v>3</v>
      </c>
    </row>
    <row r="34" customFormat="false" ht="14.5" hidden="false" customHeight="false" outlineLevel="0" collapsed="false">
      <c r="A34" s="35" t="n">
        <v>31</v>
      </c>
      <c r="B34" s="36" t="s">
        <v>151</v>
      </c>
      <c r="C34" s="37" t="s">
        <v>150</v>
      </c>
      <c r="D34" s="38" t="n">
        <v>3</v>
      </c>
    </row>
    <row r="35" customFormat="false" ht="14.5" hidden="false" customHeight="false" outlineLevel="0" collapsed="false">
      <c r="A35" s="35" t="n">
        <v>32</v>
      </c>
      <c r="B35" s="36" t="s">
        <v>152</v>
      </c>
      <c r="C35" s="37" t="s">
        <v>153</v>
      </c>
      <c r="D35" s="38" t="n">
        <v>7</v>
      </c>
    </row>
    <row r="36" customFormat="false" ht="14.5" hidden="false" customHeight="false" outlineLevel="0" collapsed="false">
      <c r="A36" s="35" t="n">
        <v>33</v>
      </c>
      <c r="B36" s="36" t="s">
        <v>154</v>
      </c>
      <c r="C36" s="37" t="s">
        <v>123</v>
      </c>
      <c r="D36" s="38" t="n">
        <v>6</v>
      </c>
    </row>
    <row r="37" customFormat="false" ht="14.5" hidden="false" customHeight="false" outlineLevel="0" collapsed="false">
      <c r="A37" s="35" t="n">
        <v>34</v>
      </c>
      <c r="B37" s="36" t="s">
        <v>155</v>
      </c>
      <c r="C37" s="37" t="s">
        <v>123</v>
      </c>
      <c r="D37" s="38" t="n">
        <v>7</v>
      </c>
    </row>
    <row r="38" customFormat="false" ht="14.5" hidden="false" customHeight="false" outlineLevel="0" collapsed="false">
      <c r="A38" s="35" t="n">
        <v>35</v>
      </c>
      <c r="B38" s="36" t="s">
        <v>156</v>
      </c>
      <c r="C38" s="37" t="s">
        <v>120</v>
      </c>
      <c r="D38" s="38" t="n">
        <v>6.5</v>
      </c>
    </row>
    <row r="39" customFormat="false" ht="14.5" hidden="false" customHeight="false" outlineLevel="0" collapsed="false">
      <c r="A39" s="35" t="n">
        <v>36</v>
      </c>
      <c r="B39" s="37" t="s">
        <v>157</v>
      </c>
      <c r="C39" s="37" t="s">
        <v>158</v>
      </c>
      <c r="D39" s="38" t="n">
        <v>7</v>
      </c>
    </row>
    <row r="40" customFormat="false" ht="14.5" hidden="false" customHeight="false" outlineLevel="0" collapsed="false">
      <c r="A40" s="35" t="n">
        <v>37</v>
      </c>
      <c r="B40" s="37" t="s">
        <v>159</v>
      </c>
      <c r="C40" s="37" t="s">
        <v>118</v>
      </c>
      <c r="D40" s="38" t="n">
        <v>10</v>
      </c>
    </row>
    <row r="41" customFormat="false" ht="14.5" hidden="false" customHeight="false" outlineLevel="0" collapsed="false">
      <c r="A41" s="35" t="n">
        <v>38</v>
      </c>
      <c r="B41" s="43" t="s">
        <v>160</v>
      </c>
      <c r="C41" s="43" t="s">
        <v>118</v>
      </c>
      <c r="D41" s="44" t="n">
        <v>9</v>
      </c>
    </row>
    <row r="42" customFormat="false" ht="14.5" hidden="false" customHeight="false" outlineLevel="0" collapsed="false">
      <c r="A42" s="35" t="n">
        <v>39</v>
      </c>
      <c r="B42" s="37" t="s">
        <v>161</v>
      </c>
      <c r="C42" s="37" t="s">
        <v>162</v>
      </c>
      <c r="D42" s="38" t="n">
        <v>17</v>
      </c>
    </row>
    <row r="43" customFormat="false" ht="14.5" hidden="false" customHeight="false" outlineLevel="0" collapsed="false">
      <c r="A43" s="35" t="n">
        <v>40</v>
      </c>
      <c r="B43" s="37" t="s">
        <v>163</v>
      </c>
      <c r="C43" s="37" t="s">
        <v>162</v>
      </c>
      <c r="D43" s="38" t="n">
        <v>15</v>
      </c>
    </row>
    <row r="44" customFormat="false" ht="14.5" hidden="false" customHeight="false" outlineLevel="0" collapsed="false">
      <c r="A44" s="35" t="n">
        <v>41</v>
      </c>
      <c r="B44" s="37" t="s">
        <v>164</v>
      </c>
      <c r="C44" s="37" t="s">
        <v>120</v>
      </c>
      <c r="D44" s="38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AS6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C6" activeCellId="0" sqref="C6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.82"/>
    <col collapsed="false" customWidth="true" hidden="false" outlineLevel="0" max="3" min="3" style="1" width="79"/>
    <col collapsed="false" customWidth="true" hidden="false" outlineLevel="0" max="4" min="4" style="0" width="9.18"/>
    <col collapsed="false" customWidth="true" hidden="false" outlineLevel="0" max="5" min="5" style="0" width="8.53"/>
    <col collapsed="false" customWidth="true" hidden="false" outlineLevel="0" max="6" min="6" style="0" width="15.17"/>
    <col collapsed="false" customWidth="true" hidden="false" outlineLevel="0" max="7" min="7" style="0" width="10.54"/>
    <col collapsed="false" customWidth="true" hidden="false" outlineLevel="0" max="8" min="8" style="0" width="13.54"/>
    <col collapsed="false" customWidth="true" hidden="false" outlineLevel="0" max="9" min="9" style="0" width="15.63"/>
    <col collapsed="false" customWidth="true" hidden="false" outlineLevel="0" max="44" min="10" style="0" width="8.53"/>
    <col collapsed="false" customWidth="true" hidden="false" outlineLevel="0" max="45" min="45" style="0" width="13.27"/>
    <col collapsed="false" customWidth="true" hidden="false" outlineLevel="0" max="1025" min="46" style="0" width="8.53"/>
  </cols>
  <sheetData>
    <row r="2" customFormat="false" ht="14.5" hidden="false" customHeight="true" outlineLevel="0" collapsed="false">
      <c r="A2" s="45" t="s">
        <v>165</v>
      </c>
      <c r="B2" s="45"/>
      <c r="C2" s="45"/>
      <c r="D2" s="45"/>
      <c r="E2" s="45"/>
      <c r="F2" s="45"/>
      <c r="G2" s="45"/>
      <c r="H2" s="45"/>
      <c r="I2" s="45"/>
    </row>
    <row r="4" s="46" customFormat="true" ht="12" hidden="false" customHeight="false" outlineLevel="0" collapsed="false">
      <c r="B4" s="47" t="s">
        <v>166</v>
      </c>
      <c r="C4" s="48" t="s">
        <v>167</v>
      </c>
      <c r="D4" s="47" t="s">
        <v>168</v>
      </c>
      <c r="E4" s="47" t="s">
        <v>169</v>
      </c>
      <c r="F4" s="47" t="s">
        <v>170</v>
      </c>
      <c r="G4" s="47" t="s">
        <v>171</v>
      </c>
      <c r="H4" s="47" t="s">
        <v>172</v>
      </c>
      <c r="I4" s="49" t="s">
        <v>173</v>
      </c>
      <c r="AS4" s="50" t="s">
        <v>174</v>
      </c>
    </row>
    <row r="5" customFormat="false" ht="14.5" hidden="false" customHeight="false" outlineLevel="0" collapsed="false">
      <c r="B5" s="51" t="n">
        <v>1</v>
      </c>
      <c r="C5" s="52" t="s">
        <v>175</v>
      </c>
      <c r="D5" s="51" t="s">
        <v>176</v>
      </c>
      <c r="E5" s="51" t="n">
        <v>4</v>
      </c>
      <c r="F5" s="53" t="n">
        <v>44972</v>
      </c>
      <c r="G5" s="53" t="n">
        <v>44977</v>
      </c>
      <c r="H5" s="51" t="n">
        <f aca="false">G5-F5</f>
        <v>5</v>
      </c>
      <c r="I5" s="51" t="n">
        <v>0</v>
      </c>
    </row>
    <row r="6" customFormat="false" ht="100" hidden="false" customHeight="false" outlineLevel="0" collapsed="false">
      <c r="B6" s="51" t="n">
        <v>2</v>
      </c>
      <c r="C6" s="52" t="s">
        <v>177</v>
      </c>
      <c r="D6" s="51" t="s">
        <v>176</v>
      </c>
      <c r="E6" s="51" t="n">
        <v>4</v>
      </c>
      <c r="F6" s="53" t="n">
        <v>44972</v>
      </c>
      <c r="G6" s="53" t="n">
        <v>44972</v>
      </c>
      <c r="H6" s="51" t="n">
        <f aca="false">G6-F6</f>
        <v>0</v>
      </c>
      <c r="I6" s="51" t="n">
        <v>0</v>
      </c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.82"/>
    <col collapsed="false" customWidth="true" hidden="false" outlineLevel="0" max="3" min="3" style="0" width="12"/>
    <col collapsed="false" customWidth="true" hidden="false" outlineLevel="0" max="4" min="4" style="0" width="8.53"/>
    <col collapsed="false" customWidth="true" hidden="false" outlineLevel="0" max="5" min="5" style="0" width="12.54"/>
    <col collapsed="false" customWidth="true" hidden="false" outlineLevel="0" max="6" min="6" style="0" width="15.27"/>
    <col collapsed="false" customWidth="true" hidden="false" outlineLevel="0" max="7" min="7" style="0" width="10.54"/>
    <col collapsed="false" customWidth="true" hidden="false" outlineLevel="0" max="8" min="8" style="0" width="12.54"/>
    <col collapsed="false" customWidth="true" hidden="false" outlineLevel="0" max="9" min="9" style="0" width="13.63"/>
    <col collapsed="false" customWidth="true" hidden="false" outlineLevel="0" max="10" min="10" style="0" width="16"/>
    <col collapsed="false" customWidth="true" hidden="false" outlineLevel="0" max="11" min="11" style="0" width="8.82"/>
    <col collapsed="false" customWidth="true" hidden="false" outlineLevel="0" max="1025" min="12" style="0" width="8.53"/>
  </cols>
  <sheetData>
    <row r="2" customFormat="false" ht="14.5" hidden="false" customHeight="false" outlineLevel="0" collapsed="false">
      <c r="A2" s="54" t="s">
        <v>178</v>
      </c>
      <c r="B2" s="54"/>
      <c r="C2" s="54"/>
      <c r="D2" s="54"/>
      <c r="E2" s="54"/>
      <c r="F2" s="54"/>
      <c r="G2" s="54"/>
      <c r="H2" s="54"/>
      <c r="I2" s="54"/>
      <c r="J2" s="54"/>
    </row>
    <row r="4" s="46" customFormat="true" ht="12" hidden="false" customHeight="false" outlineLevel="0" collapsed="false">
      <c r="B4" s="55" t="s">
        <v>179</v>
      </c>
      <c r="C4" s="55"/>
      <c r="D4" s="55"/>
      <c r="E4" s="55"/>
      <c r="F4" s="55"/>
      <c r="G4" s="55"/>
      <c r="H4" s="56"/>
      <c r="I4" s="56"/>
      <c r="J4" s="56"/>
    </row>
    <row r="5" customFormat="false" ht="14.5" hidden="false" customHeight="false" outlineLevel="0" collapsed="false">
      <c r="B5" s="57" t="s">
        <v>180</v>
      </c>
      <c r="C5" s="57" t="s">
        <v>181</v>
      </c>
      <c r="D5" s="57" t="s">
        <v>182</v>
      </c>
      <c r="E5" s="57" t="s">
        <v>183</v>
      </c>
      <c r="F5" s="57" t="s">
        <v>184</v>
      </c>
      <c r="G5" s="57" t="s">
        <v>185</v>
      </c>
      <c r="H5" s="57" t="s">
        <v>186</v>
      </c>
      <c r="I5" s="57" t="s">
        <v>187</v>
      </c>
      <c r="J5" s="57" t="s">
        <v>188</v>
      </c>
      <c r="K5" s="57" t="s">
        <v>189</v>
      </c>
    </row>
    <row r="6" customFormat="false" ht="14.5" hidden="false" customHeight="false" outlineLevel="0" collapsed="false">
      <c r="B6" s="38" t="n">
        <v>1</v>
      </c>
      <c r="C6" s="38" t="s">
        <v>190</v>
      </c>
      <c r="D6" s="51" t="s">
        <v>191</v>
      </c>
      <c r="E6" s="58" t="n">
        <v>44960.4909722222</v>
      </c>
      <c r="F6" s="59" t="n">
        <f aca="false">MONTH(E6)</f>
        <v>2</v>
      </c>
      <c r="G6" s="51" t="s">
        <v>31</v>
      </c>
      <c r="H6" s="58" t="n">
        <v>44963.6944444444</v>
      </c>
      <c r="I6" s="60" t="n">
        <f aca="true">IFERROR(_xlfn.DAYS(H6,E6), _xlfn.DAYS(TODAY(),E6))</f>
        <v>3.20347222220153</v>
      </c>
      <c r="J6" s="60" t="n">
        <f aca="false">IF((UPPER(G6)="BLOCKER"),  IF((I6-7)&lt;0,0,FLOOR((I6-7)/5,1)*2),      IF((UPPER(G6)="CRITICAL"),IF((I6-15)&lt;0,0,FLOOR((I6-15)/5,1)*2),      IF((UPPER(G6)="MAJOR"),IF((I6-30)&lt;0,0,FLOOR((I6-30)/5,1)*1),      IF((UPPER(G6)="MINOR"),IF((I6-45)&lt;0,0,FLOOR((I6-45)/5,1)*1), "NA"))))</f>
        <v>0</v>
      </c>
      <c r="K6" s="60" t="n">
        <f aca="false">IF(J6&gt;=4,8,IF(J6=3,6,IF(J6=2,4,IF(J6=1,2,IF(J6=0,-2)))))</f>
        <v>-2</v>
      </c>
    </row>
    <row r="7" customFormat="false" ht="14.5" hidden="false" customHeight="false" outlineLevel="0" collapsed="false">
      <c r="B7" s="38" t="n">
        <v>2</v>
      </c>
      <c r="C7" s="38" t="s">
        <v>192</v>
      </c>
      <c r="D7" s="51" t="s">
        <v>191</v>
      </c>
      <c r="E7" s="58" t="n">
        <v>44960.4902777778</v>
      </c>
      <c r="F7" s="59" t="n">
        <f aca="false">MONTH(E7)</f>
        <v>2</v>
      </c>
      <c r="G7" s="51" t="s">
        <v>31</v>
      </c>
      <c r="H7" s="58" t="n">
        <v>44963.6055555556</v>
      </c>
      <c r="I7" s="60" t="n">
        <f aca="true">IFERROR(_xlfn.DAYS(H7,E7), _xlfn.DAYS(TODAY(),E7))</f>
        <v>3.11527777780429</v>
      </c>
      <c r="J7" s="60" t="n">
        <f aca="false">IF((UPPER(G7)="BLOCKER"),  IF((I7-7)&lt;0,0,FLOOR((I7-7)/5,1)*2),      IF((UPPER(G7)="CRITICAL"),IF((I7-15)&lt;0,0,FLOOR((I7-15)/5,1)*2),      IF((UPPER(G7)="MAJOR"),IF((I7-30)&lt;0,0,FLOOR((I7-30)/5,1)*1),      IF((UPPER(G7)="MINOR"),IF((I7-45)&lt;0,0,FLOOR((I7-45)/5,1)*1), "NA"))))</f>
        <v>0</v>
      </c>
      <c r="K7" s="60" t="n">
        <f aca="false">IF(J7&gt;=4,8,IF(J7=3,6,IF(J7=2,4,IF(J7=1,2,IF(J7=0,-2)))))</f>
        <v>-2</v>
      </c>
    </row>
    <row r="8" customFormat="false" ht="14.5" hidden="false" customHeight="false" outlineLevel="0" collapsed="false">
      <c r="B8" s="38" t="n">
        <v>3</v>
      </c>
      <c r="C8" s="38" t="s">
        <v>193</v>
      </c>
      <c r="D8" s="51" t="s">
        <v>191</v>
      </c>
      <c r="E8" s="58" t="n">
        <v>44960.4881944444</v>
      </c>
      <c r="F8" s="59" t="n">
        <f aca="false">MONTH(E8)</f>
        <v>2</v>
      </c>
      <c r="G8" s="51" t="s">
        <v>34</v>
      </c>
      <c r="H8" s="58" t="n">
        <v>44965.8888888889</v>
      </c>
      <c r="I8" s="60" t="n">
        <f aca="true">IFERROR(_xlfn.DAYS(H8,E8), _xlfn.DAYS(TODAY(),E8))</f>
        <v>5.4006944444991</v>
      </c>
      <c r="J8" s="60" t="n">
        <f aca="false">IF((UPPER(G8)="BLOCKER"),  IF((I8-7)&lt;0,0,FLOOR((I8-7)/5,1)*2),      IF((UPPER(G8)="CRITICAL"),IF((I8-15)&lt;0,0,FLOOR((I8-15)/5,1)*2),      IF((UPPER(G8)="MAJOR"),IF((I8-30)&lt;0,0,FLOOR((I8-30)/5,1)*1),      IF((UPPER(G8)="MINOR"),IF((I8-45)&lt;0,0,FLOOR((I8-45)/5,1)*1), "NA"))))</f>
        <v>0</v>
      </c>
      <c r="K8" s="60" t="n">
        <f aca="false">IF(J8&gt;=4,8,IF(J8=3,6,IF(J8=2,4,IF(J8=1,2,IF(J8=0,-2)))))</f>
        <v>-2</v>
      </c>
    </row>
    <row r="9" customFormat="false" ht="14.5" hidden="false" customHeight="false" outlineLevel="0" collapsed="false">
      <c r="B9" s="38" t="n">
        <v>4</v>
      </c>
      <c r="C9" s="38" t="s">
        <v>194</v>
      </c>
      <c r="D9" s="51" t="s">
        <v>191</v>
      </c>
      <c r="E9" s="58" t="n">
        <v>44960.4875</v>
      </c>
      <c r="F9" s="59" t="n">
        <f aca="false">MONTH(E9)</f>
        <v>2</v>
      </c>
      <c r="G9" s="51" t="s">
        <v>31</v>
      </c>
      <c r="H9" s="58" t="n">
        <v>44964.49375</v>
      </c>
      <c r="I9" s="60" t="n">
        <f aca="true">IFERROR(_xlfn.DAYS(H9,E9), _xlfn.DAYS(TODAY(),E9))</f>
        <v>4.00624999999855</v>
      </c>
      <c r="J9" s="60" t="n">
        <f aca="false">IF((UPPER(G9)="BLOCKER"),  IF((I9-7)&lt;0,0,FLOOR((I9-7)/5,1)*2),      IF((UPPER(G9)="CRITICAL"),IF((I9-15)&lt;0,0,FLOOR((I9-15)/5,1)*2),      IF((UPPER(G9)="MAJOR"),IF((I9-30)&lt;0,0,FLOOR((I9-30)/5,1)*1),      IF((UPPER(G9)="MINOR"),IF((I9-45)&lt;0,0,FLOOR((I9-45)/5,1)*1), "NA"))))</f>
        <v>0</v>
      </c>
      <c r="K9" s="60" t="n">
        <f aca="false">IF(J9&gt;=4,8,IF(J9=3,6,IF(J9=2,4,IF(J9=1,2,IF(J9=0,-2)))))</f>
        <v>-2</v>
      </c>
    </row>
    <row r="10" customFormat="false" ht="14.5" hidden="false" customHeight="false" outlineLevel="0" collapsed="false">
      <c r="B10" s="38" t="n">
        <v>5</v>
      </c>
      <c r="C10" s="38" t="s">
        <v>195</v>
      </c>
      <c r="D10" s="51" t="s">
        <v>191</v>
      </c>
      <c r="E10" s="58" t="n">
        <v>44960.4868055556</v>
      </c>
      <c r="F10" s="59" t="n">
        <f aca="false">MONTH(E10)</f>
        <v>2</v>
      </c>
      <c r="G10" s="51" t="s">
        <v>34</v>
      </c>
      <c r="H10" s="58" t="n">
        <v>44963.6784722222</v>
      </c>
      <c r="I10" s="60" t="n">
        <f aca="true">IFERROR(_xlfn.DAYS(H10,E10), _xlfn.DAYS(TODAY(),E10))</f>
        <v>3.19166666660021</v>
      </c>
      <c r="J10" s="60" t="n">
        <f aca="false">IF((UPPER(G10)="BLOCKER"),  IF((I10-7)&lt;0,0,FLOOR((I10-7)/5,1)*2),      IF((UPPER(G10)="CRITICAL"),IF((I10-15)&lt;0,0,FLOOR((I10-15)/5,1)*2),      IF((UPPER(G10)="MAJOR"),IF((I10-30)&lt;0,0,FLOOR((I10-30)/5,1)*1),      IF((UPPER(G10)="MINOR"),IF((I10-45)&lt;0,0,FLOOR((I10-45)/5,1)*1), "NA"))))</f>
        <v>0</v>
      </c>
      <c r="K10" s="60" t="n">
        <f aca="false">IF(J10&gt;=4,8,IF(J10=3,6,IF(J10=2,4,IF(J10=1,2,IF(J10=0,-2)))))</f>
        <v>-2</v>
      </c>
    </row>
    <row r="11" customFormat="false" ht="14.5" hidden="false" customHeight="false" outlineLevel="0" collapsed="false">
      <c r="B11" s="38" t="n">
        <v>6</v>
      </c>
      <c r="C11" s="38" t="s">
        <v>196</v>
      </c>
      <c r="D11" s="51" t="s">
        <v>191</v>
      </c>
      <c r="E11" s="58" t="n">
        <v>44960.4833333333</v>
      </c>
      <c r="F11" s="59" t="n">
        <f aca="false">MONTH(E11)</f>
        <v>2</v>
      </c>
      <c r="G11" s="51" t="s">
        <v>34</v>
      </c>
      <c r="H11" s="58" t="n">
        <v>44964.5298611111</v>
      </c>
      <c r="I11" s="60" t="n">
        <f aca="true">IFERROR(_xlfn.DAYS(H11,E11), _xlfn.DAYS(TODAY(),E11))</f>
        <v>4.04652777779847</v>
      </c>
      <c r="J11" s="60" t="n">
        <f aca="false">IF((UPPER(G11)="BLOCKER"),  IF((I11-7)&lt;0,0,FLOOR((I11-7)/5,1)*2),      IF((UPPER(G11)="CRITICAL"),IF((I11-15)&lt;0,0,FLOOR((I11-15)/5,1)*2),      IF((UPPER(G11)="MAJOR"),IF((I11-30)&lt;0,0,FLOOR((I11-30)/5,1)*1),      IF((UPPER(G11)="MINOR"),IF((I11-45)&lt;0,0,FLOOR((I11-45)/5,1)*1), "NA"))))</f>
        <v>0</v>
      </c>
      <c r="K11" s="60" t="n">
        <f aca="false">IF(J11&gt;=4,8,IF(J11=3,6,IF(J11=2,4,IF(J11=1,2,IF(J11=0,-2)))))</f>
        <v>-2</v>
      </c>
    </row>
    <row r="12" customFormat="false" ht="14.5" hidden="false" customHeight="false" outlineLevel="0" collapsed="false">
      <c r="B12" s="38" t="n">
        <v>7</v>
      </c>
      <c r="C12" s="38" t="s">
        <v>197</v>
      </c>
      <c r="D12" s="51" t="s">
        <v>191</v>
      </c>
      <c r="E12" s="58" t="n">
        <v>44960.4819444444</v>
      </c>
      <c r="F12" s="59" t="n">
        <f aca="false">MONTH(E12)</f>
        <v>2</v>
      </c>
      <c r="G12" s="51" t="s">
        <v>34</v>
      </c>
      <c r="H12" s="58" t="n">
        <v>44963.6791666667</v>
      </c>
      <c r="I12" s="60" t="n">
        <f aca="true">IFERROR(_xlfn.DAYS(H12,E12), _xlfn.DAYS(TODAY(),E12))</f>
        <v>3.19722222229757</v>
      </c>
      <c r="J12" s="60" t="n">
        <f aca="false">IF((UPPER(G12)="BLOCKER"),  IF((I12-7)&lt;0,0,FLOOR((I12-7)/5,1)*2),      IF((UPPER(G12)="CRITICAL"),IF((I12-15)&lt;0,0,FLOOR((I12-15)/5,1)*2),      IF((UPPER(G12)="MAJOR"),IF((I12-30)&lt;0,0,FLOOR((I12-30)/5,1)*1),      IF((UPPER(G12)="MINOR"),IF((I12-45)&lt;0,0,FLOOR((I12-45)/5,1)*1), "NA"))))</f>
        <v>0</v>
      </c>
      <c r="K12" s="60" t="n">
        <f aca="false">IF(J12&gt;=4,8,IF(J12=3,6,IF(J12=2,4,IF(J12=1,2,IF(J12=0,-2)))))</f>
        <v>-2</v>
      </c>
    </row>
    <row r="13" customFormat="false" ht="14.5" hidden="false" customHeight="false" outlineLevel="0" collapsed="false">
      <c r="B13" s="38" t="n">
        <v>8</v>
      </c>
      <c r="C13" s="38" t="s">
        <v>198</v>
      </c>
      <c r="D13" s="51" t="s">
        <v>191</v>
      </c>
      <c r="E13" s="58" t="n">
        <v>44960.48125</v>
      </c>
      <c r="F13" s="59" t="n">
        <f aca="false">MONTH(E13)</f>
        <v>2</v>
      </c>
      <c r="G13" s="51" t="s">
        <v>34</v>
      </c>
      <c r="H13" s="58" t="n">
        <v>44964.4243055556</v>
      </c>
      <c r="I13" s="60" t="n">
        <f aca="true">IFERROR(_xlfn.DAYS(H13,E13), _xlfn.DAYS(TODAY(),E13))</f>
        <v>3.94305555560277</v>
      </c>
      <c r="J13" s="60" t="n">
        <f aca="false">IF((UPPER(G13)="BLOCKER"),  IF((I13-7)&lt;0,0,FLOOR((I13-7)/5,1)*2),      IF((UPPER(G13)="CRITICAL"),IF((I13-15)&lt;0,0,FLOOR((I13-15)/5,1)*2),      IF((UPPER(G13)="MAJOR"),IF((I13-30)&lt;0,0,FLOOR((I13-30)/5,1)*1),      IF((UPPER(G13)="MINOR"),IF((I13-45)&lt;0,0,FLOOR((I13-45)/5,1)*1), "NA"))))</f>
        <v>0</v>
      </c>
      <c r="K13" s="60" t="n">
        <f aca="false">IF(J13&gt;=4,8,IF(J13=3,6,IF(J13=2,4,IF(J13=1,2,IF(J13=0,-2)))))</f>
        <v>-2</v>
      </c>
    </row>
    <row r="14" customFormat="false" ht="14.5" hidden="false" customHeight="false" outlineLevel="0" collapsed="false">
      <c r="B14" s="38" t="n">
        <v>9</v>
      </c>
      <c r="C14" s="38" t="s">
        <v>199</v>
      </c>
      <c r="D14" s="51" t="s">
        <v>191</v>
      </c>
      <c r="E14" s="58" t="n">
        <v>44960.4805555556</v>
      </c>
      <c r="F14" s="59" t="n">
        <f aca="false">MONTH(E14)</f>
        <v>2</v>
      </c>
      <c r="G14" s="51" t="s">
        <v>200</v>
      </c>
      <c r="H14" s="58" t="n">
        <v>44963.6805555556</v>
      </c>
      <c r="I14" s="60" t="n">
        <f aca="true">IFERROR(_xlfn.DAYS(H14,E14), _xlfn.DAYS(TODAY(),E14))</f>
        <v>3.19999999999709</v>
      </c>
      <c r="J14" s="60" t="n">
        <f aca="false">IF((UPPER(G14)="BLOCKER"),  IF((I14-7)&lt;0,0,FLOOR((I14-7)/5,1)*2),      IF((UPPER(G14)="CRITICAL"),IF((I14-15)&lt;0,0,FLOOR((I14-15)/5,1)*2),      IF((UPPER(G14)="MAJOR"),IF((I14-30)&lt;0,0,FLOOR((I14-30)/5,1)*1),      IF((UPPER(G14)="MINOR"),IF((I14-45)&lt;0,0,FLOOR((I14-45)/5,1)*1), "NA"))))</f>
        <v>0</v>
      </c>
      <c r="K14" s="60" t="n">
        <f aca="false">IF(J14&gt;=4,8,IF(J14=3,6,IF(J14=2,4,IF(J14=1,2,IF(J14=0,-2)))))</f>
        <v>-2</v>
      </c>
    </row>
    <row r="15" customFormat="false" ht="14.5" hidden="false" customHeight="false" outlineLevel="0" collapsed="false">
      <c r="B15" s="38" t="n">
        <v>10</v>
      </c>
      <c r="C15" s="38" t="s">
        <v>201</v>
      </c>
      <c r="D15" s="51" t="s">
        <v>191</v>
      </c>
      <c r="E15" s="58" t="n">
        <v>44960.4784722222</v>
      </c>
      <c r="F15" s="59" t="n">
        <f aca="false">MONTH(E15)</f>
        <v>2</v>
      </c>
      <c r="G15" s="51" t="s">
        <v>34</v>
      </c>
      <c r="H15" s="58" t="n">
        <v>44963.6340277778</v>
      </c>
      <c r="I15" s="60" t="n">
        <f aca="true">IFERROR(_xlfn.DAYS(H15,E15), _xlfn.DAYS(TODAY(),E15))</f>
        <v>3.15555555559695</v>
      </c>
      <c r="J15" s="60" t="n">
        <f aca="false">IF((UPPER(G15)="BLOCKER"),  IF((I15-7)&lt;0,0,FLOOR((I15-7)/5,1)*2),      IF((UPPER(G15)="CRITICAL"),IF((I15-15)&lt;0,0,FLOOR((I15-15)/5,1)*2),      IF((UPPER(G15)="MAJOR"),IF((I15-30)&lt;0,0,FLOOR((I15-30)/5,1)*1),      IF((UPPER(G15)="MINOR"),IF((I15-45)&lt;0,0,FLOOR((I15-45)/5,1)*1), "NA"))))</f>
        <v>0</v>
      </c>
      <c r="K15" s="60" t="n">
        <f aca="false">IF(J15&gt;=4,8,IF(J15=3,6,IF(J15=2,4,IF(J15=1,2,IF(J15=0,-2)))))</f>
        <v>-2</v>
      </c>
    </row>
    <row r="16" customFormat="false" ht="14.5" hidden="false" customHeight="false" outlineLevel="0" collapsed="false">
      <c r="B16" s="38" t="n">
        <v>11</v>
      </c>
      <c r="C16" s="38" t="s">
        <v>202</v>
      </c>
      <c r="D16" s="51" t="s">
        <v>191</v>
      </c>
      <c r="E16" s="58" t="n">
        <v>44960.4770833333</v>
      </c>
      <c r="F16" s="59" t="n">
        <f aca="false">MONTH(E16)</f>
        <v>2</v>
      </c>
      <c r="G16" s="51" t="s">
        <v>34</v>
      </c>
      <c r="H16" s="58" t="n">
        <v>44963.6590277778</v>
      </c>
      <c r="I16" s="60" t="n">
        <f aca="true">IFERROR(_xlfn.DAYS(H16,E16), _xlfn.DAYS(TODAY(),E16))</f>
        <v>3.18194444449909</v>
      </c>
      <c r="J16" s="60" t="n">
        <f aca="false">IF((UPPER(G16)="BLOCKER"),  IF((I16-7)&lt;0,0,FLOOR((I16-7)/5,1)*2),      IF((UPPER(G16)="CRITICAL"),IF((I16-15)&lt;0,0,FLOOR((I16-15)/5,1)*2),      IF((UPPER(G16)="MAJOR"),IF((I16-30)&lt;0,0,FLOOR((I16-30)/5,1)*1),      IF((UPPER(G16)="MINOR"),IF((I16-45)&lt;0,0,FLOOR((I16-45)/5,1)*1), "NA"))))</f>
        <v>0</v>
      </c>
      <c r="K16" s="60" t="n">
        <f aca="false">IF(J16&gt;=4,8,IF(J16=3,6,IF(J16=2,4,IF(J16=1,2,IF(J16=0,-2)))))</f>
        <v>-2</v>
      </c>
    </row>
    <row r="17" customFormat="false" ht="14.5" hidden="false" customHeight="false" outlineLevel="0" collapsed="false">
      <c r="B17" s="38" t="n">
        <v>12</v>
      </c>
      <c r="C17" s="38" t="s">
        <v>203</v>
      </c>
      <c r="D17" s="51" t="s">
        <v>191</v>
      </c>
      <c r="E17" s="58" t="n">
        <v>44960.4743055556</v>
      </c>
      <c r="F17" s="59" t="n">
        <f aca="false">MONTH(E17)</f>
        <v>2</v>
      </c>
      <c r="G17" s="51" t="s">
        <v>34</v>
      </c>
      <c r="H17" s="58" t="n">
        <v>44963.4652777778</v>
      </c>
      <c r="I17" s="60" t="n">
        <f aca="true">IFERROR(_xlfn.DAYS(H17,E17), _xlfn.DAYS(TODAY(),E17))</f>
        <v>2.99097222220007</v>
      </c>
      <c r="J17" s="60" t="n">
        <f aca="false">IF((UPPER(G17)="BLOCKER"),  IF((I17-7)&lt;0,0,FLOOR((I17-7)/5,1)*2),      IF((UPPER(G17)="CRITICAL"),IF((I17-15)&lt;0,0,FLOOR((I17-15)/5,1)*2),      IF((UPPER(G17)="MAJOR"),IF((I17-30)&lt;0,0,FLOOR((I17-30)/5,1)*1),      IF((UPPER(G17)="MINOR"),IF((I17-45)&lt;0,0,FLOOR((I17-45)/5,1)*1), "NA"))))</f>
        <v>0</v>
      </c>
      <c r="K17" s="60" t="n">
        <f aca="false">IF(J17&gt;=4,8,IF(J17=3,6,IF(J17=2,4,IF(J17=1,2,IF(J17=0,-2)))))</f>
        <v>-2</v>
      </c>
    </row>
    <row r="18" customFormat="false" ht="14.5" hidden="false" customHeight="false" outlineLevel="0" collapsed="false">
      <c r="B18" s="38" t="n">
        <v>13</v>
      </c>
      <c r="C18" s="38" t="s">
        <v>204</v>
      </c>
      <c r="D18" s="51" t="s">
        <v>191</v>
      </c>
      <c r="E18" s="58" t="n">
        <v>44960.4694444445</v>
      </c>
      <c r="F18" s="59" t="n">
        <f aca="false">MONTH(E18)</f>
        <v>2</v>
      </c>
      <c r="G18" s="51" t="s">
        <v>34</v>
      </c>
      <c r="H18" s="58" t="n">
        <v>44963.6826388889</v>
      </c>
      <c r="I18" s="60" t="n">
        <f aca="true">IFERROR(_xlfn.DAYS(H18,E18), _xlfn.DAYS(TODAY(),E18))</f>
        <v>3.21319444440451</v>
      </c>
      <c r="J18" s="60" t="n">
        <f aca="false">IF((UPPER(G18)="BLOCKER"),  IF((I18-7)&lt;0,0,FLOOR((I18-7)/5,1)*2),      IF((UPPER(G18)="CRITICAL"),IF((I18-15)&lt;0,0,FLOOR((I18-15)/5,1)*2),      IF((UPPER(G18)="MAJOR"),IF((I18-30)&lt;0,0,FLOOR((I18-30)/5,1)*1),      IF((UPPER(G18)="MINOR"),IF((I18-45)&lt;0,0,FLOOR((I18-45)/5,1)*1), "NA"))))</f>
        <v>0</v>
      </c>
      <c r="K18" s="60" t="n">
        <f aca="false">IF(J18&gt;=4,8,IF(J18=3,6,IF(J18=2,4,IF(J18=1,2,IF(J18=0,-2)))))</f>
        <v>-2</v>
      </c>
    </row>
    <row r="19" customFormat="false" ht="14.5" hidden="false" customHeight="false" outlineLevel="0" collapsed="false">
      <c r="B19" s="38" t="n">
        <v>14</v>
      </c>
      <c r="C19" s="38" t="s">
        <v>205</v>
      </c>
      <c r="D19" s="51" t="s">
        <v>191</v>
      </c>
      <c r="E19" s="58" t="n">
        <v>44958.5743055556</v>
      </c>
      <c r="F19" s="59" t="n">
        <f aca="false">MONTH(E19)</f>
        <v>2</v>
      </c>
      <c r="G19" s="51" t="s">
        <v>34</v>
      </c>
      <c r="H19" s="58" t="n">
        <v>44966.6597222222</v>
      </c>
      <c r="I19" s="60" t="n">
        <f aca="true">IFERROR(_xlfn.DAYS(H19,E19), _xlfn.DAYS(TODAY(),E19))</f>
        <v>8.08541666659585</v>
      </c>
      <c r="J19" s="60" t="n">
        <f aca="false">IF((UPPER(G19)="BLOCKER"),  IF((I19-7)&lt;0,0,FLOOR((I19-7)/5,1)*2),      IF((UPPER(G19)="CRITICAL"),IF((I19-15)&lt;0,0,FLOOR((I19-15)/5,1)*2),      IF((UPPER(G19)="MAJOR"),IF((I19-30)&lt;0,0,FLOOR((I19-30)/5,1)*1),      IF((UPPER(G19)="MINOR"),IF((I19-45)&lt;0,0,FLOOR((I19-45)/5,1)*1), "NA"))))</f>
        <v>0</v>
      </c>
      <c r="K19" s="60" t="n">
        <f aca="false">IF(J19&gt;=4,8,IF(J19=3,6,IF(J19=2,4,IF(J19=1,2,IF(J19=0,-2)))))</f>
        <v>-2</v>
      </c>
    </row>
    <row r="20" customFormat="false" ht="14.5" hidden="false" customHeight="false" outlineLevel="0" collapsed="false">
      <c r="B20" s="38" t="n">
        <v>15</v>
      </c>
      <c r="C20" s="38" t="s">
        <v>206</v>
      </c>
      <c r="D20" s="51" t="s">
        <v>191</v>
      </c>
      <c r="E20" s="58" t="n">
        <v>44958.5736111111</v>
      </c>
      <c r="F20" s="59" t="n">
        <f aca="false">MONTH(E20)</f>
        <v>2</v>
      </c>
      <c r="G20" s="51" t="s">
        <v>34</v>
      </c>
      <c r="H20" s="58" t="n">
        <v>44967.5402777778</v>
      </c>
      <c r="I20" s="60" t="n">
        <f aca="true">IFERROR(_xlfn.DAYS(H20,E20), _xlfn.DAYS(TODAY(),E20))</f>
        <v>8.96666666670353</v>
      </c>
      <c r="J20" s="60" t="n">
        <f aca="false">IF((UPPER(G20)="BLOCKER"),  IF((I20-7)&lt;0,0,FLOOR((I20-7)/5,1)*2),      IF((UPPER(G20)="CRITICAL"),IF((I20-15)&lt;0,0,FLOOR((I20-15)/5,1)*2),      IF((UPPER(G20)="MAJOR"),IF((I20-30)&lt;0,0,FLOOR((I20-30)/5,1)*1),      IF((UPPER(G20)="MINOR"),IF((I20-45)&lt;0,0,FLOOR((I20-45)/5,1)*1), "NA"))))</f>
        <v>0</v>
      </c>
      <c r="K20" s="60" t="n">
        <f aca="false">IF(J20&gt;=4,8,IF(J20=3,6,IF(J20=2,4,IF(J20=1,2,IF(J20=0,-2)))))</f>
        <v>-2</v>
      </c>
    </row>
    <row r="21" customFormat="false" ht="14.5" hidden="false" customHeight="false" outlineLevel="0" collapsed="false">
      <c r="B21" s="38" t="n">
        <v>16</v>
      </c>
      <c r="C21" s="38" t="s">
        <v>207</v>
      </c>
      <c r="D21" s="51" t="s">
        <v>191</v>
      </c>
      <c r="E21" s="58" t="n">
        <v>44958.5729166667</v>
      </c>
      <c r="F21" s="59" t="n">
        <f aca="false">MONTH(E21)</f>
        <v>2</v>
      </c>
      <c r="G21" s="51" t="s">
        <v>34</v>
      </c>
      <c r="H21" s="58" t="n">
        <v>44963.6840277778</v>
      </c>
      <c r="I21" s="60" t="n">
        <f aca="true">IFERROR(_xlfn.DAYS(H21,E21), _xlfn.DAYS(TODAY(),E21))</f>
        <v>5.11111111110222</v>
      </c>
      <c r="J21" s="60" t="n">
        <f aca="false">IF((UPPER(G21)="BLOCKER"),  IF((I21-7)&lt;0,0,FLOOR((I21-7)/5,1)*2),      IF((UPPER(G21)="CRITICAL"),IF((I21-15)&lt;0,0,FLOOR((I21-15)/5,1)*2),      IF((UPPER(G21)="MAJOR"),IF((I21-30)&lt;0,0,FLOOR((I21-30)/5,1)*1),      IF((UPPER(G21)="MINOR"),IF((I21-45)&lt;0,0,FLOOR((I21-45)/5,1)*1), "NA"))))</f>
        <v>0</v>
      </c>
      <c r="K21" s="60" t="n">
        <f aca="false">IF(J21&gt;=4,8,IF(J21=3,6,IF(J21=2,4,IF(J21=1,2,IF(J21=0,-2)))))</f>
        <v>-2</v>
      </c>
    </row>
    <row r="22" customFormat="false" ht="14.5" hidden="false" customHeight="false" outlineLevel="0" collapsed="false">
      <c r="B22" s="38" t="n">
        <v>17</v>
      </c>
      <c r="C22" s="38" t="s">
        <v>208</v>
      </c>
      <c r="D22" s="51" t="s">
        <v>191</v>
      </c>
      <c r="E22" s="58" t="n">
        <v>44958.56875</v>
      </c>
      <c r="F22" s="59" t="n">
        <f aca="false">MONTH(E22)</f>
        <v>2</v>
      </c>
      <c r="G22" s="51" t="s">
        <v>34</v>
      </c>
      <c r="H22" s="58" t="n">
        <v>44965.9083333333</v>
      </c>
      <c r="I22" s="60" t="n">
        <f aca="true">IFERROR(_xlfn.DAYS(H22,E22), _xlfn.DAYS(TODAY(),E22))</f>
        <v>7.33958333329792</v>
      </c>
      <c r="J22" s="60" t="n">
        <f aca="false">IF((UPPER(G22)="BLOCKER"),  IF((I22-7)&lt;0,0,FLOOR((I22-7)/5,1)*2),      IF((UPPER(G22)="CRITICAL"),IF((I22-15)&lt;0,0,FLOOR((I22-15)/5,1)*2),      IF((UPPER(G22)="MAJOR"),IF((I22-30)&lt;0,0,FLOOR((I22-30)/5,1)*1),      IF((UPPER(G22)="MINOR"),IF((I22-45)&lt;0,0,FLOOR((I22-45)/5,1)*1), "NA"))))</f>
        <v>0</v>
      </c>
      <c r="K22" s="60" t="n">
        <f aca="false">IF(J22&gt;=4,8,IF(J22=3,6,IF(J22=2,4,IF(J22=1,2,IF(J22=0,-2)))))</f>
        <v>-2</v>
      </c>
    </row>
    <row r="23" customFormat="false" ht="14.5" hidden="false" customHeight="false" outlineLevel="0" collapsed="false">
      <c r="B23" s="38" t="n">
        <v>18</v>
      </c>
      <c r="C23" s="38" t="s">
        <v>209</v>
      </c>
      <c r="D23" s="51" t="s">
        <v>191</v>
      </c>
      <c r="E23" s="58" t="n">
        <v>44958.5368055556</v>
      </c>
      <c r="F23" s="59" t="n">
        <f aca="false">MONTH(E23)</f>
        <v>2</v>
      </c>
      <c r="G23" s="51" t="s">
        <v>34</v>
      </c>
      <c r="H23" s="58" t="n">
        <v>44962.8576388889</v>
      </c>
      <c r="I23" s="60" t="n">
        <f aca="true">IFERROR(_xlfn.DAYS(H23,E23), _xlfn.DAYS(TODAY(),E23))</f>
        <v>4.32083333329501</v>
      </c>
      <c r="J23" s="60" t="n">
        <f aca="false">IF((UPPER(G23)="BLOCKER"),  IF((I23-7)&lt;0,0,FLOOR((I23-7)/5,1)*2),      IF((UPPER(G23)="CRITICAL"),IF((I23-15)&lt;0,0,FLOOR((I23-15)/5,1)*2),      IF((UPPER(G23)="MAJOR"),IF((I23-30)&lt;0,0,FLOOR((I23-30)/5,1)*1),      IF((UPPER(G23)="MINOR"),IF((I23-45)&lt;0,0,FLOOR((I23-45)/5,1)*1), "NA"))))</f>
        <v>0</v>
      </c>
      <c r="K23" s="60" t="n">
        <f aca="false">IF(J23&gt;=4,8,IF(J23=3,6,IF(J23=2,4,IF(J23=1,2,IF(J23=0,-2)))))</f>
        <v>-2</v>
      </c>
    </row>
    <row r="24" customFormat="false" ht="14.5" hidden="false" customHeight="false" outlineLevel="0" collapsed="false">
      <c r="B24" s="38" t="n">
        <v>19</v>
      </c>
      <c r="C24" s="38" t="s">
        <v>210</v>
      </c>
      <c r="D24" s="51" t="s">
        <v>191</v>
      </c>
      <c r="E24" s="58" t="n">
        <v>44958.5361111111</v>
      </c>
      <c r="F24" s="59" t="n">
        <f aca="false">MONTH(E24)</f>
        <v>2</v>
      </c>
      <c r="G24" s="51" t="s">
        <v>34</v>
      </c>
      <c r="H24" s="58" t="n">
        <v>44963.6868055556</v>
      </c>
      <c r="I24" s="60" t="n">
        <f aca="true">IFERROR(_xlfn.DAYS(H24,E24), _xlfn.DAYS(TODAY(),E24))</f>
        <v>5.1506944444991</v>
      </c>
      <c r="J24" s="60" t="n">
        <f aca="false">IF((UPPER(G24)="BLOCKER"),  IF((I24-7)&lt;0,0,FLOOR((I24-7)/5,1)*2),      IF((UPPER(G24)="CRITICAL"),IF((I24-15)&lt;0,0,FLOOR((I24-15)/5,1)*2),      IF((UPPER(G24)="MAJOR"),IF((I24-30)&lt;0,0,FLOOR((I24-30)/5,1)*1),      IF((UPPER(G24)="MINOR"),IF((I24-45)&lt;0,0,FLOOR((I24-45)/5,1)*1), "NA"))))</f>
        <v>0</v>
      </c>
      <c r="K24" s="60" t="n">
        <f aca="false">IF(J24&gt;=4,8,IF(J24=3,6,IF(J24=2,4,IF(J24=1,2,IF(J24=0,-2)))))</f>
        <v>-2</v>
      </c>
    </row>
    <row r="25" customFormat="false" ht="14.5" hidden="false" customHeight="false" outlineLevel="0" collapsed="false">
      <c r="B25" s="38" t="n">
        <v>20</v>
      </c>
      <c r="C25" s="38" t="s">
        <v>211</v>
      </c>
      <c r="D25" s="51" t="s">
        <v>191</v>
      </c>
      <c r="E25" s="58" t="n">
        <v>44958.5333333333</v>
      </c>
      <c r="F25" s="59" t="n">
        <f aca="false">MONTH(E25)</f>
        <v>2</v>
      </c>
      <c r="G25" s="51" t="s">
        <v>34</v>
      </c>
      <c r="H25" s="58" t="n">
        <v>44963.6888888889</v>
      </c>
      <c r="I25" s="60" t="n">
        <f aca="true">IFERROR(_xlfn.DAYS(H25,E25), _xlfn.DAYS(TODAY(),E25))</f>
        <v>5.15555555560422</v>
      </c>
      <c r="J25" s="60" t="n">
        <f aca="false">IF((UPPER(G25)="BLOCKER"),  IF((I25-7)&lt;0,0,FLOOR((I25-7)/5,1)*2),      IF((UPPER(G25)="CRITICAL"),IF((I25-15)&lt;0,0,FLOOR((I25-15)/5,1)*2),      IF((UPPER(G25)="MAJOR"),IF((I25-30)&lt;0,0,FLOOR((I25-30)/5,1)*1),      IF((UPPER(G25)="MINOR"),IF((I25-45)&lt;0,0,FLOOR((I25-45)/5,1)*1), "NA"))))</f>
        <v>0</v>
      </c>
      <c r="K25" s="60" t="n">
        <f aca="false">IF(J25&gt;=4,8,IF(J25=3,6,IF(J25=2,4,IF(J25=1,2,IF(J25=0,-2)))))</f>
        <v>-2</v>
      </c>
    </row>
    <row r="26" customFormat="false" ht="14.5" hidden="false" customHeight="false" outlineLevel="0" collapsed="false">
      <c r="B26" s="38" t="n">
        <v>21</v>
      </c>
      <c r="C26" s="38" t="s">
        <v>212</v>
      </c>
      <c r="D26" s="51" t="s">
        <v>191</v>
      </c>
      <c r="E26" s="58" t="n">
        <v>44958.5069444445</v>
      </c>
      <c r="F26" s="59" t="n">
        <f aca="false">MONTH(E26)</f>
        <v>2</v>
      </c>
      <c r="G26" s="51" t="s">
        <v>34</v>
      </c>
      <c r="H26" s="58" t="n">
        <v>44959.4826388889</v>
      </c>
      <c r="I26" s="60" t="n">
        <f aca="true">IFERROR(_xlfn.DAYS(H26,E26), _xlfn.DAYS(TODAY(),E26))</f>
        <v>0.975694444394321</v>
      </c>
      <c r="J26" s="60" t="n">
        <f aca="false">IF((UPPER(G26)="BLOCKER"),  IF((I26-7)&lt;0,0,FLOOR((I26-7)/5,1)*2),      IF((UPPER(G26)="CRITICAL"),IF((I26-15)&lt;0,0,FLOOR((I26-15)/5,1)*2),      IF((UPPER(G26)="MAJOR"),IF((I26-30)&lt;0,0,FLOOR((I26-30)/5,1)*1),      IF((UPPER(G26)="MINOR"),IF((I26-45)&lt;0,0,FLOOR((I26-45)/5,1)*1), "NA"))))</f>
        <v>0</v>
      </c>
      <c r="K26" s="60" t="n">
        <f aca="false">IF(J26&gt;=4,8,IF(J26=3,6,IF(J26=2,4,IF(J26=1,2,IF(J26=0,-2)))))</f>
        <v>-2</v>
      </c>
    </row>
    <row r="27" customFormat="false" ht="14.5" hidden="false" customHeight="false" outlineLevel="0" collapsed="false">
      <c r="B27" s="38" t="n">
        <v>22</v>
      </c>
      <c r="C27" s="38" t="s">
        <v>213</v>
      </c>
      <c r="D27" s="51" t="s">
        <v>191</v>
      </c>
      <c r="E27" s="58" t="n">
        <v>44958.4701388889</v>
      </c>
      <c r="F27" s="59" t="n">
        <f aca="false">MONTH(E27)</f>
        <v>2</v>
      </c>
      <c r="G27" s="51" t="s">
        <v>34</v>
      </c>
      <c r="H27" s="58" t="n">
        <v>44964.4243055556</v>
      </c>
      <c r="I27" s="60" t="n">
        <f aca="true">IFERROR(_xlfn.DAYS(H27,E27), _xlfn.DAYS(TODAY(),E27))</f>
        <v>5.95416666669917</v>
      </c>
      <c r="J27" s="60" t="n">
        <f aca="false">IF((UPPER(G27)="BLOCKER"),  IF((I27-7)&lt;0,0,FLOOR((I27-7)/5,1)*2),      IF((UPPER(G27)="CRITICAL"),IF((I27-15)&lt;0,0,FLOOR((I27-15)/5,1)*2),      IF((UPPER(G27)="MAJOR"),IF((I27-30)&lt;0,0,FLOOR((I27-30)/5,1)*1),      IF((UPPER(G27)="MINOR"),IF((I27-45)&lt;0,0,FLOOR((I27-45)/5,1)*1), "NA"))))</f>
        <v>0</v>
      </c>
      <c r="K27" s="60" t="n">
        <f aca="false">IF(J27&gt;=4,8,IF(J27=3,6,IF(J27=2,4,IF(J27=1,2,IF(J27=0,-2)))))</f>
        <v>-2</v>
      </c>
    </row>
    <row r="28" customFormat="false" ht="14.5" hidden="false" customHeight="false" outlineLevel="0" collapsed="false">
      <c r="B28" s="38" t="n">
        <v>23</v>
      </c>
      <c r="C28" s="38" t="s">
        <v>214</v>
      </c>
      <c r="D28" s="51" t="s">
        <v>191</v>
      </c>
      <c r="E28" s="58" t="n">
        <v>44958.4694444444</v>
      </c>
      <c r="F28" s="59" t="n">
        <f aca="false">MONTH(E28)</f>
        <v>2</v>
      </c>
      <c r="G28" s="51" t="s">
        <v>34</v>
      </c>
      <c r="H28" s="58" t="n">
        <v>44962.8888888889</v>
      </c>
      <c r="I28" s="60" t="n">
        <f aca="true">IFERROR(_xlfn.DAYS(H28,E28), _xlfn.DAYS(TODAY(),E28))</f>
        <v>4.41944444449473</v>
      </c>
      <c r="J28" s="60" t="n">
        <f aca="false">IF((UPPER(G28)="BLOCKER"),  IF((I28-7)&lt;0,0,FLOOR((I28-7)/5,1)*2),      IF((UPPER(G28)="CRITICAL"),IF((I28-15)&lt;0,0,FLOOR((I28-15)/5,1)*2),      IF((UPPER(G28)="MAJOR"),IF((I28-30)&lt;0,0,FLOOR((I28-30)/5,1)*1),      IF((UPPER(G28)="MINOR"),IF((I28-45)&lt;0,0,FLOOR((I28-45)/5,1)*1), "NA"))))</f>
        <v>0</v>
      </c>
      <c r="K28" s="60" t="n">
        <f aca="false">IF(J28&gt;=4,8,IF(J28=3,6,IF(J28=2,4,IF(J28=1,2,IF(J28=0,-2)))))</f>
        <v>-2</v>
      </c>
    </row>
    <row r="29" customFormat="false" ht="14.5" hidden="false" customHeight="false" outlineLevel="0" collapsed="false">
      <c r="B29" s="38" t="n">
        <v>24</v>
      </c>
      <c r="C29" s="38" t="s">
        <v>215</v>
      </c>
      <c r="D29" s="51" t="s">
        <v>191</v>
      </c>
      <c r="E29" s="58" t="n">
        <v>44953.90625</v>
      </c>
      <c r="F29" s="59" t="n">
        <f aca="false">MONTH(E29)</f>
        <v>1</v>
      </c>
      <c r="G29" s="51" t="s">
        <v>34</v>
      </c>
      <c r="H29" s="58" t="n">
        <v>44963.6916666667</v>
      </c>
      <c r="I29" s="60" t="n">
        <f aca="true">IFERROR(_xlfn.DAYS(H29,E29), _xlfn.DAYS(TODAY(),E29))</f>
        <v>9.78541666670208</v>
      </c>
      <c r="J29" s="60" t="n">
        <f aca="false">IF((UPPER(G29)="BLOCKER"),  IF((I29-7)&lt;0,0,FLOOR((I29-7)/5,1)*2),      IF((UPPER(G29)="CRITICAL"),IF((I29-15)&lt;0,0,FLOOR((I29-15)/5,1)*2),      IF((UPPER(G29)="MAJOR"),IF((I29-30)&lt;0,0,FLOOR((I29-30)/5,1)*1),      IF((UPPER(G29)="MINOR"),IF((I29-45)&lt;0,0,FLOOR((I29-45)/5,1)*1), "NA"))))</f>
        <v>0</v>
      </c>
      <c r="K29" s="60" t="n">
        <f aca="false">IF(J29&gt;=4,8,IF(J29=3,6,IF(J29=2,4,IF(J29=1,2,IF(J29=0,-2)))))</f>
        <v>-2</v>
      </c>
    </row>
    <row r="30" customFormat="false" ht="14.5" hidden="false" customHeight="false" outlineLevel="0" collapsed="false">
      <c r="B30" s="38" t="n">
        <v>25</v>
      </c>
      <c r="C30" s="38" t="s">
        <v>216</v>
      </c>
      <c r="D30" s="51" t="s">
        <v>191</v>
      </c>
      <c r="E30" s="58" t="n">
        <v>44953.6201388889</v>
      </c>
      <c r="F30" s="59" t="n">
        <f aca="false">MONTH(E30)</f>
        <v>1</v>
      </c>
      <c r="G30" s="51" t="s">
        <v>34</v>
      </c>
      <c r="H30" s="58" t="n">
        <v>44963.7027777778</v>
      </c>
      <c r="I30" s="60" t="n">
        <f aca="true">IFERROR(_xlfn.DAYS(H30,E30), _xlfn.DAYS(TODAY(),E30))</f>
        <v>10.0826388888963</v>
      </c>
      <c r="J30" s="60" t="n">
        <f aca="false">IF((UPPER(G30)="BLOCKER"),  IF((I30-7)&lt;0,0,FLOOR((I30-7)/5,1)*2),      IF((UPPER(G30)="CRITICAL"),IF((I30-15)&lt;0,0,FLOOR((I30-15)/5,1)*2),      IF((UPPER(G30)="MAJOR"),IF((I30-30)&lt;0,0,FLOOR((I30-30)/5,1)*1),      IF((UPPER(G30)="MINOR"),IF((I30-45)&lt;0,0,FLOOR((I30-45)/5,1)*1), "NA"))))</f>
        <v>0</v>
      </c>
      <c r="K30" s="60" t="n">
        <f aca="false">IF(J30&gt;=4,8,IF(J30=3,6,IF(J30=2,4,IF(J30=1,2,IF(J30=0,-2)))))</f>
        <v>-2</v>
      </c>
    </row>
  </sheetData>
  <mergeCells count="2">
    <mergeCell ref="A2:J2"/>
    <mergeCell ref="B4:G4"/>
  </mergeCells>
  <conditionalFormatting sqref="J5:K5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K6:K3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S95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K5" activeCellId="0" sqref="K5"/>
    </sheetView>
  </sheetViews>
  <sheetFormatPr defaultRowHeight="14.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2.54"/>
    <col collapsed="false" customWidth="true" hidden="false" outlineLevel="0" max="7" min="6" style="0" width="8.53"/>
    <col collapsed="false" customWidth="true" hidden="false" outlineLevel="0" max="8" min="8" style="0" width="12.54"/>
    <col collapsed="false" customWidth="true" hidden="false" outlineLevel="0" max="9" min="9" style="0" width="10.45"/>
    <col collapsed="false" customWidth="true" hidden="false" outlineLevel="0" max="11" min="10" style="0" width="16"/>
    <col collapsed="false" customWidth="true" hidden="false" outlineLevel="0" max="18" min="12" style="0" width="8.53"/>
    <col collapsed="false" customWidth="true" hidden="false" outlineLevel="0" max="19" min="19" style="0" width="14.54"/>
    <col collapsed="false" customWidth="true" hidden="false" outlineLevel="0" max="1025" min="20" style="0" width="8.53"/>
  </cols>
  <sheetData>
    <row r="1" customFormat="false" ht="14.5" hidden="false" customHeight="false" outlineLevel="0" collapsed="false">
      <c r="B1" s="61" t="s">
        <v>217</v>
      </c>
      <c r="C1" s="61"/>
      <c r="D1" s="61"/>
      <c r="E1" s="61"/>
      <c r="F1" s="61"/>
      <c r="G1" s="61"/>
      <c r="H1" s="61"/>
      <c r="I1" s="61"/>
      <c r="J1" s="61"/>
    </row>
    <row r="2" customFormat="false" ht="15" hidden="false" customHeight="false" outlineLevel="0" collapsed="false">
      <c r="A2" s="54" t="s">
        <v>218</v>
      </c>
      <c r="B2" s="54"/>
      <c r="C2" s="54"/>
      <c r="D2" s="54"/>
      <c r="E2" s="54"/>
      <c r="F2" s="54"/>
      <c r="G2" s="54"/>
      <c r="H2" s="54"/>
      <c r="I2" s="54"/>
      <c r="J2" s="54"/>
      <c r="K2" s="62"/>
    </row>
    <row r="3" customFormat="false" ht="14.5" hidden="false" customHeight="false" outlineLevel="0" collapsed="false">
      <c r="M3" s="63" t="s">
        <v>219</v>
      </c>
      <c r="N3" s="63"/>
      <c r="O3" s="63"/>
      <c r="P3" s="63"/>
      <c r="Q3" s="63"/>
      <c r="S3" s="64" t="s">
        <v>220</v>
      </c>
    </row>
    <row r="4" customFormat="false" ht="14.5" hidden="false" customHeight="false" outlineLevel="0" collapsed="false"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G4" s="57" t="s">
        <v>185</v>
      </c>
      <c r="H4" s="57" t="s">
        <v>186</v>
      </c>
      <c r="I4" s="57" t="s">
        <v>187</v>
      </c>
      <c r="J4" s="57" t="s">
        <v>188</v>
      </c>
      <c r="K4" s="65" t="s">
        <v>189</v>
      </c>
      <c r="M4" s="66"/>
      <c r="N4" s="67" t="s">
        <v>26</v>
      </c>
      <c r="O4" s="68" t="s">
        <v>31</v>
      </c>
      <c r="P4" s="68" t="s">
        <v>34</v>
      </c>
      <c r="Q4" s="69" t="s">
        <v>200</v>
      </c>
      <c r="S4" s="70" t="n">
        <v>44752</v>
      </c>
    </row>
    <row r="5" customFormat="false" ht="14.5" hidden="false" customHeight="false" outlineLevel="0" collapsed="false">
      <c r="B5" s="71" t="n">
        <v>1</v>
      </c>
      <c r="C5" s="72" t="s">
        <v>221</v>
      </c>
      <c r="D5" s="71" t="s">
        <v>222</v>
      </c>
      <c r="E5" s="73" t="n">
        <v>44970.4270833333</v>
      </c>
      <c r="F5" s="74" t="n">
        <f aca="false">MONTH(E5)</f>
        <v>2</v>
      </c>
      <c r="G5" s="71" t="s">
        <v>34</v>
      </c>
      <c r="H5" s="73" t="n">
        <v>44971.4763888889</v>
      </c>
      <c r="I5" s="72" t="n">
        <f aca="true">IFERROR(_xlfn.DAYS(H5,E5), _xlfn.DAYS(TODAY(),E5))</f>
        <v>1.04930555559986</v>
      </c>
      <c r="J5" s="72" t="n">
        <f aca="false">IF((UPPER(G5)="BLOCKER"),  IF((I5-7)&lt;0,0,FLOOR((I5-7)/5,1)*2),      IF((UPPER(G5)="CRITICAL"),IF((I5-15)&lt;0,0,FLOOR((I5-15)/5,1)*2),      IF((UPPER(G5)="MAJOR"),IF((I5-30)&lt;0,0,FLOOR((I5-30)/5,1)*1),      IF((UPPER(G5)="MINOR"),IF((I5-45)&lt;0,0,FLOOR((I5-45)/5,1)*1), "NA"))))</f>
        <v>0</v>
      </c>
      <c r="K5" s="60" t="n">
        <f aca="false">IF(J5&gt;=4,8,IF(J5=3,6,IF(J5=2,4,IF(J5=1,2,IF(J5=0,-2)))))</f>
        <v>-2</v>
      </c>
      <c r="M5" s="75" t="s">
        <v>223</v>
      </c>
      <c r="N5" s="60" t="s">
        <v>224</v>
      </c>
      <c r="O5" s="60" t="s">
        <v>224</v>
      </c>
      <c r="P5" s="60" t="s">
        <v>224</v>
      </c>
      <c r="Q5" s="76" t="s">
        <v>224</v>
      </c>
      <c r="S5" s="70" t="n">
        <v>44782</v>
      </c>
    </row>
    <row r="6" customFormat="false" ht="14.5" hidden="false" customHeight="false" outlineLevel="0" collapsed="false">
      <c r="B6" s="71" t="n">
        <v>2</v>
      </c>
      <c r="C6" s="72" t="s">
        <v>225</v>
      </c>
      <c r="D6" s="71" t="s">
        <v>226</v>
      </c>
      <c r="E6" s="73" t="n">
        <v>44966.8888888889</v>
      </c>
      <c r="F6" s="74" t="n">
        <f aca="false">MONTH(E6)</f>
        <v>2</v>
      </c>
      <c r="G6" s="71" t="s">
        <v>34</v>
      </c>
      <c r="H6" s="73" t="n">
        <v>44970.6631944444</v>
      </c>
      <c r="I6" s="72" t="n">
        <f aca="true">IFERROR(_xlfn.DAYS(H6,E6), _xlfn.DAYS(TODAY(),E6))</f>
        <v>3.77430555550382</v>
      </c>
      <c r="J6" s="72" t="n">
        <f aca="false">IF((UPPER(G6)="BLOCKER"),  IF((I6-7)&lt;0,0,FLOOR((I6-7)/5,1)*2),      IF((UPPER(G6)="CRITICAL"),IF((I6-15)&lt;0,0,FLOOR((I6-15)/5,1)*2),      IF((UPPER(G6)="MAJOR"),IF((I6-30)&lt;0,0,FLOOR((I6-30)/5,1)*1),      IF((UPPER(G6)="MINOR"),IF((I6-45)&lt;0,0,FLOOR((I6-45)/5,1)*1), "NA"))))</f>
        <v>0</v>
      </c>
      <c r="K6" s="60" t="n">
        <f aca="false">IF(J6&gt;=4,8,IF(J6=3,6,IF(J6=2,4,IF(J6=1,2,IF(J6=0,-2)))))</f>
        <v>-2</v>
      </c>
      <c r="M6" s="75" t="s">
        <v>227</v>
      </c>
      <c r="N6" s="60"/>
      <c r="O6" s="60"/>
      <c r="P6" s="60"/>
      <c r="Q6" s="76"/>
      <c r="S6" s="70" t="n">
        <v>44788</v>
      </c>
    </row>
    <row r="7" customFormat="false" ht="14.5" hidden="false" customHeight="false" outlineLevel="0" collapsed="false">
      <c r="B7" s="71" t="n">
        <v>3</v>
      </c>
      <c r="C7" s="72" t="s">
        <v>228</v>
      </c>
      <c r="D7" s="71" t="s">
        <v>229</v>
      </c>
      <c r="E7" s="73" t="n">
        <v>44965.5979166667</v>
      </c>
      <c r="F7" s="74" t="n">
        <f aca="false">MONTH(E7)</f>
        <v>2</v>
      </c>
      <c r="G7" s="71" t="s">
        <v>200</v>
      </c>
      <c r="H7" s="73" t="n">
        <v>44970.5361111111</v>
      </c>
      <c r="I7" s="72" t="n">
        <f aca="true">IFERROR(_xlfn.DAYS(H7,E7), _xlfn.DAYS(TODAY(),E7))</f>
        <v>4.93819444439578</v>
      </c>
      <c r="J7" s="72" t="n">
        <f aca="false">IF((UPPER(G7)="BLOCKER"),  IF((I7-7)&lt;0,0,FLOOR((I7-7)/5,1)*2),      IF((UPPER(G7)="CRITICAL"),IF((I7-15)&lt;0,0,FLOOR((I7-15)/5,1)*2),      IF((UPPER(G7)="MAJOR"),IF((I7-30)&lt;0,0,FLOOR((I7-30)/5,1)*1),      IF((UPPER(G7)="MINOR"),IF((I7-45)&lt;0,0,FLOOR((I7-45)/5,1)*1), "NA"))))</f>
        <v>0</v>
      </c>
      <c r="K7" s="60" t="n">
        <f aca="false">IF(J7&gt;=4,8,IF(J7=3,6,IF(J7=2,4,IF(J7=1,2,IF(J7=0,-2)))))</f>
        <v>-2</v>
      </c>
      <c r="M7" s="75" t="s">
        <v>230</v>
      </c>
      <c r="N7" s="60"/>
      <c r="O7" s="60"/>
      <c r="P7" s="60"/>
      <c r="Q7" s="76"/>
      <c r="S7" s="70" t="n">
        <v>44792</v>
      </c>
    </row>
    <row r="8" customFormat="false" ht="14.5" hidden="false" customHeight="false" outlineLevel="0" collapsed="false">
      <c r="B8" s="71" t="n">
        <v>4</v>
      </c>
      <c r="C8" s="72" t="s">
        <v>231</v>
      </c>
      <c r="D8" s="71" t="s">
        <v>226</v>
      </c>
      <c r="E8" s="73" t="n">
        <v>44965.4131944445</v>
      </c>
      <c r="F8" s="74" t="n">
        <f aca="false">MONTH(E8)</f>
        <v>2</v>
      </c>
      <c r="G8" s="71" t="s">
        <v>31</v>
      </c>
      <c r="H8" s="73" t="n">
        <v>44972.4180555556</v>
      </c>
      <c r="I8" s="72" t="n">
        <f aca="true">IFERROR(_xlfn.DAYS(H8,E8), _xlfn.DAYS(TODAY(),E8))</f>
        <v>7.00486111109785</v>
      </c>
      <c r="J8" s="72" t="n">
        <f aca="false">IF((UPPER(G8)="BLOCKER"),  IF((I8-7)&lt;0,0,FLOOR((I8-7)/5,1)*2),      IF((UPPER(G8)="CRITICAL"),IF((I8-15)&lt;0,0,FLOOR((I8-15)/5,1)*2),      IF((UPPER(G8)="MAJOR"),IF((I8-30)&lt;0,0,FLOOR((I8-30)/5,1)*1),      IF((UPPER(G8)="MINOR"),IF((I8-45)&lt;0,0,FLOOR((I8-45)/5,1)*1), "NA"))))</f>
        <v>0</v>
      </c>
      <c r="K8" s="60" t="n">
        <f aca="false">IF(J8&gt;=4,8,IF(J8=3,6,IF(J8=2,4,IF(J8=1,2,IF(J8=0,-2)))))</f>
        <v>-2</v>
      </c>
      <c r="M8" s="75" t="s">
        <v>232</v>
      </c>
      <c r="N8" s="60" t="n">
        <v>24</v>
      </c>
      <c r="O8" s="60" t="n">
        <v>17</v>
      </c>
      <c r="P8" s="60" t="n">
        <v>11</v>
      </c>
      <c r="Q8" s="76" t="n">
        <v>1</v>
      </c>
      <c r="S8" s="70" t="n">
        <v>44836</v>
      </c>
    </row>
    <row r="9" customFormat="false" ht="14.5" hidden="false" customHeight="false" outlineLevel="0" collapsed="false">
      <c r="B9" s="71" t="n">
        <v>5</v>
      </c>
      <c r="C9" s="72" t="s">
        <v>233</v>
      </c>
      <c r="D9" s="71" t="s">
        <v>226</v>
      </c>
      <c r="E9" s="73" t="n">
        <v>44964.6430555556</v>
      </c>
      <c r="F9" s="74" t="n">
        <f aca="false">MONTH(E9)</f>
        <v>2</v>
      </c>
      <c r="G9" s="71" t="s">
        <v>26</v>
      </c>
      <c r="H9" s="73" t="n">
        <v>44965.4291666667</v>
      </c>
      <c r="I9" s="72" t="n">
        <f aca="true">IFERROR(_xlfn.DAYS(H9,E9), _xlfn.DAYS(TODAY(),E9))</f>
        <v>0.786111111097853</v>
      </c>
      <c r="J9" s="72" t="n">
        <f aca="false">IF((UPPER(G9)="BLOCKER"),  IF((I9-7)&lt;0,0,FLOOR((I9-7)/5,1)*2),      IF((UPPER(G9)="CRITICAL"),IF((I9-15)&lt;0,0,FLOOR((I9-15)/5,1)*2),      IF((UPPER(G9)="MAJOR"),IF((I9-30)&lt;0,0,FLOOR((I9-30)/5,1)*1),      IF((UPPER(G9)="MINOR"),IF((I9-45)&lt;0,0,FLOOR((I9-45)/5,1)*1), "NA"))))</f>
        <v>0</v>
      </c>
      <c r="K9" s="60" t="n">
        <f aca="false">IF(J9&gt;=4,8,IF(J9=3,6,IF(J9=2,4,IF(J9=1,2,IF(J9=0,-2)))))</f>
        <v>-2</v>
      </c>
      <c r="M9" s="77" t="s">
        <v>234</v>
      </c>
      <c r="N9" s="60" t="n">
        <f aca="false">COUNTIFS($F5:$F273,"=12",$G5:$G273,"=Blocker")</f>
        <v>14</v>
      </c>
      <c r="O9" s="60" t="n">
        <f aca="false">COUNTIFS($F5:$F273,"=12",$G5:$G273,"=Critical")</f>
        <v>8</v>
      </c>
      <c r="P9" s="60" t="n">
        <f aca="false">COUNTIFS($F5:$F273,"=12",$G5:$G273,"=Major")</f>
        <v>3</v>
      </c>
      <c r="Q9" s="76" t="n">
        <f aca="false">COUNTIFS($F5:$F273,"=12",$G5:$G273,"=Minor")</f>
        <v>2</v>
      </c>
      <c r="S9" s="70" t="n">
        <v>44839</v>
      </c>
    </row>
    <row r="10" customFormat="false" ht="14.5" hidden="false" customHeight="false" outlineLevel="0" collapsed="false">
      <c r="B10" s="71" t="n">
        <v>6</v>
      </c>
      <c r="C10" s="72" t="s">
        <v>235</v>
      </c>
      <c r="D10" s="71" t="s">
        <v>229</v>
      </c>
      <c r="E10" s="73" t="n">
        <v>44964.4131944444</v>
      </c>
      <c r="F10" s="74" t="n">
        <f aca="false">MONTH(E10)</f>
        <v>2</v>
      </c>
      <c r="G10" s="71" t="s">
        <v>26</v>
      </c>
      <c r="H10" s="73" t="n">
        <v>44964.6569444445</v>
      </c>
      <c r="I10" s="72" t="n">
        <f aca="true">IFERROR(_xlfn.DAYS(H10,E10), _xlfn.DAYS(TODAY(),E10))</f>
        <v>0.243750000096043</v>
      </c>
      <c r="J10" s="72" t="n">
        <f aca="false">IF((UPPER(G10)="BLOCKER"),  IF((I10-7)&lt;0,0,FLOOR((I10-7)/5,1)*2),      IF((UPPER(G10)="CRITICAL"),IF((I10-15)&lt;0,0,FLOOR((I10-15)/5,1)*2),      IF((UPPER(G10)="MAJOR"),IF((I10-30)&lt;0,0,FLOOR((I10-30)/5,1)*1),      IF((UPPER(G10)="MINOR"),IF((I10-45)&lt;0,0,FLOOR((I10-45)/5,1)*1), "NA"))))</f>
        <v>0</v>
      </c>
      <c r="K10" s="60" t="n">
        <f aca="false">IF(J10&gt;=4,8,IF(J10=3,6,IF(J10=2,4,IF(J10=1,2,IF(J10=0,-2)))))</f>
        <v>-2</v>
      </c>
      <c r="M10" s="77" t="s">
        <v>236</v>
      </c>
      <c r="N10" s="60" t="n">
        <f aca="false">COUNTIFS($F5:$F273,"=01",$G5:$G273,"=Blocker")</f>
        <v>8</v>
      </c>
      <c r="O10" s="60" t="n">
        <f aca="false">COUNTIFS($F8:$F273,"=01",$G8:$G273,"=Critical")</f>
        <v>14</v>
      </c>
      <c r="P10" s="60" t="n">
        <f aca="false">COUNTIFS($F5:$F273,"=1",$G5:$G273,"=Major")</f>
        <v>6</v>
      </c>
      <c r="Q10" s="76" t="n">
        <f aca="false">COUNTIFS($F5:$F273,"=1",$G5:$G273,"=Minor")</f>
        <v>1</v>
      </c>
      <c r="S10" s="70" t="n">
        <v>44843</v>
      </c>
    </row>
    <row r="11" customFormat="false" ht="14.5" hidden="false" customHeight="false" outlineLevel="0" collapsed="false">
      <c r="B11" s="71" t="n">
        <v>7</v>
      </c>
      <c r="C11" s="72" t="s">
        <v>237</v>
      </c>
      <c r="D11" s="71" t="s">
        <v>226</v>
      </c>
      <c r="E11" s="73" t="n">
        <v>44963.75625</v>
      </c>
      <c r="F11" s="74" t="n">
        <f aca="false">MONTH(E11)</f>
        <v>2</v>
      </c>
      <c r="G11" s="71" t="s">
        <v>31</v>
      </c>
      <c r="H11" s="73" t="n">
        <v>44970.4340277778</v>
      </c>
      <c r="I11" s="72" t="n">
        <f aca="true">IFERROR(_xlfn.DAYS(H11,E11), _xlfn.DAYS(TODAY(),E11))</f>
        <v>6.67777777780429</v>
      </c>
      <c r="J11" s="72" t="n">
        <f aca="false">IF((UPPER(G11)="BLOCKER"),  IF((I11-7)&lt;0,0,FLOOR((I11-7)/5,1)*2),      IF((UPPER(G11)="CRITICAL"),IF((I11-15)&lt;0,0,FLOOR((I11-15)/5,1)*2),      IF((UPPER(G11)="MAJOR"),IF((I11-30)&lt;0,0,FLOOR((I11-30)/5,1)*1),      IF((UPPER(G11)="MINOR"),IF((I11-45)&lt;0,0,FLOOR((I11-45)/5,1)*1), "NA"))))</f>
        <v>0</v>
      </c>
      <c r="K11" s="60" t="n">
        <f aca="false">IF(J11&gt;=4,8,IF(J11=3,6,IF(J11=2,4,IF(J11=1,2,IF(J11=0,-2)))))</f>
        <v>-2</v>
      </c>
      <c r="M11" s="77" t="s">
        <v>238</v>
      </c>
      <c r="N11" s="60" t="n">
        <f aca="false">COUNTIFS($F5:$F274,"=02",$G5:$G274,"=Blocker")</f>
        <v>7</v>
      </c>
      <c r="O11" s="60" t="n">
        <f aca="false">COUNTIFS($F5:$F274,"=2",$G5:$G274,"=Critical")</f>
        <v>4</v>
      </c>
      <c r="P11" s="60" t="n">
        <f aca="false">COUNTIFS($F5:$F274,"=2",$G5:$G274,"=Major")</f>
        <v>2</v>
      </c>
      <c r="Q11" s="76" t="n">
        <f aca="false">COUNTIFS($F5:$F274,"=2",$G5:$G274,"=Minor")</f>
        <v>1</v>
      </c>
      <c r="S11" s="70"/>
    </row>
    <row r="12" customFormat="false" ht="15" hidden="false" customHeight="false" outlineLevel="0" collapsed="false">
      <c r="B12" s="71" t="n">
        <v>8</v>
      </c>
      <c r="C12" s="72" t="s">
        <v>239</v>
      </c>
      <c r="D12" s="71" t="s">
        <v>240</v>
      </c>
      <c r="E12" s="73" t="n">
        <v>44961.4222222222</v>
      </c>
      <c r="F12" s="74" t="n">
        <f aca="false">MONTH(E12)</f>
        <v>2</v>
      </c>
      <c r="G12" s="71" t="s">
        <v>31</v>
      </c>
      <c r="H12" s="73" t="n">
        <v>44965.58125</v>
      </c>
      <c r="I12" s="72" t="n">
        <f aca="true">IFERROR(_xlfn.DAYS(H12,E12), _xlfn.DAYS(TODAY(),E12))</f>
        <v>4.15902777780138</v>
      </c>
      <c r="J12" s="72" t="n">
        <f aca="false">IF((UPPER(G12)="BLOCKER"),  IF((I12-7)&lt;0,0,FLOOR((I12-7)/5,1)*2),      IF((UPPER(G12)="CRITICAL"),IF((I12-15)&lt;0,0,FLOOR((I12-15)/5,1)*2),      IF((UPPER(G12)="MAJOR"),IF((I12-30)&lt;0,0,FLOOR((I12-30)/5,1)*1),      IF((UPPER(G12)="MINOR"),IF((I12-45)&lt;0,0,FLOOR((I12-45)/5,1)*1), "NA"))))</f>
        <v>0</v>
      </c>
      <c r="K12" s="60" t="n">
        <f aca="false">IF(J12&gt;=4,8,IF(J12=3,6,IF(J12=2,4,IF(J12=1,2,IF(J12=0,-2)))))</f>
        <v>-2</v>
      </c>
      <c r="M12" s="78" t="s">
        <v>241</v>
      </c>
      <c r="N12" s="79" t="n">
        <f aca="false">COUNTIF($G4:$G273,"=Blocker")</f>
        <v>33</v>
      </c>
      <c r="O12" s="79" t="n">
        <f aca="false">COUNTIF($G4:$G272,"=Critical")</f>
        <v>32</v>
      </c>
      <c r="P12" s="79" t="n">
        <f aca="false">COUNTIF($G4:$G273,"=Major")</f>
        <v>21</v>
      </c>
      <c r="Q12" s="80" t="n">
        <f aca="false">COUNTIF($G4:$G273,"=Minor")</f>
        <v>5</v>
      </c>
      <c r="S12" s="70" t="n">
        <v>44858</v>
      </c>
    </row>
    <row r="13" customFormat="false" ht="14.5" hidden="false" customHeight="false" outlineLevel="0" collapsed="false">
      <c r="B13" s="71" t="n">
        <v>9</v>
      </c>
      <c r="C13" s="72" t="s">
        <v>242</v>
      </c>
      <c r="D13" s="71" t="s">
        <v>226</v>
      </c>
      <c r="E13" s="73" t="n">
        <v>44959.7666666667</v>
      </c>
      <c r="F13" s="74" t="n">
        <f aca="false">MONTH(E13)</f>
        <v>2</v>
      </c>
      <c r="G13" s="71" t="s">
        <v>26</v>
      </c>
      <c r="H13" s="73" t="n">
        <v>44964.6451388889</v>
      </c>
      <c r="I13" s="72" t="n">
        <f aca="true">IFERROR(_xlfn.DAYS(H13,E13), _xlfn.DAYS(TODAY(),E13))</f>
        <v>4.87847222220444</v>
      </c>
      <c r="J13" s="72" t="n">
        <f aca="false">IF((UPPER(G13)="BLOCKER"),  IF((I13-7)&lt;0,0,FLOOR((I13-7)/5,1)*2),      IF((UPPER(G13)="CRITICAL"),IF((I13-15)&lt;0,0,FLOOR((I13-15)/5,1)*2),      IF((UPPER(G13)="MAJOR"),IF((I13-30)&lt;0,0,FLOOR((I13-30)/5,1)*1),      IF((UPPER(G13)="MINOR"),IF((I13-45)&lt;0,0,FLOOR((I13-45)/5,1)*1), "NA"))))</f>
        <v>0</v>
      </c>
      <c r="K13" s="60" t="n">
        <f aca="false">IF(J13&gt;=4,8,IF(J13=3,6,IF(J13=2,4,IF(J13=1,2,IF(J13=0,-2)))))</f>
        <v>-2</v>
      </c>
      <c r="S13" s="70" t="n">
        <v>44867</v>
      </c>
    </row>
    <row r="14" customFormat="false" ht="14.5" hidden="false" customHeight="false" outlineLevel="0" collapsed="false">
      <c r="B14" s="71" t="n">
        <v>10</v>
      </c>
      <c r="C14" s="72" t="s">
        <v>243</v>
      </c>
      <c r="D14" s="71" t="s">
        <v>229</v>
      </c>
      <c r="E14" s="73" t="n">
        <v>44959.7097222222</v>
      </c>
      <c r="F14" s="74" t="n">
        <f aca="false">MONTH(E14)</f>
        <v>2</v>
      </c>
      <c r="G14" s="71" t="s">
        <v>31</v>
      </c>
      <c r="H14" s="73" t="n">
        <v>44964.6590277778</v>
      </c>
      <c r="I14" s="72" t="n">
        <f aca="true">IFERROR(_xlfn.DAYS(H14,E14), _xlfn.DAYS(TODAY(),E14))</f>
        <v>4.94930555560131</v>
      </c>
      <c r="J14" s="72" t="n">
        <f aca="false">IF((UPPER(G14)="BLOCKER"),  IF((I14-7)&lt;0,0,FLOOR((I14-7)/5,1)*2),      IF((UPPER(G14)="CRITICAL"),IF((I14-15)&lt;0,0,FLOOR((I14-15)/5,1)*2),      IF((UPPER(G14)="MAJOR"),IF((I14-30)&lt;0,0,FLOOR((I14-30)/5,1)*1),      IF((UPPER(G14)="MINOR"),IF((I14-45)&lt;0,0,FLOOR((I14-45)/5,1)*1), "NA"))))</f>
        <v>0</v>
      </c>
      <c r="K14" s="60" t="n">
        <f aca="false">IF(J14&gt;=4,8,IF(J14=3,6,IF(J14=2,4,IF(J14=1,2,IF(J14=0,-2)))))</f>
        <v>-2</v>
      </c>
      <c r="S14" s="70" t="n">
        <v>44873</v>
      </c>
    </row>
    <row r="15" customFormat="false" ht="14.5" hidden="false" customHeight="false" outlineLevel="0" collapsed="false">
      <c r="B15" s="71" t="n">
        <v>11</v>
      </c>
      <c r="C15" s="72" t="s">
        <v>244</v>
      </c>
      <c r="D15" s="71" t="s">
        <v>226</v>
      </c>
      <c r="E15" s="73" t="n">
        <v>44959.4569444444</v>
      </c>
      <c r="F15" s="74" t="n">
        <f aca="false">MONTH(E15)</f>
        <v>2</v>
      </c>
      <c r="G15" s="71" t="s">
        <v>26</v>
      </c>
      <c r="H15" s="73" t="n">
        <v>44963.5138888889</v>
      </c>
      <c r="I15" s="72" t="n">
        <f aca="true">IFERROR(_xlfn.DAYS(H15,E15), _xlfn.DAYS(TODAY(),E15))</f>
        <v>4.0569444444991</v>
      </c>
      <c r="J15" s="72" t="n">
        <f aca="false">IF((UPPER(G15)="BLOCKER"),  IF((I15-7)&lt;0,0,FLOOR((I15-7)/5,1)*2),      IF((UPPER(G15)="CRITICAL"),IF((I15-15)&lt;0,0,FLOOR((I15-15)/5,1)*2),      IF((UPPER(G15)="MAJOR"),IF((I15-30)&lt;0,0,FLOOR((I15-30)/5,1)*1),      IF((UPPER(G15)="MINOR"),IF((I15-45)&lt;0,0,FLOOR((I15-45)/5,1)*1), "NA"))))</f>
        <v>0</v>
      </c>
      <c r="K15" s="60" t="n">
        <f aca="false">IF(J15&gt;=4,8,IF(J15=3,6,IF(J15=2,4,IF(J15=1,2,IF(J15=0,-2)))))</f>
        <v>-2</v>
      </c>
      <c r="S15" s="70" t="n">
        <v>44920</v>
      </c>
    </row>
    <row r="16" customFormat="false" ht="14.5" hidden="false" customHeight="false" outlineLevel="0" collapsed="false">
      <c r="B16" s="71" t="n">
        <v>12</v>
      </c>
      <c r="C16" s="72" t="s">
        <v>245</v>
      </c>
      <c r="D16" s="71" t="s">
        <v>229</v>
      </c>
      <c r="E16" s="73" t="n">
        <v>44959.41875</v>
      </c>
      <c r="F16" s="74" t="n">
        <f aca="false">MONTH(E16)</f>
        <v>2</v>
      </c>
      <c r="G16" s="71" t="s">
        <v>26</v>
      </c>
      <c r="H16" s="73" t="n">
        <v>44965.4548611111</v>
      </c>
      <c r="I16" s="72" t="n">
        <f aca="true">IFERROR(_xlfn.DAYS(H16,E16), _xlfn.DAYS(TODAY(),E16))</f>
        <v>6.03611111110513</v>
      </c>
      <c r="J16" s="72" t="n">
        <f aca="false">IF((UPPER(G16)="BLOCKER"),  IF((I16-7)&lt;0,0,FLOOR((I16-7)/5,1)*2),      IF((UPPER(G16)="CRITICAL"),IF((I16-15)&lt;0,0,FLOOR((I16-15)/5,1)*2),      IF((UPPER(G16)="MAJOR"),IF((I16-30)&lt;0,0,FLOOR((I16-30)/5,1)*1),      IF((UPPER(G16)="MINOR"),IF((I16-45)&lt;0,0,FLOOR((I16-45)/5,1)*1), "NA"))))</f>
        <v>0</v>
      </c>
      <c r="K16" s="60" t="n">
        <f aca="false">IF(J16&gt;=4,8,IF(J16=3,6,IF(J16=2,4,IF(J16=1,2,IF(J16=0,-2)))))</f>
        <v>-2</v>
      </c>
      <c r="S16" s="70" t="n">
        <v>44587</v>
      </c>
    </row>
    <row r="17" customFormat="false" ht="14.5" hidden="false" customHeight="false" outlineLevel="0" collapsed="false">
      <c r="B17" s="71" t="n">
        <v>13</v>
      </c>
      <c r="C17" s="72" t="s">
        <v>246</v>
      </c>
      <c r="D17" s="71" t="s">
        <v>229</v>
      </c>
      <c r="E17" s="73" t="n">
        <v>44958.4736111111</v>
      </c>
      <c r="F17" s="74" t="n">
        <f aca="false">MONTH(E17)</f>
        <v>2</v>
      </c>
      <c r="G17" s="71" t="s">
        <v>26</v>
      </c>
      <c r="H17" s="73" t="n">
        <v>44959.4159722222</v>
      </c>
      <c r="I17" s="72" t="n">
        <f aca="true">IFERROR(_xlfn.DAYS(H17,E17), _xlfn.DAYS(TODAY(),E17))</f>
        <v>0.942361111105129</v>
      </c>
      <c r="J17" s="72" t="n">
        <f aca="false">IF((UPPER(G17)="BLOCKER"),  IF((I17-7)&lt;0,0,FLOOR((I17-7)/5,1)*2),      IF((UPPER(G17)="CRITICAL"),IF((I17-15)&lt;0,0,FLOOR((I17-15)/5,1)*2),      IF((UPPER(G17)="MAJOR"),IF((I17-30)&lt;0,0,FLOOR((I17-30)/5,1)*1),      IF((UPPER(G17)="MINOR"),IF((I17-45)&lt;0,0,FLOOR((I17-45)/5,1)*1), "NA"))))</f>
        <v>0</v>
      </c>
      <c r="K17" s="60" t="n">
        <f aca="false">IF(J17&gt;=4,8,IF(J17=3,6,IF(J17=2,4,IF(J17=1,2,IF(J17=0,-2)))))</f>
        <v>-2</v>
      </c>
    </row>
    <row r="18" customFormat="false" ht="14.5" hidden="false" customHeight="false" outlineLevel="0" collapsed="false">
      <c r="B18" s="71" t="n">
        <v>14</v>
      </c>
      <c r="C18" s="72" t="s">
        <v>247</v>
      </c>
      <c r="D18" s="71" t="s">
        <v>226</v>
      </c>
      <c r="E18" s="73" t="n">
        <v>44958.4402777778</v>
      </c>
      <c r="F18" s="74" t="n">
        <f aca="false">MONTH(E18)</f>
        <v>2</v>
      </c>
      <c r="G18" s="71" t="s">
        <v>26</v>
      </c>
      <c r="H18" s="73" t="n">
        <v>44963.7555555556</v>
      </c>
      <c r="I18" s="72" t="n">
        <f aca="true">IFERROR(_xlfn.DAYS(H18,E18), _xlfn.DAYS(TODAY(),E18))</f>
        <v>5.31527777780138</v>
      </c>
      <c r="J18" s="72" t="n">
        <f aca="false">IF((UPPER(G18)="BLOCKER"),  IF((I18-7)&lt;0,0,FLOOR((I18-7)/5,1)*2),      IF((UPPER(G18)="CRITICAL"),IF((I18-15)&lt;0,0,FLOOR((I18-15)/5,1)*2),      IF((UPPER(G18)="MAJOR"),IF((I18-30)&lt;0,0,FLOOR((I18-30)/5,1)*1),      IF((UPPER(G18)="MINOR"),IF((I18-45)&lt;0,0,FLOOR((I18-45)/5,1)*1), "NA"))))</f>
        <v>0</v>
      </c>
      <c r="K18" s="60" t="n">
        <f aca="false">IF(J18&gt;=4,8,IF(J18=3,6,IF(J18=2,4,IF(J18=1,2,IF(J18=0,-2)))))</f>
        <v>-2</v>
      </c>
    </row>
    <row r="19" customFormat="false" ht="14.5" hidden="false" customHeight="false" outlineLevel="0" collapsed="false">
      <c r="B19" s="71" t="n">
        <v>15</v>
      </c>
      <c r="C19" s="72" t="s">
        <v>248</v>
      </c>
      <c r="D19" s="71" t="s">
        <v>229</v>
      </c>
      <c r="E19" s="73" t="n">
        <v>44953.45625</v>
      </c>
      <c r="F19" s="74" t="n">
        <f aca="false">MONTH(E19)</f>
        <v>1</v>
      </c>
      <c r="G19" s="71" t="s">
        <v>31</v>
      </c>
      <c r="H19" s="73" t="n">
        <v>44967.4854166667</v>
      </c>
      <c r="I19" s="72" t="n">
        <f aca="true">IFERROR(_xlfn.DAYS(H19,E19), _xlfn.DAYS(TODAY(),E19))</f>
        <v>14.0291666666963</v>
      </c>
      <c r="J19" s="72" t="n">
        <f aca="false">IF((UPPER(G19)="BLOCKER"),  IF((I19-7)&lt;0,0,FLOOR((I19-7)/5,1)*2),      IF((UPPER(G19)="CRITICAL"),IF((I19-15)&lt;0,0,FLOOR((I19-15)/5,1)*2),      IF((UPPER(G19)="MAJOR"),IF((I19-30)&lt;0,0,FLOOR((I19-30)/5,1)*1),      IF((UPPER(G19)="MINOR"),IF((I19-45)&lt;0,0,FLOOR((I19-45)/5,1)*1), "NA"))))</f>
        <v>0</v>
      </c>
      <c r="K19" s="60" t="n">
        <f aca="false">IF(J19&gt;=4,8,IF(J19=3,6,IF(J19=2,4,IF(J19=1,2,IF(J19=0,-2)))))</f>
        <v>-2</v>
      </c>
    </row>
    <row r="20" customFormat="false" ht="14.5" hidden="false" customHeight="false" outlineLevel="0" collapsed="false">
      <c r="B20" s="71" t="n">
        <v>16</v>
      </c>
      <c r="C20" s="72" t="s">
        <v>249</v>
      </c>
      <c r="D20" s="71" t="s">
        <v>226</v>
      </c>
      <c r="E20" s="73" t="n">
        <v>44953.4215277778</v>
      </c>
      <c r="F20" s="74" t="n">
        <f aca="false">MONTH(E20)</f>
        <v>1</v>
      </c>
      <c r="G20" s="71" t="s">
        <v>31</v>
      </c>
      <c r="H20" s="73" t="n">
        <v>44970.7291666667</v>
      </c>
      <c r="I20" s="72" t="n">
        <f aca="true">IFERROR(_xlfn.DAYS(H20,E20), _xlfn.DAYS(TODAY(),E20))</f>
        <v>17.3076388889021</v>
      </c>
      <c r="J20" s="72" t="n">
        <f aca="false">IF((UPPER(G20)="BLOCKER"),  IF((I20-7)&lt;0,0,FLOOR((I20-7)/5,1)*2),      IF((UPPER(G20)="CRITICAL"),IF((I20-15)&lt;0,0,FLOOR((I20-15)/5,1)*2),      IF((UPPER(G20)="MAJOR"),IF((I20-30)&lt;0,0,FLOOR((I20-30)/5,1)*1),      IF((UPPER(G20)="MINOR"),IF((I20-45)&lt;0,0,FLOOR((I20-45)/5,1)*1), "NA"))))</f>
        <v>0</v>
      </c>
      <c r="K20" s="60" t="n">
        <f aca="false">IF(J20&gt;=4,8,IF(J20=3,6,IF(J20=2,4,IF(J20=1,2,IF(J20=0,-2)))))</f>
        <v>-2</v>
      </c>
    </row>
    <row r="21" customFormat="false" ht="14.5" hidden="false" customHeight="false" outlineLevel="0" collapsed="false">
      <c r="B21" s="71" t="n">
        <v>17</v>
      </c>
      <c r="C21" s="72" t="s">
        <v>250</v>
      </c>
      <c r="D21" s="71" t="s">
        <v>229</v>
      </c>
      <c r="E21" s="73" t="n">
        <v>44950.7145833333</v>
      </c>
      <c r="F21" s="74" t="n">
        <f aca="false">MONTH(E21)</f>
        <v>1</v>
      </c>
      <c r="G21" s="71" t="s">
        <v>26</v>
      </c>
      <c r="H21" s="73" t="n">
        <v>44958.5548611111</v>
      </c>
      <c r="I21" s="72" t="n">
        <f aca="true">IFERROR(_xlfn.DAYS(H21,E21), _xlfn.DAYS(TODAY(),E21))</f>
        <v>7.84027777780284</v>
      </c>
      <c r="J21" s="72" t="n">
        <f aca="false">IF((UPPER(G21)="BLOCKER"),  IF((I21-7)&lt;0,0,FLOOR((I21-7)/5,1)*2),      IF((UPPER(G21)="CRITICAL"),IF((I21-15)&lt;0,0,FLOOR((I21-15)/5,1)*2),      IF((UPPER(G21)="MAJOR"),IF((I21-30)&lt;0,0,FLOOR((I21-30)/5,1)*1),      IF((UPPER(G21)="MINOR"),IF((I21-45)&lt;0,0,FLOOR((I21-45)/5,1)*1), "NA"))))</f>
        <v>0</v>
      </c>
      <c r="K21" s="60" t="n">
        <f aca="false">IF(J21&gt;=4,8,IF(J21=3,6,IF(J21=2,4,IF(J21=1,2,IF(J21=0,-2)))))</f>
        <v>-2</v>
      </c>
    </row>
    <row r="22" customFormat="false" ht="14.5" hidden="false" customHeight="false" outlineLevel="0" collapsed="false">
      <c r="B22" s="71" t="n">
        <v>18</v>
      </c>
      <c r="C22" s="72" t="s">
        <v>251</v>
      </c>
      <c r="D22" s="71" t="s">
        <v>222</v>
      </c>
      <c r="E22" s="73" t="n">
        <v>44950.4583333333</v>
      </c>
      <c r="F22" s="74" t="n">
        <f aca="false">MONTH(E22)</f>
        <v>1</v>
      </c>
      <c r="G22" s="71" t="s">
        <v>31</v>
      </c>
      <c r="H22" s="73" t="n">
        <v>44958.425</v>
      </c>
      <c r="I22" s="72" t="n">
        <f aca="true">IFERROR(_xlfn.DAYS(H22,E22), _xlfn.DAYS(TODAY(),E22))</f>
        <v>7.96666666670353</v>
      </c>
      <c r="J22" s="72" t="n">
        <f aca="false">IF((UPPER(G22)="BLOCKER"),  IF((I22-7)&lt;0,0,FLOOR((I22-7)/5,1)*2),      IF((UPPER(G22)="CRITICAL"),IF((I22-15)&lt;0,0,FLOOR((I22-15)/5,1)*2),      IF((UPPER(G22)="MAJOR"),IF((I22-30)&lt;0,0,FLOOR((I22-30)/5,1)*1),      IF((UPPER(G22)="MINOR"),IF((I22-45)&lt;0,0,FLOOR((I22-45)/5,1)*1), "NA"))))</f>
        <v>0</v>
      </c>
      <c r="K22" s="60" t="n">
        <f aca="false">IF(J22&gt;=4,8,IF(J22=3,6,IF(J22=2,4,IF(J22=1,2,IF(J22=0,-2)))))</f>
        <v>-2</v>
      </c>
    </row>
    <row r="23" customFormat="false" ht="14.5" hidden="false" customHeight="false" outlineLevel="0" collapsed="false">
      <c r="B23" s="71" t="n">
        <v>19</v>
      </c>
      <c r="C23" s="72" t="s">
        <v>252</v>
      </c>
      <c r="D23" s="71" t="s">
        <v>222</v>
      </c>
      <c r="E23" s="73" t="n">
        <v>44949.6479166667</v>
      </c>
      <c r="F23" s="74" t="n">
        <f aca="false">MONTH(E23)</f>
        <v>1</v>
      </c>
      <c r="G23" s="71" t="s">
        <v>31</v>
      </c>
      <c r="H23" s="73" t="n">
        <v>44958.4965277778</v>
      </c>
      <c r="I23" s="72" t="n">
        <f aca="true">IFERROR(_xlfn.DAYS(H23,E23), _xlfn.DAYS(TODAY(),E23))</f>
        <v>8.84861111110513</v>
      </c>
      <c r="J23" s="72" t="n">
        <f aca="false">IF((UPPER(G23)="BLOCKER"),  IF((I23-7)&lt;0,0,FLOOR((I23-7)/5,1)*2),      IF((UPPER(G23)="CRITICAL"),IF((I23-15)&lt;0,0,FLOOR((I23-15)/5,1)*2),      IF((UPPER(G23)="MAJOR"),IF((I23-30)&lt;0,0,FLOOR((I23-30)/5,1)*1),      IF((UPPER(G23)="MINOR"),IF((I23-45)&lt;0,0,FLOOR((I23-45)/5,1)*1), "NA"))))</f>
        <v>0</v>
      </c>
      <c r="K23" s="60" t="n">
        <f aca="false">IF(J23&gt;=4,8,IF(J23=3,6,IF(J23=2,4,IF(J23=1,2,IF(J23=0,-2)))))</f>
        <v>-2</v>
      </c>
    </row>
    <row r="24" customFormat="false" ht="14.5" hidden="false" customHeight="false" outlineLevel="0" collapsed="false">
      <c r="B24" s="71" t="n">
        <v>20</v>
      </c>
      <c r="C24" s="72" t="s">
        <v>253</v>
      </c>
      <c r="D24" s="71" t="s">
        <v>226</v>
      </c>
      <c r="E24" s="73" t="n">
        <v>44947.8868055556</v>
      </c>
      <c r="F24" s="74" t="n">
        <f aca="false">MONTH(E24)</f>
        <v>1</v>
      </c>
      <c r="G24" s="71" t="s">
        <v>26</v>
      </c>
      <c r="H24" s="73" t="n">
        <v>44963.5152777778</v>
      </c>
      <c r="I24" s="72" t="n">
        <f aca="true">IFERROR(_xlfn.DAYS(H24,E24), _xlfn.DAYS(TODAY(),E24))</f>
        <v>15.6284722221972</v>
      </c>
      <c r="J24" s="72" t="n">
        <f aca="false">IF((UPPER(G24)="BLOCKER"),  IF((I24-7)&lt;0,0,FLOOR((I24-7)/5,1)*2),      IF((UPPER(G24)="CRITICAL"),IF((I24-15)&lt;0,0,FLOOR((I24-15)/5,1)*2),      IF((UPPER(G24)="MAJOR"),IF((I24-30)&lt;0,0,FLOOR((I24-30)/5,1)*1),      IF((UPPER(G24)="MINOR"),IF((I24-45)&lt;0,0,FLOOR((I24-45)/5,1)*1), "NA"))))</f>
        <v>2</v>
      </c>
      <c r="K24" s="60" t="n">
        <f aca="false">IF(J24&gt;=4,8,IF(J24=3,6,IF(J24=2,4,IF(J24=1,2,IF(J24=0,-2)))))</f>
        <v>4</v>
      </c>
    </row>
    <row r="25" customFormat="false" ht="14.5" hidden="false" customHeight="false" outlineLevel="0" collapsed="false">
      <c r="B25" s="71" t="n">
        <v>21</v>
      </c>
      <c r="C25" s="72" t="s">
        <v>254</v>
      </c>
      <c r="D25" s="71" t="s">
        <v>226</v>
      </c>
      <c r="E25" s="73" t="n">
        <v>44947.8854166667</v>
      </c>
      <c r="F25" s="74" t="n">
        <f aca="false">MONTH(E25)</f>
        <v>1</v>
      </c>
      <c r="G25" s="71" t="s">
        <v>34</v>
      </c>
      <c r="H25" s="73" t="n">
        <v>44964.4798611111</v>
      </c>
      <c r="I25" s="72" t="n">
        <f aca="true">IFERROR(_xlfn.DAYS(H25,E25), _xlfn.DAYS(TODAY(),E25))</f>
        <v>16.5944444443958</v>
      </c>
      <c r="J25" s="72" t="n">
        <f aca="false">IF((UPPER(G25)="BLOCKER"),  IF((I25-7)&lt;0,0,FLOOR((I25-7)/5,1)*2),      IF((UPPER(G25)="CRITICAL"),IF((I25-15)&lt;0,0,FLOOR((I25-15)/5,1)*2),      IF((UPPER(G25)="MAJOR"),IF((I25-30)&lt;0,0,FLOOR((I25-30)/5,1)*1),      IF((UPPER(G25)="MINOR"),IF((I25-45)&lt;0,0,FLOOR((I25-45)/5,1)*1), "NA"))))</f>
        <v>0</v>
      </c>
      <c r="K25" s="60" t="n">
        <f aca="false">IF(J25&gt;=4,8,IF(J25=3,6,IF(J25=2,4,IF(J25=1,2,IF(J25=0,-2)))))</f>
        <v>-2</v>
      </c>
    </row>
    <row r="26" customFormat="false" ht="14.5" hidden="false" customHeight="false" outlineLevel="0" collapsed="false">
      <c r="B26" s="71" t="n">
        <v>22</v>
      </c>
      <c r="C26" s="72" t="s">
        <v>255</v>
      </c>
      <c r="D26" s="71" t="s">
        <v>226</v>
      </c>
      <c r="E26" s="73" t="n">
        <v>44947.8729166667</v>
      </c>
      <c r="F26" s="74" t="n">
        <f aca="false">MONTH(E26)</f>
        <v>1</v>
      </c>
      <c r="G26" s="71" t="s">
        <v>34</v>
      </c>
      <c r="H26" s="73" t="n">
        <v>44970.40625</v>
      </c>
      <c r="I26" s="72" t="n">
        <f aca="true">IFERROR(_xlfn.DAYS(H26,E26), _xlfn.DAYS(TODAY(),E26))</f>
        <v>22.5333333332965</v>
      </c>
      <c r="J26" s="72" t="n">
        <f aca="false">IF((UPPER(G26)="BLOCKER"),  IF((I26-7)&lt;0,0,FLOOR((I26-7)/5,1)*2),      IF((UPPER(G26)="CRITICAL"),IF((I26-15)&lt;0,0,FLOOR((I26-15)/5,1)*2),      IF((UPPER(G26)="MAJOR"),IF((I26-30)&lt;0,0,FLOOR((I26-30)/5,1)*1),      IF((UPPER(G26)="MINOR"),IF((I26-45)&lt;0,0,FLOOR((I26-45)/5,1)*1), "NA"))))</f>
        <v>0</v>
      </c>
      <c r="K26" s="60" t="n">
        <f aca="false">IF(J26&gt;=4,8,IF(J26=3,6,IF(J26=2,4,IF(J26=1,2,IF(J26=0,-2)))))</f>
        <v>-2</v>
      </c>
    </row>
    <row r="27" customFormat="false" ht="14.5" hidden="false" customHeight="false" outlineLevel="0" collapsed="false">
      <c r="B27" s="71" t="n">
        <v>23</v>
      </c>
      <c r="C27" s="72" t="s">
        <v>256</v>
      </c>
      <c r="D27" s="71" t="s">
        <v>226</v>
      </c>
      <c r="E27" s="73" t="n">
        <v>44947.7902777778</v>
      </c>
      <c r="F27" s="74" t="n">
        <f aca="false">MONTH(E27)</f>
        <v>1</v>
      </c>
      <c r="G27" s="71" t="s">
        <v>31</v>
      </c>
      <c r="H27" s="73" t="n">
        <v>44951.6527777778</v>
      </c>
      <c r="I27" s="72" t="n">
        <f aca="true">IFERROR(_xlfn.DAYS(H27,E27), _xlfn.DAYS(TODAY(),E27))</f>
        <v>3.86250000000291</v>
      </c>
      <c r="J27" s="72" t="n">
        <f aca="false">IF((UPPER(G27)="BLOCKER"),  IF((I27-7)&lt;0,0,FLOOR((I27-7)/5,1)*2),      IF((UPPER(G27)="CRITICAL"),IF((I27-15)&lt;0,0,FLOOR((I27-15)/5,1)*2),      IF((UPPER(G27)="MAJOR"),IF((I27-30)&lt;0,0,FLOOR((I27-30)/5,1)*1),      IF((UPPER(G27)="MINOR"),IF((I27-45)&lt;0,0,FLOOR((I27-45)/5,1)*1), "NA"))))</f>
        <v>0</v>
      </c>
      <c r="K27" s="60" t="n">
        <f aca="false">IF(J27&gt;=4,8,IF(J27=3,6,IF(J27=2,4,IF(J27=1,2,IF(J27=0,-2)))))</f>
        <v>-2</v>
      </c>
    </row>
    <row r="28" customFormat="false" ht="14.5" hidden="false" customHeight="false" outlineLevel="0" collapsed="false">
      <c r="B28" s="71" t="n">
        <v>24</v>
      </c>
      <c r="C28" s="72" t="s">
        <v>257</v>
      </c>
      <c r="D28" s="71" t="s">
        <v>226</v>
      </c>
      <c r="E28" s="73" t="n">
        <v>44946.6659722222</v>
      </c>
      <c r="F28" s="74" t="n">
        <f aca="false">MONTH(E28)</f>
        <v>1</v>
      </c>
      <c r="G28" s="71" t="s">
        <v>200</v>
      </c>
      <c r="H28" s="73" t="n">
        <v>44946.6666666667</v>
      </c>
      <c r="I28" s="72" t="n">
        <f aca="true">IFERROR(_xlfn.DAYS(H28,E28), _xlfn.DAYS(TODAY(),E28))</f>
        <v>0.000694444497639779</v>
      </c>
      <c r="J28" s="72" t="n">
        <f aca="false">IF((UPPER(G28)="BLOCKER"),  IF((I28-7)&lt;0,0,FLOOR((I28-7)/5,1)*2),      IF((UPPER(G28)="CRITICAL"),IF((I28-15)&lt;0,0,FLOOR((I28-15)/5,1)*2),      IF((UPPER(G28)="MAJOR"),IF((I28-30)&lt;0,0,FLOOR((I28-30)/5,1)*1),      IF((UPPER(G28)="MINOR"),IF((I28-45)&lt;0,0,FLOOR((I28-45)/5,1)*1), "NA"))))</f>
        <v>0</v>
      </c>
      <c r="K28" s="60" t="n">
        <f aca="false">IF(J28&gt;=4,8,IF(J28=3,6,IF(J28=2,4,IF(J28=1,2,IF(J28=0,-2)))))</f>
        <v>-2</v>
      </c>
    </row>
    <row r="29" customFormat="false" ht="14.5" hidden="false" customHeight="false" outlineLevel="0" collapsed="false">
      <c r="B29" s="71" t="n">
        <v>25</v>
      </c>
      <c r="C29" s="72" t="s">
        <v>258</v>
      </c>
      <c r="D29" s="71" t="s">
        <v>226</v>
      </c>
      <c r="E29" s="73" t="n">
        <v>44946.4034722222</v>
      </c>
      <c r="F29" s="74" t="n">
        <f aca="false">MONTH(E29)</f>
        <v>1</v>
      </c>
      <c r="G29" s="71" t="s">
        <v>34</v>
      </c>
      <c r="H29" s="73" t="n">
        <v>44964.4763888889</v>
      </c>
      <c r="I29" s="72" t="n">
        <f aca="true">IFERROR(_xlfn.DAYS(H29,E29), _xlfn.DAYS(TODAY(),E29))</f>
        <v>18.0729166667006</v>
      </c>
      <c r="J29" s="72" t="n">
        <f aca="false">IF((UPPER(G29)="BLOCKER"),  IF((I29-7)&lt;0,0,FLOOR((I29-7)/5,1)*2),      IF((UPPER(G29)="CRITICAL"),IF((I29-15)&lt;0,0,FLOOR((I29-15)/5,1)*2),      IF((UPPER(G29)="MAJOR"),IF((I29-30)&lt;0,0,FLOOR((I29-30)/5,1)*1),      IF((UPPER(G29)="MINOR"),IF((I29-45)&lt;0,0,FLOOR((I29-45)/5,1)*1), "NA"))))</f>
        <v>0</v>
      </c>
      <c r="K29" s="60" t="n">
        <f aca="false">IF(J29&gt;=4,8,IF(J29=3,6,IF(J29=2,4,IF(J29=1,2,IF(J29=0,-2)))))</f>
        <v>-2</v>
      </c>
    </row>
    <row r="30" customFormat="false" ht="14.5" hidden="false" customHeight="false" outlineLevel="0" collapsed="false">
      <c r="B30" s="71" t="n">
        <v>26</v>
      </c>
      <c r="C30" s="72" t="s">
        <v>259</v>
      </c>
      <c r="D30" s="71" t="s">
        <v>229</v>
      </c>
      <c r="E30" s="73" t="n">
        <v>44944.4125</v>
      </c>
      <c r="F30" s="74" t="n">
        <f aca="false">MONTH(E30)</f>
        <v>1</v>
      </c>
      <c r="G30" s="71" t="s">
        <v>26</v>
      </c>
      <c r="H30" s="73" t="n">
        <v>44960.5145833333</v>
      </c>
      <c r="I30" s="72" t="n">
        <f aca="true">IFERROR(_xlfn.DAYS(H30,E30), _xlfn.DAYS(TODAY(),E30))</f>
        <v>16.1020833333023</v>
      </c>
      <c r="J30" s="72" t="n">
        <f aca="false">IF((UPPER(G30)="BLOCKER"),  IF((I30-7)&lt;0,0,FLOOR((I30-7)/5,1)*2),      IF((UPPER(G30)="CRITICAL"),IF((I30-15)&lt;0,0,FLOOR((I30-15)/5,1)*2),      IF((UPPER(G30)="MAJOR"),IF((I30-30)&lt;0,0,FLOOR((I30-30)/5,1)*1),      IF((UPPER(G30)="MINOR"),IF((I30-45)&lt;0,0,FLOOR((I30-45)/5,1)*1), "NA"))))</f>
        <v>2</v>
      </c>
      <c r="K30" s="60" t="n">
        <f aca="false">IF(J30&gt;=4,8,IF(J30=3,6,IF(J30=2,4,IF(J30=1,2,IF(J30=0,-2)))))</f>
        <v>4</v>
      </c>
    </row>
    <row r="31" customFormat="false" ht="14.5" hidden="false" customHeight="false" outlineLevel="0" collapsed="false">
      <c r="B31" s="71" t="n">
        <v>27</v>
      </c>
      <c r="C31" s="72" t="s">
        <v>260</v>
      </c>
      <c r="D31" s="71" t="s">
        <v>226</v>
      </c>
      <c r="E31" s="73" t="n">
        <v>44944.4104166667</v>
      </c>
      <c r="F31" s="74" t="n">
        <f aca="false">MONTH(E31)</f>
        <v>1</v>
      </c>
      <c r="G31" s="71" t="s">
        <v>26</v>
      </c>
      <c r="H31" s="73" t="n">
        <v>44944.7069444444</v>
      </c>
      <c r="I31" s="72" t="n">
        <f aca="true">IFERROR(_xlfn.DAYS(H31,E31), _xlfn.DAYS(TODAY(),E31))</f>
        <v>0.29652777769661</v>
      </c>
      <c r="J31" s="72" t="n">
        <f aca="false">IF((UPPER(G31)="BLOCKER"),  IF((I31-7)&lt;0,0,FLOOR((I31-7)/5,1)*2),      IF((UPPER(G31)="CRITICAL"),IF((I31-15)&lt;0,0,FLOOR((I31-15)/5,1)*2),      IF((UPPER(G31)="MAJOR"),IF((I31-30)&lt;0,0,FLOOR((I31-30)/5,1)*1),      IF((UPPER(G31)="MINOR"),IF((I31-45)&lt;0,0,FLOOR((I31-45)/5,1)*1), "NA"))))</f>
        <v>0</v>
      </c>
      <c r="K31" s="60" t="n">
        <f aca="false">IF(J31&gt;=4,8,IF(J31=3,6,IF(J31=2,4,IF(J31=1,2,IF(J31=0,-2)))))</f>
        <v>-2</v>
      </c>
    </row>
    <row r="32" customFormat="false" ht="14.5" hidden="false" customHeight="false" outlineLevel="0" collapsed="false">
      <c r="B32" s="71" t="n">
        <v>28</v>
      </c>
      <c r="C32" s="72" t="s">
        <v>261</v>
      </c>
      <c r="D32" s="71" t="s">
        <v>229</v>
      </c>
      <c r="E32" s="73" t="n">
        <v>44943.6298611111</v>
      </c>
      <c r="F32" s="74" t="n">
        <f aca="false">MONTH(E32)</f>
        <v>1</v>
      </c>
      <c r="G32" s="71" t="s">
        <v>31</v>
      </c>
      <c r="H32" s="73" t="n">
        <v>44958.6986111111</v>
      </c>
      <c r="I32" s="72" t="n">
        <f aca="true">IFERROR(_xlfn.DAYS(H32,E32), _xlfn.DAYS(TODAY(),E32))</f>
        <v>15.0687499999985</v>
      </c>
      <c r="J32" s="72" t="n">
        <f aca="false">IF((UPPER(G32)="BLOCKER"),  IF((I32-7)&lt;0,0,FLOOR((I32-7)/5,1)*2),      IF((UPPER(G32)="CRITICAL"),IF((I32-15)&lt;0,0,FLOOR((I32-15)/5,1)*2),      IF((UPPER(G32)="MAJOR"),IF((I32-30)&lt;0,0,FLOOR((I32-30)/5,1)*1),      IF((UPPER(G32)="MINOR"),IF((I32-45)&lt;0,0,FLOOR((I32-45)/5,1)*1), "NA"))))</f>
        <v>0</v>
      </c>
      <c r="K32" s="60" t="n">
        <f aca="false">IF(J32&gt;=4,8,IF(J32=3,6,IF(J32=2,4,IF(J32=1,2,IF(J32=0,-2)))))</f>
        <v>-2</v>
      </c>
    </row>
    <row r="33" customFormat="false" ht="14.5" hidden="false" customHeight="false" outlineLevel="0" collapsed="false">
      <c r="B33" s="71" t="n">
        <v>29</v>
      </c>
      <c r="C33" s="72" t="s">
        <v>262</v>
      </c>
      <c r="D33" s="71" t="s">
        <v>229</v>
      </c>
      <c r="E33" s="73" t="n">
        <v>44943.4354166667</v>
      </c>
      <c r="F33" s="74" t="n">
        <f aca="false">MONTH(E33)</f>
        <v>1</v>
      </c>
      <c r="G33" s="71" t="s">
        <v>34</v>
      </c>
      <c r="H33" s="73" t="n">
        <v>44949.5159722222</v>
      </c>
      <c r="I33" s="72" t="n">
        <f aca="true">IFERROR(_xlfn.DAYS(H33,E33), _xlfn.DAYS(TODAY(),E33))</f>
        <v>6.08055555549799</v>
      </c>
      <c r="J33" s="72" t="n">
        <f aca="false">IF((UPPER(G33)="BLOCKER"),  IF((I33-7)&lt;0,0,FLOOR((I33-7)/5,1)*2),      IF((UPPER(G33)="CRITICAL"),IF((I33-15)&lt;0,0,FLOOR((I33-15)/5,1)*2),      IF((UPPER(G33)="MAJOR"),IF((I33-30)&lt;0,0,FLOOR((I33-30)/5,1)*1),      IF((UPPER(G33)="MINOR"),IF((I33-45)&lt;0,0,FLOOR((I33-45)/5,1)*1), "NA"))))</f>
        <v>0</v>
      </c>
      <c r="K33" s="60" t="n">
        <f aca="false">IF(J33&gt;=4,8,IF(J33=3,6,IF(J33=2,4,IF(J33=1,2,IF(J33=0,-2)))))</f>
        <v>-2</v>
      </c>
    </row>
    <row r="34" customFormat="false" ht="14.5" hidden="false" customHeight="false" outlineLevel="0" collapsed="false">
      <c r="B34" s="71" t="n">
        <v>30</v>
      </c>
      <c r="C34" s="72" t="s">
        <v>263</v>
      </c>
      <c r="D34" s="71" t="s">
        <v>226</v>
      </c>
      <c r="E34" s="73" t="n">
        <v>44943.4208333333</v>
      </c>
      <c r="F34" s="74" t="n">
        <f aca="false">MONTH(E34)</f>
        <v>1</v>
      </c>
      <c r="G34" s="71" t="s">
        <v>31</v>
      </c>
      <c r="H34" s="73" t="n">
        <v>44945.6854166667</v>
      </c>
      <c r="I34" s="72" t="n">
        <f aca="true">IFERROR(_xlfn.DAYS(H34,E34), _xlfn.DAYS(TODAY(),E34))</f>
        <v>2.2645833334027</v>
      </c>
      <c r="J34" s="72" t="n">
        <f aca="false">IF((UPPER(G34)="BLOCKER"),  IF((I34-7)&lt;0,0,FLOOR((I34-7)/5,1)*2),      IF((UPPER(G34)="CRITICAL"),IF((I34-15)&lt;0,0,FLOOR((I34-15)/5,1)*2),      IF((UPPER(G34)="MAJOR"),IF((I34-30)&lt;0,0,FLOOR((I34-30)/5,1)*1),      IF((UPPER(G34)="MINOR"),IF((I34-45)&lt;0,0,FLOOR((I34-45)/5,1)*1), "NA"))))</f>
        <v>0</v>
      </c>
      <c r="K34" s="60" t="n">
        <f aca="false">IF(J34&gt;=4,8,IF(J34=3,6,IF(J34=2,4,IF(J34=1,2,IF(J34=0,-2)))))</f>
        <v>-2</v>
      </c>
    </row>
    <row r="35" customFormat="false" ht="14.5" hidden="false" customHeight="false" outlineLevel="0" collapsed="false">
      <c r="B35" s="71" t="n">
        <v>31</v>
      </c>
      <c r="C35" s="72" t="s">
        <v>264</v>
      </c>
      <c r="D35" s="71" t="s">
        <v>229</v>
      </c>
      <c r="E35" s="73" t="n">
        <v>44942.6006944444</v>
      </c>
      <c r="F35" s="74" t="n">
        <f aca="false">MONTH(E35)</f>
        <v>1</v>
      </c>
      <c r="G35" s="71" t="s">
        <v>31</v>
      </c>
      <c r="H35" s="73" t="n">
        <v>44942.6520833333</v>
      </c>
      <c r="I35" s="72" t="n">
        <f aca="true">IFERROR(_xlfn.DAYS(H35,E35), _xlfn.DAYS(TODAY(),E35))</f>
        <v>0.0513888888963265</v>
      </c>
      <c r="J35" s="72" t="n">
        <f aca="false">IF((UPPER(G35)="BLOCKER"),  IF((I35-7)&lt;0,0,FLOOR((I35-7)/5,1)*2),      IF((UPPER(G35)="CRITICAL"),IF((I35-15)&lt;0,0,FLOOR((I35-15)/5,1)*2),      IF((UPPER(G35)="MAJOR"),IF((I35-30)&lt;0,0,FLOOR((I35-30)/5,1)*1),      IF((UPPER(G35)="MINOR"),IF((I35-45)&lt;0,0,FLOOR((I35-45)/5,1)*1), "NA"))))</f>
        <v>0</v>
      </c>
      <c r="K35" s="60" t="n">
        <f aca="false">IF(J35&gt;=4,8,IF(J35=3,6,IF(J35=2,4,IF(J35=1,2,IF(J35=0,-2)))))</f>
        <v>-2</v>
      </c>
    </row>
    <row r="36" customFormat="false" ht="14.5" hidden="false" customHeight="false" outlineLevel="0" collapsed="false">
      <c r="B36" s="71" t="n">
        <v>32</v>
      </c>
      <c r="C36" s="72" t="s">
        <v>265</v>
      </c>
      <c r="D36" s="71" t="s">
        <v>222</v>
      </c>
      <c r="E36" s="73" t="n">
        <v>44942.4805555556</v>
      </c>
      <c r="F36" s="74" t="n">
        <f aca="false">MONTH(E36)</f>
        <v>1</v>
      </c>
      <c r="G36" s="71" t="s">
        <v>31</v>
      </c>
      <c r="H36" s="73" t="n">
        <v>44953.4847222222</v>
      </c>
      <c r="I36" s="72" t="n">
        <f aca="true">IFERROR(_xlfn.DAYS(H36,E36), _xlfn.DAYS(TODAY(),E36))</f>
        <v>11.0041666666002</v>
      </c>
      <c r="J36" s="72" t="n">
        <f aca="false">IF((UPPER(G36)="BLOCKER"),  IF((I36-7)&lt;0,0,FLOOR((I36-7)/5,1)*2),      IF((UPPER(G36)="CRITICAL"),IF((I36-15)&lt;0,0,FLOOR((I36-15)/5,1)*2),      IF((UPPER(G36)="MAJOR"),IF((I36-30)&lt;0,0,FLOOR((I36-30)/5,1)*1),      IF((UPPER(G36)="MINOR"),IF((I36-45)&lt;0,0,FLOOR((I36-45)/5,1)*1), "NA"))))</f>
        <v>0</v>
      </c>
      <c r="K36" s="60" t="n">
        <f aca="false">IF(J36&gt;=4,8,IF(J36=3,6,IF(J36=2,4,IF(J36=1,2,IF(J36=0,-2)))))</f>
        <v>-2</v>
      </c>
    </row>
    <row r="37" customFormat="false" ht="14.5" hidden="false" customHeight="false" outlineLevel="0" collapsed="false">
      <c r="B37" s="71" t="n">
        <v>33</v>
      </c>
      <c r="C37" s="72" t="s">
        <v>266</v>
      </c>
      <c r="D37" s="71" t="s">
        <v>226</v>
      </c>
      <c r="E37" s="73" t="n">
        <v>44939.7090277778</v>
      </c>
      <c r="F37" s="74" t="n">
        <f aca="false">MONTH(E37)</f>
        <v>1</v>
      </c>
      <c r="G37" s="71" t="s">
        <v>31</v>
      </c>
      <c r="H37" s="73" t="n">
        <v>44947.9291666667</v>
      </c>
      <c r="I37" s="72" t="n">
        <f aca="true">IFERROR(_xlfn.DAYS(H37,E37), _xlfn.DAYS(TODAY(),E37))</f>
        <v>8.22013888890069</v>
      </c>
      <c r="J37" s="72" t="n">
        <f aca="false">IF((UPPER(G37)="BLOCKER"),  IF((I37-7)&lt;0,0,FLOOR((I37-7)/5,1)*2),      IF((UPPER(G37)="CRITICAL"),IF((I37-15)&lt;0,0,FLOOR((I37-15)/5,1)*2),      IF((UPPER(G37)="MAJOR"),IF((I37-30)&lt;0,0,FLOOR((I37-30)/5,1)*1),      IF((UPPER(G37)="MINOR"),IF((I37-45)&lt;0,0,FLOOR((I37-45)/5,1)*1), "NA"))))</f>
        <v>0</v>
      </c>
      <c r="K37" s="60" t="n">
        <f aca="false">IF(J37&gt;=4,8,IF(J37=3,6,IF(J37=2,4,IF(J37=1,2,IF(J37=0,-2)))))</f>
        <v>-2</v>
      </c>
    </row>
    <row r="38" customFormat="false" ht="14.5" hidden="false" customHeight="false" outlineLevel="0" collapsed="false">
      <c r="B38" s="71" t="n">
        <v>34</v>
      </c>
      <c r="C38" s="72" t="s">
        <v>267</v>
      </c>
      <c r="D38" s="71" t="s">
        <v>229</v>
      </c>
      <c r="E38" s="73" t="n">
        <v>44938.7979166667</v>
      </c>
      <c r="F38" s="74" t="n">
        <f aca="false">MONTH(E38)</f>
        <v>1</v>
      </c>
      <c r="G38" s="71" t="s">
        <v>34</v>
      </c>
      <c r="H38" s="73" t="n">
        <v>44964.4791666667</v>
      </c>
      <c r="I38" s="72" t="n">
        <f aca="true">IFERROR(_xlfn.DAYS(H38,E38), _xlfn.DAYS(TODAY(),E38))</f>
        <v>25.6812500000015</v>
      </c>
      <c r="J38" s="72" t="n">
        <f aca="false">IF((UPPER(G38)="BLOCKER"),  IF((I38-7)&lt;0,0,FLOOR((I38-7)/5,1)*2),      IF((UPPER(G38)="CRITICAL"),IF((I38-15)&lt;0,0,FLOOR((I38-15)/5,1)*2),      IF((UPPER(G38)="MAJOR"),IF((I38-30)&lt;0,0,FLOOR((I38-30)/5,1)*1),      IF((UPPER(G38)="MINOR"),IF((I38-45)&lt;0,0,FLOOR((I38-45)/5,1)*1), "NA"))))</f>
        <v>0</v>
      </c>
      <c r="K38" s="60" t="n">
        <f aca="false">IF(J38&gt;=4,8,IF(J38=3,6,IF(J38=2,4,IF(J38=1,2,IF(J38=0,-2)))))</f>
        <v>-2</v>
      </c>
    </row>
    <row r="39" customFormat="false" ht="14.5" hidden="false" customHeight="false" outlineLevel="0" collapsed="false">
      <c r="B39" s="71" t="n">
        <v>35</v>
      </c>
      <c r="C39" s="72" t="s">
        <v>268</v>
      </c>
      <c r="D39" s="71" t="s">
        <v>226</v>
      </c>
      <c r="E39" s="73" t="n">
        <v>44938.5340277778</v>
      </c>
      <c r="F39" s="74" t="n">
        <f aca="false">MONTH(E39)</f>
        <v>1</v>
      </c>
      <c r="G39" s="71" t="s">
        <v>31</v>
      </c>
      <c r="H39" s="73" t="n">
        <v>44957.6416666667</v>
      </c>
      <c r="I39" s="72" t="n">
        <f aca="true">IFERROR(_xlfn.DAYS(H39,E39), _xlfn.DAYS(TODAY(),E39))</f>
        <v>19.1076388888978</v>
      </c>
      <c r="J39" s="72" t="n">
        <f aca="false">IF((UPPER(G39)="BLOCKER"),  IF((I39-7)&lt;0,0,FLOOR((I39-7)/5,1)*2),      IF((UPPER(G39)="CRITICAL"),IF((I39-15)&lt;0,0,FLOOR((I39-15)/5,1)*2),      IF((UPPER(G39)="MAJOR"),IF((I39-30)&lt;0,0,FLOOR((I39-30)/5,1)*1),      IF((UPPER(G39)="MINOR"),IF((I39-45)&lt;0,0,FLOOR((I39-45)/5,1)*1), "NA"))))</f>
        <v>0</v>
      </c>
      <c r="K39" s="60" t="n">
        <f aca="false">IF(J39&gt;=4,8,IF(J39=3,6,IF(J39=2,4,IF(J39=1,2,IF(J39=0,-2)))))</f>
        <v>-2</v>
      </c>
    </row>
    <row r="40" customFormat="false" ht="14.5" hidden="false" customHeight="false" outlineLevel="0" collapsed="false">
      <c r="B40" s="71" t="n">
        <v>36</v>
      </c>
      <c r="C40" s="72" t="s">
        <v>269</v>
      </c>
      <c r="D40" s="71" t="s">
        <v>229</v>
      </c>
      <c r="E40" s="73" t="n">
        <v>44937.55</v>
      </c>
      <c r="F40" s="74" t="n">
        <f aca="false">MONTH(E40)</f>
        <v>1</v>
      </c>
      <c r="G40" s="71" t="s">
        <v>26</v>
      </c>
      <c r="H40" s="73" t="n">
        <v>44937.8284722222</v>
      </c>
      <c r="I40" s="72" t="n">
        <f aca="true">IFERROR(_xlfn.DAYS(H40,E40), _xlfn.DAYS(TODAY(),E40))</f>
        <v>0.278472222198616</v>
      </c>
      <c r="J40" s="72" t="n">
        <f aca="false">IF((UPPER(G40)="BLOCKER"),  IF((I40-7)&lt;0,0,FLOOR((I40-7)/5,1)*2),      IF((UPPER(G40)="CRITICAL"),IF((I40-15)&lt;0,0,FLOOR((I40-15)/5,1)*2),      IF((UPPER(G40)="MAJOR"),IF((I40-30)&lt;0,0,FLOOR((I40-30)/5,1)*1),      IF((UPPER(G40)="MINOR"),IF((I40-45)&lt;0,0,FLOOR((I40-45)/5,1)*1), "NA"))))</f>
        <v>0</v>
      </c>
      <c r="K40" s="60" t="n">
        <f aca="false">IF(J40&gt;=4,8,IF(J40=3,6,IF(J40=2,4,IF(J40=1,2,IF(J40=0,-2)))))</f>
        <v>-2</v>
      </c>
    </row>
    <row r="41" customFormat="false" ht="14.5" hidden="false" customHeight="false" outlineLevel="0" collapsed="false">
      <c r="B41" s="71" t="n">
        <v>37</v>
      </c>
      <c r="C41" s="72" t="s">
        <v>270</v>
      </c>
      <c r="D41" s="71" t="s">
        <v>226</v>
      </c>
      <c r="E41" s="73" t="n">
        <v>44936.4138888889</v>
      </c>
      <c r="F41" s="74" t="n">
        <f aca="false">MONTH(E41)</f>
        <v>1</v>
      </c>
      <c r="G41" s="71" t="s">
        <v>34</v>
      </c>
      <c r="H41" s="73" t="n">
        <v>44967.4375</v>
      </c>
      <c r="I41" s="72" t="n">
        <f aca="true">IFERROR(_xlfn.DAYS(H41,E41), _xlfn.DAYS(TODAY(),E41))</f>
        <v>31.0236111111008</v>
      </c>
      <c r="J41" s="72" t="n">
        <f aca="false">IF((UPPER(G41)="BLOCKER"),  IF((I41-7)&lt;0,0,FLOOR((I41-7)/5,1)*2),      IF((UPPER(G41)="CRITICAL"),IF((I41-15)&lt;0,0,FLOOR((I41-15)/5,1)*2),      IF((UPPER(G41)="MAJOR"),IF((I41-30)&lt;0,0,FLOOR((I41-30)/5,1)*1),      IF((UPPER(G41)="MINOR"),IF((I41-45)&lt;0,0,FLOOR((I41-45)/5,1)*1), "NA"))))</f>
        <v>0</v>
      </c>
      <c r="K41" s="60" t="n">
        <f aca="false">IF(J41&gt;=4,8,IF(J41=3,6,IF(J41=2,4,IF(J41=1,2,IF(J41=0,-2)))))</f>
        <v>-2</v>
      </c>
    </row>
    <row r="42" customFormat="false" ht="14.5" hidden="false" customHeight="false" outlineLevel="0" collapsed="false">
      <c r="B42" s="71" t="n">
        <v>38</v>
      </c>
      <c r="C42" s="72" t="s">
        <v>271</v>
      </c>
      <c r="D42" s="71" t="s">
        <v>226</v>
      </c>
      <c r="E42" s="73" t="n">
        <v>44935.4805555556</v>
      </c>
      <c r="F42" s="74" t="n">
        <f aca="false">MONTH(E42)</f>
        <v>1</v>
      </c>
      <c r="G42" s="71" t="s">
        <v>31</v>
      </c>
      <c r="H42" s="73" t="n">
        <v>44972.3909722222</v>
      </c>
      <c r="I42" s="72" t="n">
        <f aca="true">IFERROR(_xlfn.DAYS(H42,E42), _xlfn.DAYS(TODAY(),E42))</f>
        <v>36.9104166666002</v>
      </c>
      <c r="J42" s="72" t="n">
        <f aca="false">IF((UPPER(G42)="BLOCKER"),  IF((I42-7)&lt;0,0,FLOOR((I42-7)/5,1)*2),      IF((UPPER(G42)="CRITICAL"),IF((I42-15)&lt;0,0,FLOOR((I42-15)/5,1)*2),      IF((UPPER(G42)="MAJOR"),IF((I42-30)&lt;0,0,FLOOR((I42-30)/5,1)*1),      IF((UPPER(G42)="MINOR"),IF((I42-45)&lt;0,0,FLOOR((I42-45)/5,1)*1), "NA"))))</f>
        <v>8</v>
      </c>
      <c r="K42" s="60" t="n">
        <f aca="false">IF(J42&gt;=4,8,IF(J42=3,6,IF(J42=2,4,IF(J42=1,2,IF(J42=0,-2)))))</f>
        <v>8</v>
      </c>
    </row>
    <row r="43" customFormat="false" ht="14.5" hidden="false" customHeight="false" outlineLevel="0" collapsed="false">
      <c r="B43" s="71" t="n">
        <v>39</v>
      </c>
      <c r="C43" s="72" t="s">
        <v>272</v>
      </c>
      <c r="D43" s="71" t="s">
        <v>229</v>
      </c>
      <c r="E43" s="73" t="n">
        <v>44935.4354166667</v>
      </c>
      <c r="F43" s="74" t="n">
        <f aca="false">MONTH(E43)</f>
        <v>1</v>
      </c>
      <c r="G43" s="71" t="s">
        <v>26</v>
      </c>
      <c r="H43" s="73" t="n">
        <v>44935.4659722222</v>
      </c>
      <c r="I43" s="72" t="n">
        <f aca="true">IFERROR(_xlfn.DAYS(H43,E43), _xlfn.DAYS(TODAY(),E43))</f>
        <v>0.0305555554950843</v>
      </c>
      <c r="J43" s="72" t="n">
        <f aca="false">IF((UPPER(G43)="BLOCKER"),  IF((I43-7)&lt;0,0,FLOOR((I43-7)/5,1)*2),      IF((UPPER(G43)="CRITICAL"),IF((I43-15)&lt;0,0,FLOOR((I43-15)/5,1)*2),      IF((UPPER(G43)="MAJOR"),IF((I43-30)&lt;0,0,FLOOR((I43-30)/5,1)*1),      IF((UPPER(G43)="MINOR"),IF((I43-45)&lt;0,0,FLOOR((I43-45)/5,1)*1), "NA"))))</f>
        <v>0</v>
      </c>
      <c r="K43" s="60" t="n">
        <f aca="false">IF(J43&gt;=4,8,IF(J43=3,6,IF(J43=2,4,IF(J43=1,2,IF(J43=0,-2)))))</f>
        <v>-2</v>
      </c>
    </row>
    <row r="44" customFormat="false" ht="14.5" hidden="false" customHeight="false" outlineLevel="0" collapsed="false">
      <c r="B44" s="71" t="n">
        <v>40</v>
      </c>
      <c r="C44" s="72" t="s">
        <v>273</v>
      </c>
      <c r="D44" s="71" t="s">
        <v>222</v>
      </c>
      <c r="E44" s="73" t="n">
        <v>44930.4569444444</v>
      </c>
      <c r="F44" s="74" t="n">
        <f aca="false">MONTH(E44)</f>
        <v>1</v>
      </c>
      <c r="G44" s="71" t="s">
        <v>26</v>
      </c>
      <c r="H44" s="73" t="n">
        <v>44958.5006944445</v>
      </c>
      <c r="I44" s="72" t="n">
        <f aca="true">IFERROR(_xlfn.DAYS(H44,E44), _xlfn.DAYS(TODAY(),E44))</f>
        <v>28.043750000099</v>
      </c>
      <c r="J44" s="72" t="n">
        <f aca="false">IF((UPPER(G44)="BLOCKER"),  IF((I44-7)&lt;0,0,FLOOR((I44-7)/5,1)*2),      IF((UPPER(G44)="CRITICAL"),IF((I44-15)&lt;0,0,FLOOR((I44-15)/5,1)*2),      IF((UPPER(G44)="MAJOR"),IF((I44-30)&lt;0,0,FLOOR((I44-30)/5,1)*1),      IF((UPPER(G44)="MINOR"),IF((I44-45)&lt;0,0,FLOOR((I44-45)/5,1)*1), "NA"))))</f>
        <v>8</v>
      </c>
      <c r="K44" s="60" t="n">
        <f aca="false">IF(J44&gt;=4,8,IF(J44=3,6,IF(J44=2,4,IF(J44=1,2,IF(J44=0,-2)))))</f>
        <v>8</v>
      </c>
    </row>
    <row r="45" customFormat="false" ht="14.5" hidden="false" customHeight="false" outlineLevel="0" collapsed="false">
      <c r="B45" s="71" t="n">
        <v>41</v>
      </c>
      <c r="C45" s="72" t="s">
        <v>274</v>
      </c>
      <c r="D45" s="71" t="s">
        <v>222</v>
      </c>
      <c r="E45" s="73" t="n">
        <v>44929.5006944444</v>
      </c>
      <c r="F45" s="74" t="n">
        <f aca="false">MONTH(E45)</f>
        <v>1</v>
      </c>
      <c r="G45" s="71" t="s">
        <v>31</v>
      </c>
      <c r="H45" s="73" t="n">
        <v>44953.4715277778</v>
      </c>
      <c r="I45" s="72" t="n">
        <f aca="true">IFERROR(_xlfn.DAYS(H45,E45), _xlfn.DAYS(TODAY(),E45))</f>
        <v>23.9708333333983</v>
      </c>
      <c r="J45" s="72" t="n">
        <f aca="false">IF((UPPER(G45)="BLOCKER"),  IF((I45-7)&lt;0,0,FLOOR((I45-7)/5,1)*2),      IF((UPPER(G45)="CRITICAL"),IF((I45-15)&lt;0,0,FLOOR((I45-15)/5,1)*2),      IF((UPPER(G45)="MAJOR"),IF((I45-30)&lt;0,0,FLOOR((I45-30)/5,1)*1),      IF((UPPER(G45)="MINOR"),IF((I45-45)&lt;0,0,FLOOR((I45-45)/5,1)*1), "NA"))))</f>
        <v>2</v>
      </c>
      <c r="K45" s="60" t="n">
        <f aca="false">IF(J45&gt;=4,8,IF(J45=3,6,IF(J45=2,4,IF(J45=1,2,IF(J45=0,-2)))))</f>
        <v>4</v>
      </c>
    </row>
    <row r="46" customFormat="false" ht="14.5" hidden="false" customHeight="false" outlineLevel="0" collapsed="false">
      <c r="B46" s="71" t="n">
        <v>42</v>
      </c>
      <c r="C46" s="72" t="s">
        <v>275</v>
      </c>
      <c r="D46" s="71" t="s">
        <v>240</v>
      </c>
      <c r="E46" s="73" t="n">
        <v>44928.4666666667</v>
      </c>
      <c r="F46" s="74" t="n">
        <f aca="false">MONTH(E46)</f>
        <v>1</v>
      </c>
      <c r="G46" s="71" t="s">
        <v>31</v>
      </c>
      <c r="H46" s="73" t="n">
        <v>44929.4930555556</v>
      </c>
      <c r="I46" s="72" t="n">
        <f aca="true">IFERROR(_xlfn.DAYS(H46,E46), _xlfn.DAYS(TODAY(),E46))</f>
        <v>1.02638888889487</v>
      </c>
      <c r="J46" s="72" t="n">
        <f aca="false">IF((UPPER(G46)="BLOCKER"),  IF((I46-7)&lt;0,0,FLOOR((I46-7)/5,1)*2),      IF((UPPER(G46)="CRITICAL"),IF((I46-15)&lt;0,0,FLOOR((I46-15)/5,1)*2),      IF((UPPER(G46)="MAJOR"),IF((I46-30)&lt;0,0,FLOOR((I46-30)/5,1)*1),      IF((UPPER(G46)="MINOR"),IF((I46-45)&lt;0,0,FLOOR((I46-45)/5,1)*1), "NA"))))</f>
        <v>0</v>
      </c>
      <c r="K46" s="60" t="n">
        <f aca="false">IF(J46&gt;=4,8,IF(J46=3,6,IF(J46=2,4,IF(J46=1,2,IF(J46=0,-2)))))</f>
        <v>-2</v>
      </c>
    </row>
    <row r="47" customFormat="false" ht="14.5" hidden="false" customHeight="false" outlineLevel="0" collapsed="false">
      <c r="B47" s="71" t="n">
        <v>43</v>
      </c>
      <c r="C47" s="72" t="s">
        <v>276</v>
      </c>
      <c r="D47" s="71" t="s">
        <v>226</v>
      </c>
      <c r="E47" s="73" t="n">
        <v>44927.4298611111</v>
      </c>
      <c r="F47" s="74" t="n">
        <f aca="false">MONTH(E47)</f>
        <v>1</v>
      </c>
      <c r="G47" s="71" t="s">
        <v>26</v>
      </c>
      <c r="H47" s="73" t="n">
        <v>44932.46875</v>
      </c>
      <c r="I47" s="72" t="n">
        <f aca="true">IFERROR(_xlfn.DAYS(H47,E47), _xlfn.DAYS(TODAY(),E47))</f>
        <v>5.03888888889924</v>
      </c>
      <c r="J47" s="72" t="n">
        <f aca="false">IF((UPPER(G47)="BLOCKER"),  IF((I47-7)&lt;0,0,FLOOR((I47-7)/5,1)*2),      IF((UPPER(G47)="CRITICAL"),IF((I47-15)&lt;0,0,FLOOR((I47-15)/5,1)*2),      IF((UPPER(G47)="MAJOR"),IF((I47-30)&lt;0,0,FLOOR((I47-30)/5,1)*1),      IF((UPPER(G47)="MINOR"),IF((I47-45)&lt;0,0,FLOOR((I47-45)/5,1)*1), "NA"))))</f>
        <v>0</v>
      </c>
      <c r="K47" s="60" t="n">
        <f aca="false">IF(J47&gt;=4,8,IF(J47=3,6,IF(J47=2,4,IF(J47=1,2,IF(J47=0,-2)))))</f>
        <v>-2</v>
      </c>
    </row>
    <row r="48" customFormat="false" ht="14.5" hidden="false" customHeight="false" outlineLevel="0" collapsed="false">
      <c r="B48" s="71" t="n">
        <v>44</v>
      </c>
      <c r="C48" s="72" t="s">
        <v>277</v>
      </c>
      <c r="D48" s="71" t="s">
        <v>222</v>
      </c>
      <c r="E48" s="73" t="n">
        <v>44924.76875</v>
      </c>
      <c r="F48" s="74" t="n">
        <f aca="false">MONTH(E48)</f>
        <v>12</v>
      </c>
      <c r="G48" s="71" t="s">
        <v>26</v>
      </c>
      <c r="H48" s="73" t="n">
        <v>44928.5152777778</v>
      </c>
      <c r="I48" s="72" t="n">
        <f aca="true">IFERROR(_xlfn.DAYS(H48,E48), _xlfn.DAYS(TODAY(),E48))</f>
        <v>3.74652777779556</v>
      </c>
      <c r="J48" s="72" t="n">
        <f aca="false">IF((UPPER(G48)="BLOCKER"),  IF((I48-7)&lt;0,0,FLOOR((I48-7)/5,1)*2),      IF((UPPER(G48)="CRITICAL"),IF((I48-15)&lt;0,0,FLOOR((I48-15)/5,1)*2),      IF((UPPER(G48)="MAJOR"),IF((I48-30)&lt;0,0,FLOOR((I48-30)/5,1)*1),      IF((UPPER(G48)="MINOR"),IF((I48-45)&lt;0,0,FLOOR((I48-45)/5,1)*1), "NA"))))</f>
        <v>0</v>
      </c>
      <c r="K48" s="60" t="n">
        <f aca="false">IF(J48&gt;=4,8,IF(J48=3,6,IF(J48=2,4,IF(J48=1,2,IF(J48=0,-2)))))</f>
        <v>-2</v>
      </c>
    </row>
    <row r="49" customFormat="false" ht="14.5" hidden="false" customHeight="false" outlineLevel="0" collapsed="false">
      <c r="B49" s="71" t="n">
        <v>45</v>
      </c>
      <c r="C49" s="72" t="s">
        <v>278</v>
      </c>
      <c r="D49" s="71" t="s">
        <v>226</v>
      </c>
      <c r="E49" s="73" t="n">
        <v>44924.6736111111</v>
      </c>
      <c r="F49" s="74" t="n">
        <f aca="false">MONTH(E49)</f>
        <v>12</v>
      </c>
      <c r="G49" s="71" t="s">
        <v>31</v>
      </c>
      <c r="H49" s="73" t="n">
        <v>44958.5423611111</v>
      </c>
      <c r="I49" s="72" t="n">
        <f aca="true">IFERROR(_xlfn.DAYS(H49,E49), _xlfn.DAYS(TODAY(),E49))</f>
        <v>33.8687499999942</v>
      </c>
      <c r="J49" s="72" t="n">
        <f aca="false">IF((UPPER(G49)="BLOCKER"),  IF((I49-7)&lt;0,0,FLOOR((I49-7)/5,1)*2),      IF((UPPER(G49)="CRITICAL"),IF((I49-15)&lt;0,0,FLOOR((I49-15)/5,1)*2),      IF((UPPER(G49)="MAJOR"),IF((I49-30)&lt;0,0,FLOOR((I49-30)/5,1)*1),      IF((UPPER(G49)="MINOR"),IF((I49-45)&lt;0,0,FLOOR((I49-45)/5,1)*1), "NA"))))</f>
        <v>6</v>
      </c>
      <c r="K49" s="60" t="n">
        <f aca="false">IF(J49&gt;=4,8,IF(J49=3,6,IF(J49=2,4,IF(J49=1,2,IF(J49=0,-2)))))</f>
        <v>8</v>
      </c>
    </row>
    <row r="50" customFormat="false" ht="14.5" hidden="false" customHeight="false" outlineLevel="0" collapsed="false">
      <c r="B50" s="71" t="n">
        <v>46</v>
      </c>
      <c r="C50" s="72" t="s">
        <v>279</v>
      </c>
      <c r="D50" s="71" t="s">
        <v>229</v>
      </c>
      <c r="E50" s="73" t="n">
        <v>44924.6291666667</v>
      </c>
      <c r="F50" s="74" t="n">
        <f aca="false">MONTH(E50)</f>
        <v>12</v>
      </c>
      <c r="G50" s="71" t="s">
        <v>31</v>
      </c>
      <c r="H50" s="73" t="n">
        <v>44936.5895833333</v>
      </c>
      <c r="I50" s="72" t="n">
        <f aca="true">IFERROR(_xlfn.DAYS(H50,E50), _xlfn.DAYS(TODAY(),E50))</f>
        <v>11.9604166665958</v>
      </c>
      <c r="J50" s="72" t="n">
        <f aca="false">IF((UPPER(G50)="BLOCKER"),  IF((I50-7)&lt;0,0,FLOOR((I50-7)/5,1)*2),      IF((UPPER(G50)="CRITICAL"),IF((I50-15)&lt;0,0,FLOOR((I50-15)/5,1)*2),      IF((UPPER(G50)="MAJOR"),IF((I50-30)&lt;0,0,FLOOR((I50-30)/5,1)*1),      IF((UPPER(G50)="MINOR"),IF((I50-45)&lt;0,0,FLOOR((I50-45)/5,1)*1), "NA"))))</f>
        <v>0</v>
      </c>
      <c r="K50" s="60" t="n">
        <f aca="false">IF(J50&gt;=4,8,IF(J50=3,6,IF(J50=2,4,IF(J50=1,2,IF(J50=0,-2)))))</f>
        <v>-2</v>
      </c>
    </row>
    <row r="51" customFormat="false" ht="14.5" hidden="false" customHeight="false" outlineLevel="0" collapsed="false">
      <c r="B51" s="71" t="n">
        <v>47</v>
      </c>
      <c r="C51" s="72" t="s">
        <v>280</v>
      </c>
      <c r="D51" s="71" t="s">
        <v>281</v>
      </c>
      <c r="E51" s="73" t="n">
        <v>44923.63125</v>
      </c>
      <c r="F51" s="74" t="n">
        <f aca="false">MONTH(E51)</f>
        <v>12</v>
      </c>
      <c r="G51" s="71" t="s">
        <v>26</v>
      </c>
      <c r="H51" s="73" t="n">
        <v>44929.4979166667</v>
      </c>
      <c r="I51" s="72" t="n">
        <f aca="true">IFERROR(_xlfn.DAYS(H51,E51), _xlfn.DAYS(TODAY(),E51))</f>
        <v>5.86666666670499</v>
      </c>
      <c r="J51" s="72" t="n">
        <f aca="false">IF((UPPER(G51)="BLOCKER"),  IF((I51-7)&lt;0,0,FLOOR((I51-7)/5,1)*2),      IF((UPPER(G51)="CRITICAL"),IF((I51-15)&lt;0,0,FLOOR((I51-15)/5,1)*2),      IF((UPPER(G51)="MAJOR"),IF((I51-30)&lt;0,0,FLOOR((I51-30)/5,1)*1),      IF((UPPER(G51)="MINOR"),IF((I51-45)&lt;0,0,FLOOR((I51-45)/5,1)*1), "NA"))))</f>
        <v>0</v>
      </c>
      <c r="K51" s="60" t="n">
        <f aca="false">IF(J51&gt;=4,8,IF(J51=3,6,IF(J51=2,4,IF(J51=1,2,IF(J51=0,-2)))))</f>
        <v>-2</v>
      </c>
    </row>
    <row r="52" customFormat="false" ht="14.5" hidden="false" customHeight="false" outlineLevel="0" collapsed="false">
      <c r="B52" s="71" t="n">
        <v>48</v>
      </c>
      <c r="C52" s="72" t="s">
        <v>282</v>
      </c>
      <c r="D52" s="71" t="s">
        <v>281</v>
      </c>
      <c r="E52" s="73" t="n">
        <v>44918.4708333333</v>
      </c>
      <c r="F52" s="74" t="n">
        <f aca="false">MONTH(E52)</f>
        <v>12</v>
      </c>
      <c r="G52" s="71" t="s">
        <v>26</v>
      </c>
      <c r="H52" s="73" t="n">
        <v>44921.5395833333</v>
      </c>
      <c r="I52" s="72" t="n">
        <f aca="true">IFERROR(_xlfn.DAYS(H52,E52), _xlfn.DAYS(TODAY(),E52))</f>
        <v>3.06875000000582</v>
      </c>
      <c r="J52" s="72" t="n">
        <f aca="false">IF((UPPER(G52)="BLOCKER"),  IF((I52-7)&lt;0,0,FLOOR((I52-7)/5,1)*2),      IF((UPPER(G52)="CRITICAL"),IF((I52-15)&lt;0,0,FLOOR((I52-15)/5,1)*2),      IF((UPPER(G52)="MAJOR"),IF((I52-30)&lt;0,0,FLOOR((I52-30)/5,1)*1),      IF((UPPER(G52)="MINOR"),IF((I52-45)&lt;0,0,FLOOR((I52-45)/5,1)*1), "NA"))))</f>
        <v>0</v>
      </c>
      <c r="K52" s="60" t="n">
        <f aca="false">IF(J52&gt;=4,8,IF(J52=3,6,IF(J52=2,4,IF(J52=1,2,IF(J52=0,-2)))))</f>
        <v>-2</v>
      </c>
    </row>
    <row r="53" customFormat="false" ht="14.5" hidden="false" customHeight="false" outlineLevel="0" collapsed="false">
      <c r="B53" s="71" t="n">
        <v>49</v>
      </c>
      <c r="C53" s="72" t="s">
        <v>283</v>
      </c>
      <c r="D53" s="71" t="s">
        <v>226</v>
      </c>
      <c r="E53" s="73" t="n">
        <v>44917.5548611111</v>
      </c>
      <c r="F53" s="74" t="n">
        <f aca="false">MONTH(E53)</f>
        <v>12</v>
      </c>
      <c r="G53" s="71" t="s">
        <v>26</v>
      </c>
      <c r="H53" s="73" t="n">
        <v>44918.6604166667</v>
      </c>
      <c r="I53" s="72" t="n">
        <f aca="true">IFERROR(_xlfn.DAYS(H53,E53), _xlfn.DAYS(TODAY(),E53))</f>
        <v>1.10555555560131</v>
      </c>
      <c r="J53" s="72" t="n">
        <f aca="false">IF((UPPER(G53)="BLOCKER"),  IF((I53-7)&lt;0,0,FLOOR((I53-7)/5,1)*2),      IF((UPPER(G53)="CRITICAL"),IF((I53-15)&lt;0,0,FLOOR((I53-15)/5,1)*2),      IF((UPPER(G53)="MAJOR"),IF((I53-30)&lt;0,0,FLOOR((I53-30)/5,1)*1),      IF((UPPER(G53)="MINOR"),IF((I53-45)&lt;0,0,FLOOR((I53-45)/5,1)*1), "NA"))))</f>
        <v>0</v>
      </c>
      <c r="K53" s="60" t="n">
        <f aca="false">IF(J53&gt;=4,8,IF(J53=3,6,IF(J53=2,4,IF(J53=1,2,IF(J53=0,-2)))))</f>
        <v>-2</v>
      </c>
    </row>
    <row r="54" customFormat="false" ht="14.5" hidden="false" customHeight="false" outlineLevel="0" collapsed="false">
      <c r="B54" s="71" t="n">
        <v>50</v>
      </c>
      <c r="C54" s="72" t="s">
        <v>284</v>
      </c>
      <c r="D54" s="71" t="s">
        <v>226</v>
      </c>
      <c r="E54" s="73" t="n">
        <v>44917.4819444444</v>
      </c>
      <c r="F54" s="74" t="n">
        <f aca="false">MONTH(E54)</f>
        <v>12</v>
      </c>
      <c r="G54" s="71" t="s">
        <v>31</v>
      </c>
      <c r="H54" s="73" t="n">
        <v>44917.7347222222</v>
      </c>
      <c r="I54" s="72" t="n">
        <f aca="true">IFERROR(_xlfn.DAYS(H54,E54), _xlfn.DAYS(TODAY(),E54))</f>
        <v>0.252777777801384</v>
      </c>
      <c r="J54" s="72" t="n">
        <f aca="false">IF((UPPER(G54)="BLOCKER"),  IF((I54-7)&lt;0,0,FLOOR((I54-7)/5,1)*2),      IF((UPPER(G54)="CRITICAL"),IF((I54-15)&lt;0,0,FLOOR((I54-15)/5,1)*2),      IF((UPPER(G54)="MAJOR"),IF((I54-30)&lt;0,0,FLOOR((I54-30)/5,1)*1),      IF((UPPER(G54)="MINOR"),IF((I54-45)&lt;0,0,FLOOR((I54-45)/5,1)*1), "NA"))))</f>
        <v>0</v>
      </c>
      <c r="K54" s="60" t="n">
        <f aca="false">IF(J54&gt;=4,8,IF(J54=3,6,IF(J54=2,4,IF(J54=1,2,IF(J54=0,-2)))))</f>
        <v>-2</v>
      </c>
    </row>
    <row r="55" customFormat="false" ht="14.5" hidden="false" customHeight="false" outlineLevel="0" collapsed="false">
      <c r="B55" s="71" t="n">
        <v>51</v>
      </c>
      <c r="C55" s="72" t="s">
        <v>285</v>
      </c>
      <c r="D55" s="71" t="s">
        <v>229</v>
      </c>
      <c r="E55" s="73" t="n">
        <v>44914.4979166667</v>
      </c>
      <c r="F55" s="74" t="n">
        <f aca="false">MONTH(E55)</f>
        <v>12</v>
      </c>
      <c r="G55" s="71" t="s">
        <v>31</v>
      </c>
      <c r="H55" s="73" t="n">
        <v>44929.6375</v>
      </c>
      <c r="I55" s="72" t="n">
        <f aca="true">IFERROR(_xlfn.DAYS(H55,E55), _xlfn.DAYS(TODAY(),E55))</f>
        <v>15.1395833332936</v>
      </c>
      <c r="J55" s="72" t="n">
        <f aca="false">IF((UPPER(G55)="BLOCKER"),  IF((I55-7)&lt;0,0,FLOOR((I55-7)/5,1)*2),      IF((UPPER(G55)="CRITICAL"),IF((I55-15)&lt;0,0,FLOOR((I55-15)/5,1)*2),      IF((UPPER(G55)="MAJOR"),IF((I55-30)&lt;0,0,FLOOR((I55-30)/5,1)*1),      IF((UPPER(G55)="MINOR"),IF((I55-45)&lt;0,0,FLOOR((I55-45)/5,1)*1), "NA"))))</f>
        <v>0</v>
      </c>
      <c r="K55" s="60" t="n">
        <f aca="false">IF(J55&gt;=4,8,IF(J55=3,6,IF(J55=2,4,IF(J55=1,2,IF(J55=0,-2)))))</f>
        <v>-2</v>
      </c>
    </row>
    <row r="56" customFormat="false" ht="14.5" hidden="false" customHeight="false" outlineLevel="0" collapsed="false">
      <c r="B56" s="71" t="n">
        <v>52</v>
      </c>
      <c r="C56" s="72" t="s">
        <v>286</v>
      </c>
      <c r="D56" s="71" t="s">
        <v>222</v>
      </c>
      <c r="E56" s="73" t="n">
        <v>44914.4118055556</v>
      </c>
      <c r="F56" s="74" t="n">
        <f aca="false">MONTH(E56)</f>
        <v>12</v>
      </c>
      <c r="G56" s="71" t="s">
        <v>26</v>
      </c>
      <c r="H56" s="73" t="n">
        <v>44915.4756944444</v>
      </c>
      <c r="I56" s="72" t="n">
        <f aca="true">IFERROR(_xlfn.DAYS(H56,E56), _xlfn.DAYS(TODAY(),E56))</f>
        <v>1.06388888879883</v>
      </c>
      <c r="J56" s="72" t="n">
        <f aca="false">IF((UPPER(G56)="BLOCKER"),  IF((I56-7)&lt;0,0,FLOOR((I56-7)/5,1)*2),      IF((UPPER(G56)="CRITICAL"),IF((I56-15)&lt;0,0,FLOOR((I56-15)/5,1)*2),      IF((UPPER(G56)="MAJOR"),IF((I56-30)&lt;0,0,FLOOR((I56-30)/5,1)*1),      IF((UPPER(G56)="MINOR"),IF((I56-45)&lt;0,0,FLOOR((I56-45)/5,1)*1), "NA"))))</f>
        <v>0</v>
      </c>
      <c r="K56" s="60" t="n">
        <f aca="false">IF(J56&gt;=4,8,IF(J56=3,6,IF(J56=2,4,IF(J56=1,2,IF(J56=0,-2)))))</f>
        <v>-2</v>
      </c>
    </row>
    <row r="57" customFormat="false" ht="14.5" hidden="false" customHeight="false" outlineLevel="0" collapsed="false">
      <c r="B57" s="71" t="n">
        <v>53</v>
      </c>
      <c r="C57" s="72" t="s">
        <v>287</v>
      </c>
      <c r="D57" s="71" t="s">
        <v>229</v>
      </c>
      <c r="E57" s="73" t="n">
        <v>44913.3909722222</v>
      </c>
      <c r="F57" s="74" t="n">
        <f aca="false">MONTH(E57)</f>
        <v>12</v>
      </c>
      <c r="G57" s="71" t="s">
        <v>26</v>
      </c>
      <c r="H57" s="73" t="n">
        <v>44930.4548611111</v>
      </c>
      <c r="I57" s="72" t="n">
        <f aca="true">IFERROR(_xlfn.DAYS(H57,E57), _xlfn.DAYS(TODAY(),E57))</f>
        <v>17.0638888889007</v>
      </c>
      <c r="J57" s="72" t="n">
        <f aca="false">IF((UPPER(G57)="BLOCKER"),  IF((I57-7)&lt;0,0,FLOOR((I57-7)/5,1)*2),      IF((UPPER(G57)="CRITICAL"),IF((I57-15)&lt;0,0,FLOOR((I57-15)/5,1)*2),      IF((UPPER(G57)="MAJOR"),IF((I57-30)&lt;0,0,FLOOR((I57-30)/5,1)*1),      IF((UPPER(G57)="MINOR"),IF((I57-45)&lt;0,0,FLOOR((I57-45)/5,1)*1), "NA"))))</f>
        <v>4</v>
      </c>
      <c r="K57" s="60" t="n">
        <f aca="false">IF(J57&gt;=4,8,IF(J57=3,6,IF(J57=2,4,IF(J57=1,2,IF(J57=0,-2)))))</f>
        <v>8</v>
      </c>
    </row>
    <row r="58" customFormat="false" ht="14.5" hidden="false" customHeight="false" outlineLevel="0" collapsed="false">
      <c r="B58" s="71" t="n">
        <v>54</v>
      </c>
      <c r="C58" s="72" t="s">
        <v>288</v>
      </c>
      <c r="D58" s="71" t="s">
        <v>222</v>
      </c>
      <c r="E58" s="73" t="n">
        <v>44911.7326388889</v>
      </c>
      <c r="F58" s="74" t="n">
        <f aca="false">MONTH(E58)</f>
        <v>12</v>
      </c>
      <c r="G58" s="71" t="s">
        <v>34</v>
      </c>
      <c r="H58" s="73" t="n">
        <v>44924.7895833333</v>
      </c>
      <c r="I58" s="72" t="n">
        <f aca="true">IFERROR(_xlfn.DAYS(H58,E58), _xlfn.DAYS(TODAY(),E58))</f>
        <v>13.0569444444045</v>
      </c>
      <c r="J58" s="72" t="n">
        <f aca="false">IF((UPPER(G58)="BLOCKER"),  IF((I58-7)&lt;0,0,FLOOR((I58-7)/5,1)*2),      IF((UPPER(G58)="CRITICAL"),IF((I58-15)&lt;0,0,FLOOR((I58-15)/5,1)*2),      IF((UPPER(G58)="MAJOR"),IF((I58-30)&lt;0,0,FLOOR((I58-30)/5,1)*1),      IF((UPPER(G58)="MINOR"),IF((I58-45)&lt;0,0,FLOOR((I58-45)/5,1)*1), "NA"))))</f>
        <v>0</v>
      </c>
      <c r="K58" s="60" t="n">
        <f aca="false">IF(J58&gt;=4,8,IF(J58=3,6,IF(J58=2,4,IF(J58=1,2,IF(J58=0,-2)))))</f>
        <v>-2</v>
      </c>
    </row>
    <row r="59" customFormat="false" ht="14.5" hidden="false" customHeight="false" outlineLevel="0" collapsed="false">
      <c r="B59" s="71" t="n">
        <v>55</v>
      </c>
      <c r="C59" s="72" t="s">
        <v>289</v>
      </c>
      <c r="D59" s="71" t="s">
        <v>281</v>
      </c>
      <c r="E59" s="73" t="n">
        <v>44911.4284722222</v>
      </c>
      <c r="F59" s="74" t="n">
        <f aca="false">MONTH(E59)</f>
        <v>12</v>
      </c>
      <c r="G59" s="71" t="s">
        <v>26</v>
      </c>
      <c r="H59" s="73" t="n">
        <v>44928.5673611111</v>
      </c>
      <c r="I59" s="72" t="n">
        <f aca="true">IFERROR(_xlfn.DAYS(H59,E59), _xlfn.DAYS(TODAY(),E59))</f>
        <v>17.1388888888978</v>
      </c>
      <c r="J59" s="72" t="n">
        <f aca="false">IF((UPPER(G59)="BLOCKER"),  IF((I59-7)&lt;0,0,FLOOR((I59-7)/5,1)*2),      IF((UPPER(G59)="CRITICAL"),IF((I59-15)&lt;0,0,FLOOR((I59-15)/5,1)*2),      IF((UPPER(G59)="MAJOR"),IF((I59-30)&lt;0,0,FLOOR((I59-30)/5,1)*1),      IF((UPPER(G59)="MINOR"),IF((I59-45)&lt;0,0,FLOOR((I59-45)/5,1)*1), "NA"))))</f>
        <v>4</v>
      </c>
      <c r="K59" s="60" t="n">
        <f aca="false">IF(J59&gt;=4,8,IF(J59=3,6,IF(J59=2,4,IF(J59=1,2,IF(J59=0,-2)))))</f>
        <v>8</v>
      </c>
    </row>
    <row r="60" customFormat="false" ht="14.5" hidden="false" customHeight="false" outlineLevel="0" collapsed="false">
      <c r="B60" s="71" t="n">
        <v>56</v>
      </c>
      <c r="C60" s="72" t="s">
        <v>290</v>
      </c>
      <c r="D60" s="71" t="s">
        <v>226</v>
      </c>
      <c r="E60" s="73" t="n">
        <v>44910.7944444444</v>
      </c>
      <c r="F60" s="74" t="n">
        <f aca="false">MONTH(E60)</f>
        <v>12</v>
      </c>
      <c r="G60" s="71" t="s">
        <v>31</v>
      </c>
      <c r="H60" s="73" t="n">
        <v>44914.4319444444</v>
      </c>
      <c r="I60" s="72" t="n">
        <f aca="true">IFERROR(_xlfn.DAYS(H60,E60), _xlfn.DAYS(TODAY(),E60))</f>
        <v>3.63749999999709</v>
      </c>
      <c r="J60" s="72" t="n">
        <f aca="false">IF((UPPER(G60)="BLOCKER"),  IF((I60-7)&lt;0,0,FLOOR((I60-7)/5,1)*2),      IF((UPPER(G60)="CRITICAL"),IF((I60-15)&lt;0,0,FLOOR((I60-15)/5,1)*2),      IF((UPPER(G60)="MAJOR"),IF((I60-30)&lt;0,0,FLOOR((I60-30)/5,1)*1),      IF((UPPER(G60)="MINOR"),IF((I60-45)&lt;0,0,FLOOR((I60-45)/5,1)*1), "NA"))))</f>
        <v>0</v>
      </c>
      <c r="K60" s="60" t="n">
        <f aca="false">IF(J60&gt;=4,8,IF(J60=3,6,IF(J60=2,4,IF(J60=1,2,IF(J60=0,-2)))))</f>
        <v>-2</v>
      </c>
    </row>
    <row r="61" customFormat="false" ht="14.5" hidden="false" customHeight="false" outlineLevel="0" collapsed="false">
      <c r="B61" s="71" t="n">
        <v>57</v>
      </c>
      <c r="C61" s="72" t="s">
        <v>291</v>
      </c>
      <c r="D61" s="71" t="s">
        <v>229</v>
      </c>
      <c r="E61" s="73" t="n">
        <v>44910.78125</v>
      </c>
      <c r="F61" s="74" t="n">
        <f aca="false">MONTH(E61)</f>
        <v>12</v>
      </c>
      <c r="G61" s="71" t="s">
        <v>31</v>
      </c>
      <c r="H61" s="73" t="n">
        <v>44936.5361111111</v>
      </c>
      <c r="I61" s="72" t="n">
        <f aca="true">IFERROR(_xlfn.DAYS(H61,E61), _xlfn.DAYS(TODAY(),E61))</f>
        <v>25.7548611110978</v>
      </c>
      <c r="J61" s="72" t="n">
        <f aca="false">IF((UPPER(G61)="BLOCKER"),  IF((I61-7)&lt;0,0,FLOOR((I61-7)/5,1)*2),      IF((UPPER(G61)="CRITICAL"),IF((I61-15)&lt;0,0,FLOOR((I61-15)/5,1)*2),      IF((UPPER(G61)="MAJOR"),IF((I61-30)&lt;0,0,FLOOR((I61-30)/5,1)*1),      IF((UPPER(G61)="MINOR"),IF((I61-45)&lt;0,0,FLOOR((I61-45)/5,1)*1), "NA"))))</f>
        <v>4</v>
      </c>
      <c r="K61" s="60" t="n">
        <f aca="false">IF(J61&gt;=4,8,IF(J61=3,6,IF(J61=2,4,IF(J61=1,2,IF(J61=0,-2)))))</f>
        <v>8</v>
      </c>
    </row>
    <row r="62" customFormat="false" ht="14.5" hidden="false" customHeight="false" outlineLevel="0" collapsed="false">
      <c r="B62" s="71" t="n">
        <v>58</v>
      </c>
      <c r="C62" s="72" t="s">
        <v>292</v>
      </c>
      <c r="D62" s="71" t="s">
        <v>226</v>
      </c>
      <c r="E62" s="73" t="n">
        <v>44910.5736111111</v>
      </c>
      <c r="F62" s="74" t="n">
        <f aca="false">MONTH(E62)</f>
        <v>12</v>
      </c>
      <c r="G62" s="71" t="s">
        <v>26</v>
      </c>
      <c r="H62" s="73" t="n">
        <v>44931.6451388889</v>
      </c>
      <c r="I62" s="72" t="n">
        <f aca="true">IFERROR(_xlfn.DAYS(H62,E62), _xlfn.DAYS(TODAY(),E62))</f>
        <v>21.0715277778072</v>
      </c>
      <c r="J62" s="72" t="n">
        <f aca="false">IF((UPPER(G62)="BLOCKER"),  IF((I62-7)&lt;0,0,FLOOR((I62-7)/5,1)*2),      IF((UPPER(G62)="CRITICAL"),IF((I62-15)&lt;0,0,FLOOR((I62-15)/5,1)*2),      IF((UPPER(G62)="MAJOR"),IF((I62-30)&lt;0,0,FLOOR((I62-30)/5,1)*1),      IF((UPPER(G62)="MINOR"),IF((I62-45)&lt;0,0,FLOOR((I62-45)/5,1)*1), "NA"))))</f>
        <v>4</v>
      </c>
      <c r="K62" s="60" t="n">
        <f aca="false">IF(J62&gt;=4,8,IF(J62=3,6,IF(J62=2,4,IF(J62=1,2,IF(J62=0,-2)))))</f>
        <v>8</v>
      </c>
    </row>
    <row r="63" customFormat="false" ht="14.5" hidden="false" customHeight="false" outlineLevel="0" collapsed="false">
      <c r="B63" s="71" t="n">
        <v>59</v>
      </c>
      <c r="C63" s="72" t="s">
        <v>293</v>
      </c>
      <c r="D63" s="71" t="s">
        <v>226</v>
      </c>
      <c r="E63" s="73" t="n">
        <v>44910.3902777778</v>
      </c>
      <c r="F63" s="74" t="n">
        <f aca="false">MONTH(E63)</f>
        <v>12</v>
      </c>
      <c r="G63" s="71" t="s">
        <v>26</v>
      </c>
      <c r="H63" s="73" t="n">
        <v>44915.6</v>
      </c>
      <c r="I63" s="72" t="n">
        <f aca="true">IFERROR(_xlfn.DAYS(H63,E63), _xlfn.DAYS(TODAY(),E63))</f>
        <v>5.20972222220007</v>
      </c>
      <c r="J63" s="72" t="n">
        <f aca="false">IF((UPPER(G63)="BLOCKER"),  IF((I63-7)&lt;0,0,FLOOR((I63-7)/5,1)*2),      IF((UPPER(G63)="CRITICAL"),IF((I63-15)&lt;0,0,FLOOR((I63-15)/5,1)*2),      IF((UPPER(G63)="MAJOR"),IF((I63-30)&lt;0,0,FLOOR((I63-30)/5,1)*1),      IF((UPPER(G63)="MINOR"),IF((I63-45)&lt;0,0,FLOOR((I63-45)/5,1)*1), "NA"))))</f>
        <v>0</v>
      </c>
      <c r="K63" s="60" t="n">
        <f aca="false">IF(J63&gt;=4,8,IF(J63=3,6,IF(J63=2,4,IF(J63=1,2,IF(J63=0,-2)))))</f>
        <v>-2</v>
      </c>
    </row>
    <row r="64" customFormat="false" ht="14.5" hidden="false" customHeight="false" outlineLevel="0" collapsed="false">
      <c r="B64" s="71" t="n">
        <v>60</v>
      </c>
      <c r="C64" s="72" t="s">
        <v>294</v>
      </c>
      <c r="D64" s="71" t="s">
        <v>226</v>
      </c>
      <c r="E64" s="73" t="n">
        <v>44909.775</v>
      </c>
      <c r="F64" s="74" t="n">
        <f aca="false">MONTH(E64)</f>
        <v>12</v>
      </c>
      <c r="G64" s="71" t="s">
        <v>26</v>
      </c>
      <c r="H64" s="73" t="n">
        <v>44910.4208333333</v>
      </c>
      <c r="I64" s="72" t="n">
        <f aca="true">IFERROR(_xlfn.DAYS(H64,E64), _xlfn.DAYS(TODAY(),E64))</f>
        <v>0.645833333299379</v>
      </c>
      <c r="J64" s="72" t="n">
        <f aca="false">IF((UPPER(G64)="BLOCKER"),  IF((I64-7)&lt;0,0,FLOOR((I64-7)/5,1)*2),      IF((UPPER(G64)="CRITICAL"),IF((I64-15)&lt;0,0,FLOOR((I64-15)/5,1)*2),      IF((UPPER(G64)="MAJOR"),IF((I64-30)&lt;0,0,FLOOR((I64-30)/5,1)*1),      IF((UPPER(G64)="MINOR"),IF((I64-45)&lt;0,0,FLOOR((I64-45)/5,1)*1), "NA"))))</f>
        <v>0</v>
      </c>
      <c r="K64" s="60" t="n">
        <f aca="false">IF(J64&gt;=4,8,IF(J64=3,6,IF(J64=2,4,IF(J64=1,2,IF(J64=0,-2)))))</f>
        <v>-2</v>
      </c>
    </row>
    <row r="65" customFormat="false" ht="14.5" hidden="false" customHeight="false" outlineLevel="0" collapsed="false">
      <c r="B65" s="71" t="n">
        <v>61</v>
      </c>
      <c r="C65" s="72" t="s">
        <v>295</v>
      </c>
      <c r="D65" s="71" t="s">
        <v>226</v>
      </c>
      <c r="E65" s="73" t="n">
        <v>44909.7458333333</v>
      </c>
      <c r="F65" s="74" t="n">
        <f aca="false">MONTH(E65)</f>
        <v>12</v>
      </c>
      <c r="G65" s="71" t="s">
        <v>31</v>
      </c>
      <c r="H65" s="73" t="n">
        <v>44909.7534722222</v>
      </c>
      <c r="I65" s="72" t="n">
        <f aca="true">IFERROR(_xlfn.DAYS(H65,E65), _xlfn.DAYS(TODAY(),E65))</f>
        <v>0.00763888889923692</v>
      </c>
      <c r="J65" s="72" t="n">
        <f aca="false">IF((UPPER(G65)="BLOCKER"),  IF((I65-7)&lt;0,0,FLOOR((I65-7)/5,1)*2),      IF((UPPER(G65)="CRITICAL"),IF((I65-15)&lt;0,0,FLOOR((I65-15)/5,1)*2),      IF((UPPER(G65)="MAJOR"),IF((I65-30)&lt;0,0,FLOOR((I65-30)/5,1)*1),      IF((UPPER(G65)="MINOR"),IF((I65-45)&lt;0,0,FLOOR((I65-45)/5,1)*1), "NA"))))</f>
        <v>0</v>
      </c>
      <c r="K65" s="60" t="n">
        <f aca="false">IF(J65&gt;=4,8,IF(J65=3,6,IF(J65=2,4,IF(J65=1,2,IF(J65=0,-2)))))</f>
        <v>-2</v>
      </c>
    </row>
    <row r="66" customFormat="false" ht="14.5" hidden="false" customHeight="false" outlineLevel="0" collapsed="false">
      <c r="B66" s="71" t="n">
        <v>62</v>
      </c>
      <c r="C66" s="72" t="s">
        <v>296</v>
      </c>
      <c r="D66" s="71" t="s">
        <v>281</v>
      </c>
      <c r="E66" s="73" t="n">
        <v>44908.6416666667</v>
      </c>
      <c r="F66" s="74" t="n">
        <f aca="false">MONTH(E66)</f>
        <v>12</v>
      </c>
      <c r="G66" s="71" t="s">
        <v>31</v>
      </c>
      <c r="H66" s="73" t="n">
        <v>44929.4930555556</v>
      </c>
      <c r="I66" s="72" t="n">
        <f aca="true">IFERROR(_xlfn.DAYS(H66,E66), _xlfn.DAYS(TODAY(),E66))</f>
        <v>20.8513888888992</v>
      </c>
      <c r="J66" s="72" t="n">
        <f aca="false">IF((UPPER(G66)="BLOCKER"),  IF((I66-7)&lt;0,0,FLOOR((I66-7)/5,1)*2),      IF((UPPER(G66)="CRITICAL"),IF((I66-15)&lt;0,0,FLOOR((I66-15)/5,1)*2),      IF((UPPER(G66)="MAJOR"),IF((I66-30)&lt;0,0,FLOOR((I66-30)/5,1)*1),      IF((UPPER(G66)="MINOR"),IF((I66-45)&lt;0,0,FLOOR((I66-45)/5,1)*1), "NA"))))</f>
        <v>2</v>
      </c>
      <c r="K66" s="60" t="n">
        <f aca="false">IF(J66&gt;=4,8,IF(J66=3,6,IF(J66=2,4,IF(J66=1,2,IF(J66=0,-2)))))</f>
        <v>4</v>
      </c>
    </row>
    <row r="67" customFormat="false" ht="14.5" hidden="false" customHeight="false" outlineLevel="0" collapsed="false">
      <c r="B67" s="71" t="n">
        <v>63</v>
      </c>
      <c r="C67" s="72" t="s">
        <v>297</v>
      </c>
      <c r="D67" s="71" t="s">
        <v>226</v>
      </c>
      <c r="E67" s="73" t="n">
        <v>44903.7652777778</v>
      </c>
      <c r="F67" s="74" t="n">
        <f aca="false">MONTH(E67)</f>
        <v>12</v>
      </c>
      <c r="G67" s="71" t="s">
        <v>26</v>
      </c>
      <c r="H67" s="73" t="n">
        <v>44931.6472222222</v>
      </c>
      <c r="I67" s="72" t="n">
        <f aca="true">IFERROR(_xlfn.DAYS(H67,E67), _xlfn.DAYS(TODAY(),E67))</f>
        <v>27.8819444444016</v>
      </c>
      <c r="J67" s="72" t="n">
        <f aca="false">IF((UPPER(G67)="BLOCKER"),  IF((I67-7)&lt;0,0,FLOOR((I67-7)/5,1)*2),      IF((UPPER(G67)="CRITICAL"),IF((I67-15)&lt;0,0,FLOOR((I67-15)/5,1)*2),      IF((UPPER(G67)="MAJOR"),IF((I67-30)&lt;0,0,FLOOR((I67-30)/5,1)*1),      IF((UPPER(G67)="MINOR"),IF((I67-45)&lt;0,0,FLOOR((I67-45)/5,1)*1), "NA"))))</f>
        <v>8</v>
      </c>
      <c r="K67" s="60" t="n">
        <f aca="false">IF(J67&gt;=4,8,IF(J67=3,6,IF(J67=2,4,IF(J67=1,2,IF(J67=0,-2)))))</f>
        <v>8</v>
      </c>
    </row>
    <row r="68" customFormat="false" ht="14.5" hidden="false" customHeight="false" outlineLevel="0" collapsed="false">
      <c r="B68" s="71" t="n">
        <v>64</v>
      </c>
      <c r="C68" s="72" t="s">
        <v>298</v>
      </c>
      <c r="D68" s="71" t="s">
        <v>299</v>
      </c>
      <c r="E68" s="73" t="n">
        <v>44903.6986111111</v>
      </c>
      <c r="F68" s="74" t="n">
        <f aca="false">MONTH(E68)</f>
        <v>12</v>
      </c>
      <c r="G68" s="71" t="s">
        <v>34</v>
      </c>
      <c r="H68" s="73" t="n">
        <v>44903.7465277778</v>
      </c>
      <c r="I68" s="72" t="n">
        <f aca="true">IFERROR(_xlfn.DAYS(H68,E68), _xlfn.DAYS(TODAY(),E68))</f>
        <v>0.0479166667064419</v>
      </c>
      <c r="J68" s="72" t="n">
        <f aca="false">IF((UPPER(G68)="BLOCKER"),  IF((I68-7)&lt;0,0,FLOOR((I68-7)/5,1)*2),      IF((UPPER(G68)="CRITICAL"),IF((I68-15)&lt;0,0,FLOOR((I68-15)/5,1)*2),      IF((UPPER(G68)="MAJOR"),IF((I68-30)&lt;0,0,FLOOR((I68-30)/5,1)*1),      IF((UPPER(G68)="MINOR"),IF((I68-45)&lt;0,0,FLOOR((I68-45)/5,1)*1), "NA"))))</f>
        <v>0</v>
      </c>
      <c r="K68" s="60" t="n">
        <f aca="false">IF(J68&gt;=4,8,IF(J68=3,6,IF(J68=2,4,IF(J68=1,2,IF(J68=0,-2)))))</f>
        <v>-2</v>
      </c>
    </row>
    <row r="69" customFormat="false" ht="14.5" hidden="false" customHeight="false" outlineLevel="0" collapsed="false">
      <c r="B69" s="71" t="n">
        <v>65</v>
      </c>
      <c r="C69" s="72" t="s">
        <v>300</v>
      </c>
      <c r="D69" s="71" t="s">
        <v>222</v>
      </c>
      <c r="E69" s="73" t="n">
        <v>44902.5888888889</v>
      </c>
      <c r="F69" s="74" t="n">
        <f aca="false">MONTH(E69)</f>
        <v>12</v>
      </c>
      <c r="G69" s="71" t="s">
        <v>26</v>
      </c>
      <c r="H69" s="73" t="n">
        <v>44915.9604166667</v>
      </c>
      <c r="I69" s="72" t="n">
        <f aca="true">IFERROR(_xlfn.DAYS(H69,E69), _xlfn.DAYS(TODAY(),E69))</f>
        <v>13.3715277777956</v>
      </c>
      <c r="J69" s="72" t="n">
        <f aca="false">IF((UPPER(G69)="BLOCKER"),  IF((I69-7)&lt;0,0,FLOOR((I69-7)/5,1)*2),      IF((UPPER(G69)="CRITICAL"),IF((I69-15)&lt;0,0,FLOOR((I69-15)/5,1)*2),      IF((UPPER(G69)="MAJOR"),IF((I69-30)&lt;0,0,FLOOR((I69-30)/5,1)*1),      IF((UPPER(G69)="MINOR"),IF((I69-45)&lt;0,0,FLOOR((I69-45)/5,1)*1), "NA"))))</f>
        <v>2</v>
      </c>
      <c r="K69" s="60" t="n">
        <f aca="false">IF(J69&gt;=4,8,IF(J69=3,6,IF(J69=2,4,IF(J69=1,2,IF(J69=0,-2)))))</f>
        <v>4</v>
      </c>
    </row>
    <row r="70" customFormat="false" ht="14.5" hidden="false" customHeight="false" outlineLevel="0" collapsed="false">
      <c r="B70" s="71" t="n">
        <v>66</v>
      </c>
      <c r="C70" s="72" t="s">
        <v>301</v>
      </c>
      <c r="D70" s="71" t="s">
        <v>226</v>
      </c>
      <c r="E70" s="73" t="n">
        <v>44901.4986111111</v>
      </c>
      <c r="F70" s="74" t="n">
        <f aca="false">MONTH(E70)</f>
        <v>12</v>
      </c>
      <c r="G70" s="71" t="s">
        <v>200</v>
      </c>
      <c r="H70" s="73" t="n">
        <v>44924.5118055556</v>
      </c>
      <c r="I70" s="72" t="n">
        <f aca="true">IFERROR(_xlfn.DAYS(H70,E70), _xlfn.DAYS(TODAY(),E70))</f>
        <v>23.013194444502</v>
      </c>
      <c r="J70" s="72" t="n">
        <f aca="false">IF((UPPER(G70)="BLOCKER"),  IF((I70-7)&lt;0,0,FLOOR((I70-7)/5,1)*2),      IF((UPPER(G70)="CRITICAL"),IF((I70-15)&lt;0,0,FLOOR((I70-15)/5,1)*2),      IF((UPPER(G70)="MAJOR"),IF((I70-30)&lt;0,0,FLOOR((I70-30)/5,1)*1),      IF((UPPER(G70)="MINOR"),IF((I70-45)&lt;0,0,FLOOR((I70-45)/5,1)*1), "NA"))))</f>
        <v>0</v>
      </c>
      <c r="K70" s="60" t="n">
        <f aca="false">IF(J70&gt;=4,8,IF(J70=3,6,IF(J70=2,4,IF(J70=1,2,IF(J70=0,-2)))))</f>
        <v>-2</v>
      </c>
    </row>
    <row r="71" customFormat="false" ht="14.5" hidden="false" customHeight="false" outlineLevel="0" collapsed="false">
      <c r="B71" s="71" t="n">
        <v>67</v>
      </c>
      <c r="C71" s="72" t="s">
        <v>302</v>
      </c>
      <c r="D71" s="71" t="s">
        <v>226</v>
      </c>
      <c r="E71" s="73" t="n">
        <v>44900.4256944444</v>
      </c>
      <c r="F71" s="74" t="n">
        <f aca="false">MONTH(E71)</f>
        <v>12</v>
      </c>
      <c r="G71" s="71" t="s">
        <v>34</v>
      </c>
      <c r="H71" s="73" t="n">
        <v>44931.4590277778</v>
      </c>
      <c r="I71" s="72" t="n">
        <f aca="true">IFERROR(_xlfn.DAYS(H71,E71), _xlfn.DAYS(TODAY(),E71))</f>
        <v>31.0333333333983</v>
      </c>
      <c r="J71" s="72" t="n">
        <f aca="false">IF((UPPER(G71)="BLOCKER"),  IF((I71-7)&lt;0,0,FLOOR((I71-7)/5,1)*2),      IF((UPPER(G71)="CRITICAL"),IF((I71-15)&lt;0,0,FLOOR((I71-15)/5,1)*2),      IF((UPPER(G71)="MAJOR"),IF((I71-30)&lt;0,0,FLOOR((I71-30)/5,1)*1),      IF((UPPER(G71)="MINOR"),IF((I71-45)&lt;0,0,FLOOR((I71-45)/5,1)*1), "NA"))))</f>
        <v>0</v>
      </c>
      <c r="K71" s="60" t="n">
        <f aca="false">IF(J71&gt;=4,8,IF(J71=3,6,IF(J71=2,4,IF(J71=1,2,IF(J71=0,-2)))))</f>
        <v>-2</v>
      </c>
    </row>
    <row r="72" customFormat="false" ht="14.5" hidden="false" customHeight="false" outlineLevel="0" collapsed="false">
      <c r="B72" s="71" t="n">
        <v>68</v>
      </c>
      <c r="C72" s="72" t="s">
        <v>303</v>
      </c>
      <c r="D72" s="71" t="s">
        <v>281</v>
      </c>
      <c r="E72" s="73" t="n">
        <v>44899.3583333333</v>
      </c>
      <c r="F72" s="74" t="n">
        <f aca="false">MONTH(E72)</f>
        <v>12</v>
      </c>
      <c r="G72" s="71" t="s">
        <v>26</v>
      </c>
      <c r="H72" s="73" t="n">
        <v>44910.5951388889</v>
      </c>
      <c r="I72" s="72" t="n">
        <f aca="true">IFERROR(_xlfn.DAYS(H72,E72), _xlfn.DAYS(TODAY(),E72))</f>
        <v>11.2368055555999</v>
      </c>
      <c r="J72" s="72" t="n">
        <f aca="false">IF((UPPER(G72)="BLOCKER"),  IF((I72-7)&lt;0,0,FLOOR((I72-7)/5,1)*2),      IF((UPPER(G72)="CRITICAL"),IF((I72-15)&lt;0,0,FLOOR((I72-15)/5,1)*2),      IF((UPPER(G72)="MAJOR"),IF((I72-30)&lt;0,0,FLOOR((I72-30)/5,1)*1),      IF((UPPER(G72)="MINOR"),IF((I72-45)&lt;0,0,FLOOR((I72-45)/5,1)*1), "NA"))))</f>
        <v>0</v>
      </c>
      <c r="K72" s="60" t="n">
        <f aca="false">IF(J72&gt;=4,8,IF(J72=3,6,IF(J72=2,4,IF(J72=1,2,IF(J72=0,-2)))))</f>
        <v>-2</v>
      </c>
    </row>
    <row r="73" customFormat="false" ht="14.5" hidden="false" customHeight="false" outlineLevel="0" collapsed="false">
      <c r="B73" s="71" t="n">
        <v>69</v>
      </c>
      <c r="C73" s="72" t="s">
        <v>304</v>
      </c>
      <c r="D73" s="71" t="s">
        <v>305</v>
      </c>
      <c r="E73" s="73" t="n">
        <v>44898.4576388889</v>
      </c>
      <c r="F73" s="74" t="n">
        <f aca="false">MONTH(E73)</f>
        <v>12</v>
      </c>
      <c r="G73" s="71" t="s">
        <v>200</v>
      </c>
      <c r="H73" s="73" t="n">
        <v>44898.5138888889</v>
      </c>
      <c r="I73" s="72" t="n">
        <f aca="true">IFERROR(_xlfn.DAYS(H73,E73), _xlfn.DAYS(TODAY(),E73))</f>
        <v>0.0562499999941792</v>
      </c>
      <c r="J73" s="72" t="n">
        <f aca="false">IF((UPPER(G73)="BLOCKER"),  IF((I73-7)&lt;0,0,FLOOR((I73-7)/5,1)*2),      IF((UPPER(G73)="CRITICAL"),IF((I73-15)&lt;0,0,FLOOR((I73-15)/5,1)*2),      IF((UPPER(G73)="MAJOR"),IF((I73-30)&lt;0,0,FLOOR((I73-30)/5,1)*1),      IF((UPPER(G73)="MINOR"),IF((I73-45)&lt;0,0,FLOOR((I73-45)/5,1)*1), "NA"))))</f>
        <v>0</v>
      </c>
      <c r="K73" s="60" t="n">
        <f aca="false">IF(J73&gt;=4,8,IF(J73=3,6,IF(J73=2,4,IF(J73=1,2,IF(J73=0,-2)))))</f>
        <v>-2</v>
      </c>
    </row>
    <row r="74" customFormat="false" ht="14.5" hidden="false" customHeight="false" outlineLevel="0" collapsed="false">
      <c r="B74" s="71" t="n">
        <v>70</v>
      </c>
      <c r="C74" s="72" t="s">
        <v>306</v>
      </c>
      <c r="D74" s="71" t="s">
        <v>222</v>
      </c>
      <c r="E74" s="73" t="n">
        <v>44897.5034722222</v>
      </c>
      <c r="F74" s="74" t="n">
        <f aca="false">MONTH(E74)</f>
        <v>12</v>
      </c>
      <c r="G74" s="71" t="s">
        <v>26</v>
      </c>
      <c r="H74" s="73" t="n">
        <v>44897.5409722222</v>
      </c>
      <c r="I74" s="72" t="n">
        <f aca="true">IFERROR(_xlfn.DAYS(H74,E74), _xlfn.DAYS(TODAY(),E74))</f>
        <v>0.0375000000058208</v>
      </c>
      <c r="J74" s="72" t="n">
        <f aca="false">IF((UPPER(G74)="BLOCKER"),  IF((I74-7)&lt;0,0,FLOOR((I74-7)/5,1)*2),      IF((UPPER(G74)="CRITICAL"),IF((I74-15)&lt;0,0,FLOOR((I74-15)/5,1)*2),      IF((UPPER(G74)="MAJOR"),IF((I74-30)&lt;0,0,FLOOR((I74-30)/5,1)*1),      IF((UPPER(G74)="MINOR"),IF((I74-45)&lt;0,0,FLOOR((I74-45)/5,1)*1), "NA"))))</f>
        <v>0</v>
      </c>
      <c r="K74" s="60" t="n">
        <f aca="false">IF(J74&gt;=4,8,IF(J74=3,6,IF(J74=2,4,IF(J74=1,2,IF(J74=0,-2)))))</f>
        <v>-2</v>
      </c>
    </row>
    <row r="75" customFormat="false" ht="14.5" hidden="false" customHeight="false" outlineLevel="0" collapsed="false">
      <c r="B75" s="71" t="n">
        <v>71</v>
      </c>
      <c r="C75" s="72" t="s">
        <v>307</v>
      </c>
      <c r="D75" s="71" t="s">
        <v>229</v>
      </c>
      <c r="E75" s="73" t="n">
        <v>44894.7527777778</v>
      </c>
      <c r="F75" s="74" t="n">
        <f aca="false">MONTH(E75)</f>
        <v>11</v>
      </c>
      <c r="G75" s="71" t="s">
        <v>34</v>
      </c>
      <c r="H75" s="73" t="n">
        <v>44895.4979166667</v>
      </c>
      <c r="I75" s="72" t="n">
        <f aca="true">IFERROR(_xlfn.DAYS(H75,E75), _xlfn.DAYS(TODAY(),E75))</f>
        <v>0.745138888902147</v>
      </c>
      <c r="J75" s="72" t="n">
        <f aca="false">IF((UPPER(G75)="BLOCKER"),  IF((I75-7)&lt;0,0,FLOOR((I75-7)/5,1)*2),      IF((UPPER(G75)="CRITICAL"),IF((I75-15)&lt;0,0,FLOOR((I75-15)/5,1)*2),      IF((UPPER(G75)="MAJOR"),IF((I75-30)&lt;0,0,FLOOR((I75-30)/5,1)*1),      IF((UPPER(G75)="MINOR"),IF((I75-45)&lt;0,0,FLOOR((I75-45)/5,1)*1), "NA"))))</f>
        <v>0</v>
      </c>
      <c r="K75" s="60" t="n">
        <f aca="false">IF(J75&gt;=4,8,IF(J75=3,6,IF(J75=2,4,IF(J75=1,2,IF(J75=0,-2)))))</f>
        <v>-2</v>
      </c>
    </row>
    <row r="76" customFormat="false" ht="14.5" hidden="false" customHeight="false" outlineLevel="0" collapsed="false">
      <c r="B76" s="71" t="n">
        <v>72</v>
      </c>
      <c r="C76" s="72" t="s">
        <v>308</v>
      </c>
      <c r="D76" s="71" t="s">
        <v>229</v>
      </c>
      <c r="E76" s="73" t="n">
        <v>44894.7333333333</v>
      </c>
      <c r="F76" s="74" t="n">
        <f aca="false">MONTH(E76)</f>
        <v>11</v>
      </c>
      <c r="G76" s="71" t="s">
        <v>31</v>
      </c>
      <c r="H76" s="73" t="n">
        <v>44911.5868055556</v>
      </c>
      <c r="I76" s="72" t="n">
        <f aca="true">IFERROR(_xlfn.DAYS(H76,E76), _xlfn.DAYS(TODAY(),E76))</f>
        <v>16.8534722222976</v>
      </c>
      <c r="J76" s="72" t="n">
        <f aca="false">IF((UPPER(G76)="BLOCKER"),  IF((I76-7)&lt;0,0,FLOOR((I76-7)/5,1)*2),      IF((UPPER(G76)="CRITICAL"),IF((I76-15)&lt;0,0,FLOOR((I76-15)/5,1)*2),      IF((UPPER(G76)="MAJOR"),IF((I76-30)&lt;0,0,FLOOR((I76-30)/5,1)*1),      IF((UPPER(G76)="MINOR"),IF((I76-45)&lt;0,0,FLOOR((I76-45)/5,1)*1), "NA"))))</f>
        <v>0</v>
      </c>
      <c r="K76" s="60" t="n">
        <f aca="false">IF(J76&gt;=4,8,IF(J76=3,6,IF(J76=2,4,IF(J76=1,2,IF(J76=0,-2)))))</f>
        <v>-2</v>
      </c>
    </row>
    <row r="77" customFormat="false" ht="14.5" hidden="false" customHeight="false" outlineLevel="0" collapsed="false">
      <c r="B77" s="71" t="n">
        <v>73</v>
      </c>
      <c r="C77" s="72" t="s">
        <v>309</v>
      </c>
      <c r="D77" s="71" t="s">
        <v>310</v>
      </c>
      <c r="E77" s="73" t="n">
        <v>44894.7298611111</v>
      </c>
      <c r="F77" s="74" t="n">
        <f aca="false">MONTH(E77)</f>
        <v>11</v>
      </c>
      <c r="G77" s="71" t="s">
        <v>31</v>
      </c>
      <c r="H77" s="73" t="n">
        <v>44901.9041666667</v>
      </c>
      <c r="I77" s="72" t="n">
        <f aca="true">IFERROR(_xlfn.DAYS(H77,E77), _xlfn.DAYS(TODAY(),E77))</f>
        <v>7.17430555560713</v>
      </c>
      <c r="J77" s="72" t="n">
        <f aca="false">IF((UPPER(G77)="BLOCKER"),  IF((I77-7)&lt;0,0,FLOOR((I77-7)/5,1)*2),      IF((UPPER(G77)="CRITICAL"),IF((I77-15)&lt;0,0,FLOOR((I77-15)/5,1)*2),      IF((UPPER(G77)="MAJOR"),IF((I77-30)&lt;0,0,FLOOR((I77-30)/5,1)*1),      IF((UPPER(G77)="MINOR"),IF((I77-45)&lt;0,0,FLOOR((I77-45)/5,1)*1), "NA"))))</f>
        <v>0</v>
      </c>
      <c r="K77" s="60" t="n">
        <f aca="false">IF(J77&gt;=4,8,IF(J77=3,6,IF(J77=2,4,IF(J77=1,2,IF(J77=0,-2)))))</f>
        <v>-2</v>
      </c>
    </row>
    <row r="78" customFormat="false" ht="14.5" hidden="false" customHeight="false" outlineLevel="0" collapsed="false">
      <c r="B78" s="71" t="n">
        <v>74</v>
      </c>
      <c r="C78" s="72" t="s">
        <v>311</v>
      </c>
      <c r="D78" s="71" t="s">
        <v>229</v>
      </c>
      <c r="E78" s="73" t="n">
        <v>44894.4236111111</v>
      </c>
      <c r="F78" s="74" t="n">
        <f aca="false">MONTH(E78)</f>
        <v>11</v>
      </c>
      <c r="G78" s="71" t="s">
        <v>26</v>
      </c>
      <c r="H78" s="73" t="n">
        <v>44900.5333333333</v>
      </c>
      <c r="I78" s="72" t="n">
        <f aca="true">IFERROR(_xlfn.DAYS(H78,E78), _xlfn.DAYS(TODAY(),E78))</f>
        <v>6.10972222219425</v>
      </c>
      <c r="J78" s="72" t="n">
        <f aca="false">IF((UPPER(G78)="BLOCKER"),  IF((I78-7)&lt;0,0,FLOOR((I78-7)/5,1)*2),      IF((UPPER(G78)="CRITICAL"),IF((I78-15)&lt;0,0,FLOOR((I78-15)/5,1)*2),      IF((UPPER(G78)="MAJOR"),IF((I78-30)&lt;0,0,FLOOR((I78-30)/5,1)*1),      IF((UPPER(G78)="MINOR"),IF((I78-45)&lt;0,0,FLOOR((I78-45)/5,1)*1), "NA"))))</f>
        <v>0</v>
      </c>
      <c r="K78" s="60" t="n">
        <f aca="false">IF(J78&gt;=4,8,IF(J78=3,6,IF(J78=2,4,IF(J78=1,2,IF(J78=0,-2)))))</f>
        <v>-2</v>
      </c>
    </row>
    <row r="79" customFormat="false" ht="14.5" hidden="false" customHeight="false" outlineLevel="0" collapsed="false">
      <c r="B79" s="71" t="n">
        <v>75</v>
      </c>
      <c r="C79" s="72" t="s">
        <v>312</v>
      </c>
      <c r="D79" s="71" t="s">
        <v>229</v>
      </c>
      <c r="E79" s="73" t="n">
        <v>44889.7347222222</v>
      </c>
      <c r="F79" s="74" t="n">
        <f aca="false">MONTH(E79)</f>
        <v>11</v>
      </c>
      <c r="G79" s="71" t="s">
        <v>31</v>
      </c>
      <c r="H79" s="73" t="n">
        <v>44897.48125</v>
      </c>
      <c r="I79" s="72" t="n">
        <f aca="true">IFERROR(_xlfn.DAYS(H79,E79), _xlfn.DAYS(TODAY(),E79))</f>
        <v>7.74652777779556</v>
      </c>
      <c r="J79" s="72" t="n">
        <f aca="false">IF((UPPER(G79)="BLOCKER"),  IF((I79-7)&lt;0,0,FLOOR((I79-7)/5,1)*2),      IF((UPPER(G79)="CRITICAL"),IF((I79-15)&lt;0,0,FLOOR((I79-15)/5,1)*2),      IF((UPPER(G79)="MAJOR"),IF((I79-30)&lt;0,0,FLOOR((I79-30)/5,1)*1),      IF((UPPER(G79)="MINOR"),IF((I79-45)&lt;0,0,FLOOR((I79-45)/5,1)*1), "NA"))))</f>
        <v>0</v>
      </c>
      <c r="K79" s="60" t="n">
        <f aca="false">IF(J79&gt;=4,8,IF(J79=3,6,IF(J79=2,4,IF(J79=1,2,IF(J79=0,-2)))))</f>
        <v>-2</v>
      </c>
    </row>
    <row r="80" customFormat="false" ht="14.5" hidden="false" customHeight="false" outlineLevel="0" collapsed="false">
      <c r="B80" s="71" t="n">
        <v>76</v>
      </c>
      <c r="C80" s="72" t="s">
        <v>313</v>
      </c>
      <c r="D80" s="71" t="s">
        <v>229</v>
      </c>
      <c r="E80" s="73" t="n">
        <v>44889.6701388889</v>
      </c>
      <c r="F80" s="74" t="n">
        <f aca="false">MONTH(E80)</f>
        <v>11</v>
      </c>
      <c r="G80" s="71" t="s">
        <v>200</v>
      </c>
      <c r="H80" s="73" t="n">
        <v>44894.7729166667</v>
      </c>
      <c r="I80" s="72" t="n">
        <f aca="true">IFERROR(_xlfn.DAYS(H80,E80), _xlfn.DAYS(TODAY(),E80))</f>
        <v>5.10277777779993</v>
      </c>
      <c r="J80" s="72" t="n">
        <f aca="false">IF((UPPER(G80)="BLOCKER"),  IF((I80-7)&lt;0,0,FLOOR((I80-7)/5,1)*2),      IF((UPPER(G80)="CRITICAL"),IF((I80-15)&lt;0,0,FLOOR((I80-15)/5,1)*2),      IF((UPPER(G80)="MAJOR"),IF((I80-30)&lt;0,0,FLOOR((I80-30)/5,1)*1),      IF((UPPER(G80)="MINOR"),IF((I80-45)&lt;0,0,FLOOR((I80-45)/5,1)*1), "NA"))))</f>
        <v>0</v>
      </c>
      <c r="K80" s="60" t="n">
        <f aca="false">IF(J80&gt;=4,8,IF(J80=3,6,IF(J80=2,4,IF(J80=1,2,IF(J80=0,-2)))))</f>
        <v>-2</v>
      </c>
    </row>
    <row r="81" customFormat="false" ht="14.5" hidden="false" customHeight="false" outlineLevel="0" collapsed="false">
      <c r="B81" s="71" t="n">
        <v>77</v>
      </c>
      <c r="C81" s="72" t="s">
        <v>314</v>
      </c>
      <c r="D81" s="71" t="s">
        <v>226</v>
      </c>
      <c r="E81" s="73" t="n">
        <v>44889.3888888889</v>
      </c>
      <c r="F81" s="74" t="n">
        <f aca="false">MONTH(E81)</f>
        <v>11</v>
      </c>
      <c r="G81" s="71" t="s">
        <v>34</v>
      </c>
      <c r="H81" s="73" t="n">
        <v>44895.6541666667</v>
      </c>
      <c r="I81" s="72" t="n">
        <f aca="true">IFERROR(_xlfn.DAYS(H81,E81), _xlfn.DAYS(TODAY(),E81))</f>
        <v>6.26527777780575</v>
      </c>
      <c r="J81" s="72" t="n">
        <f aca="false">IF((UPPER(G81)="BLOCKER"),  IF((I81-7)&lt;0,0,FLOOR((I81-7)/5,1)*2),      IF((UPPER(G81)="CRITICAL"),IF((I81-15)&lt;0,0,FLOOR((I81-15)/5,1)*2),      IF((UPPER(G81)="MAJOR"),IF((I81-30)&lt;0,0,FLOOR((I81-30)/5,1)*1),      IF((UPPER(G81)="MINOR"),IF((I81-45)&lt;0,0,FLOOR((I81-45)/5,1)*1), "NA"))))</f>
        <v>0</v>
      </c>
      <c r="K81" s="60" t="n">
        <f aca="false">IF(J81&gt;=4,8,IF(J81=3,6,IF(J81=2,4,IF(J81=1,2,IF(J81=0,-2)))))</f>
        <v>-2</v>
      </c>
    </row>
    <row r="82" customFormat="false" ht="14.5" hidden="false" customHeight="false" outlineLevel="0" collapsed="false">
      <c r="B82" s="71" t="n">
        <v>78</v>
      </c>
      <c r="C82" s="72" t="s">
        <v>315</v>
      </c>
      <c r="D82" s="71" t="s">
        <v>229</v>
      </c>
      <c r="E82" s="73" t="n">
        <v>44888.5951388889</v>
      </c>
      <c r="F82" s="74" t="n">
        <f aca="false">MONTH(E82)</f>
        <v>11</v>
      </c>
      <c r="G82" s="71" t="s">
        <v>26</v>
      </c>
      <c r="H82" s="73" t="n">
        <v>44893.7076388889</v>
      </c>
      <c r="I82" s="72" t="n">
        <f aca="true">IFERROR(_xlfn.DAYS(H82,E82), _xlfn.DAYS(TODAY(),E82))</f>
        <v>5.11250000000291</v>
      </c>
      <c r="J82" s="72" t="n">
        <f aca="false">IF((UPPER(G82)="BLOCKER"),  IF((I82-7)&lt;0,0,FLOOR((I82-7)/5,1)*2),      IF((UPPER(G82)="CRITICAL"),IF((I82-15)&lt;0,0,FLOOR((I82-15)/5,1)*2),      IF((UPPER(G82)="MAJOR"),IF((I82-30)&lt;0,0,FLOOR((I82-30)/5,1)*1),      IF((UPPER(G82)="MINOR"),IF((I82-45)&lt;0,0,FLOOR((I82-45)/5,1)*1), "NA"))))</f>
        <v>0</v>
      </c>
      <c r="K82" s="60" t="n">
        <f aca="false">IF(J82&gt;=4,8,IF(J82=3,6,IF(J82=2,4,IF(J82=1,2,IF(J82=0,-2)))))</f>
        <v>-2</v>
      </c>
    </row>
    <row r="83" customFormat="false" ht="14.5" hidden="false" customHeight="false" outlineLevel="0" collapsed="false">
      <c r="B83" s="71" t="n">
        <v>79</v>
      </c>
      <c r="C83" s="72" t="s">
        <v>316</v>
      </c>
      <c r="D83" s="71" t="s">
        <v>229</v>
      </c>
      <c r="E83" s="73" t="n">
        <v>44887.4694444444</v>
      </c>
      <c r="F83" s="74" t="n">
        <f aca="false">MONTH(E83)</f>
        <v>11</v>
      </c>
      <c r="G83" s="71" t="s">
        <v>34</v>
      </c>
      <c r="H83" s="73" t="n">
        <v>44897.4930555556</v>
      </c>
      <c r="I83" s="72" t="n">
        <f aca="true">IFERROR(_xlfn.DAYS(H83,E83), _xlfn.DAYS(TODAY(),E83))</f>
        <v>10.0236111111954</v>
      </c>
      <c r="J83" s="72" t="n">
        <f aca="false">IF((UPPER(G83)="BLOCKER"),  IF((I83-7)&lt;0,0,FLOOR((I83-7)/5,1)*2),      IF((UPPER(G83)="CRITICAL"),IF((I83-15)&lt;0,0,FLOOR((I83-15)/5,1)*2),      IF((UPPER(G83)="MAJOR"),IF((I83-30)&lt;0,0,FLOOR((I83-30)/5,1)*1),      IF((UPPER(G83)="MINOR"),IF((I83-45)&lt;0,0,FLOOR((I83-45)/5,1)*1), "NA"))))</f>
        <v>0</v>
      </c>
      <c r="K83" s="60" t="n">
        <f aca="false">IF(J83&gt;=4,8,IF(J83=3,6,IF(J83=2,4,IF(J83=1,2,IF(J83=0,-2)))))</f>
        <v>-2</v>
      </c>
    </row>
    <row r="84" customFormat="false" ht="14.5" hidden="false" customHeight="false" outlineLevel="0" collapsed="false">
      <c r="B84" s="71" t="n">
        <v>80</v>
      </c>
      <c r="C84" s="72" t="s">
        <v>317</v>
      </c>
      <c r="D84" s="71" t="s">
        <v>226</v>
      </c>
      <c r="E84" s="73" t="n">
        <v>44886.5270833333</v>
      </c>
      <c r="F84" s="74" t="n">
        <f aca="false">MONTH(E84)</f>
        <v>11</v>
      </c>
      <c r="G84" s="71" t="s">
        <v>34</v>
      </c>
      <c r="H84" s="73" t="n">
        <v>44886.7298611111</v>
      </c>
      <c r="I84" s="72" t="n">
        <f aca="true">IFERROR(_xlfn.DAYS(H84,E84), _xlfn.DAYS(TODAY(),E84))</f>
        <v>0.202777777798474</v>
      </c>
      <c r="J84" s="72" t="n">
        <f aca="false">IF((UPPER(G84)="BLOCKER"),  IF((I84-7)&lt;0,0,FLOOR((I84-7)/5,1)*2),      IF((UPPER(G84)="CRITICAL"),IF((I84-15)&lt;0,0,FLOOR((I84-15)/5,1)*2),      IF((UPPER(G84)="MAJOR"),IF((I84-30)&lt;0,0,FLOOR((I84-30)/5,1)*1),      IF((UPPER(G84)="MINOR"),IF((I84-45)&lt;0,0,FLOOR((I84-45)/5,1)*1), "NA"))))</f>
        <v>0</v>
      </c>
      <c r="K84" s="60" t="n">
        <f aca="false">IF(J84&gt;=4,8,IF(J84=3,6,IF(J84=2,4,IF(J84=1,2,IF(J84=0,-2)))))</f>
        <v>-2</v>
      </c>
    </row>
    <row r="85" customFormat="false" ht="14.5" hidden="false" customHeight="false" outlineLevel="0" collapsed="false">
      <c r="B85" s="71" t="n">
        <v>81</v>
      </c>
      <c r="C85" s="72" t="s">
        <v>318</v>
      </c>
      <c r="D85" s="71" t="s">
        <v>226</v>
      </c>
      <c r="E85" s="73" t="n">
        <v>44883.5743055556</v>
      </c>
      <c r="F85" s="74" t="n">
        <f aca="false">MONTH(E85)</f>
        <v>11</v>
      </c>
      <c r="G85" s="71" t="s">
        <v>31</v>
      </c>
      <c r="H85" s="73" t="n">
        <v>44896.7076388889</v>
      </c>
      <c r="I85" s="72" t="n">
        <f aca="true">IFERROR(_xlfn.DAYS(H85,E85), _xlfn.DAYS(TODAY(),E85))</f>
        <v>13.1333333333023</v>
      </c>
      <c r="J85" s="72" t="n">
        <f aca="false">IF((UPPER(G85)="BLOCKER"),  IF((I85-7)&lt;0,0,FLOOR((I85-7)/5,1)*2),      IF((UPPER(G85)="CRITICAL"),IF((I85-15)&lt;0,0,FLOOR((I85-15)/5,1)*2),      IF((UPPER(G85)="MAJOR"),IF((I85-30)&lt;0,0,FLOOR((I85-30)/5,1)*1),      IF((UPPER(G85)="MINOR"),IF((I85-45)&lt;0,0,FLOOR((I85-45)/5,1)*1), "NA"))))</f>
        <v>0</v>
      </c>
      <c r="K85" s="60" t="n">
        <f aca="false">IF(J85&gt;=4,8,IF(J85=3,6,IF(J85=2,4,IF(J85=1,2,IF(J85=0,-2)))))</f>
        <v>-2</v>
      </c>
    </row>
    <row r="86" customFormat="false" ht="14.5" hidden="false" customHeight="false" outlineLevel="0" collapsed="false">
      <c r="B86" s="71" t="n">
        <v>82</v>
      </c>
      <c r="C86" s="72" t="s">
        <v>319</v>
      </c>
      <c r="D86" s="71" t="s">
        <v>222</v>
      </c>
      <c r="E86" s="73" t="n">
        <v>44882.7465277778</v>
      </c>
      <c r="F86" s="74" t="n">
        <f aca="false">MONTH(E86)</f>
        <v>11</v>
      </c>
      <c r="G86" s="71" t="s">
        <v>31</v>
      </c>
      <c r="H86" s="73" t="n">
        <v>44918.4493055556</v>
      </c>
      <c r="I86" s="72" t="n">
        <f aca="true">IFERROR(_xlfn.DAYS(H86,E86), _xlfn.DAYS(TODAY(),E86))</f>
        <v>35.7027777777985</v>
      </c>
      <c r="J86" s="72" t="n">
        <f aca="false">IF((UPPER(G86)="BLOCKER"),  IF((I86-7)&lt;0,0,FLOOR((I86-7)/5,1)*2),      IF((UPPER(G86)="CRITICAL"),IF((I86-15)&lt;0,0,FLOOR((I86-15)/5,1)*2),      IF((UPPER(G86)="MAJOR"),IF((I86-30)&lt;0,0,FLOOR((I86-30)/5,1)*1),      IF((UPPER(G86)="MINOR"),IF((I86-45)&lt;0,0,FLOOR((I86-45)/5,1)*1), "NA"))))</f>
        <v>8</v>
      </c>
      <c r="K86" s="60" t="n">
        <f aca="false">IF(J86&gt;=4,8,IF(J86=3,6,IF(J86=2,4,IF(J86=1,2,IF(J86=0,-2)))))</f>
        <v>8</v>
      </c>
    </row>
    <row r="87" customFormat="false" ht="14.5" hidden="false" customHeight="false" outlineLevel="0" collapsed="false">
      <c r="B87" s="71" t="n">
        <v>83</v>
      </c>
      <c r="C87" s="72" t="s">
        <v>320</v>
      </c>
      <c r="D87" s="71" t="s">
        <v>226</v>
      </c>
      <c r="E87" s="73" t="n">
        <v>44882.6208333333</v>
      </c>
      <c r="F87" s="74" t="n">
        <f aca="false">MONTH(E87)</f>
        <v>11</v>
      </c>
      <c r="G87" s="71" t="s">
        <v>26</v>
      </c>
      <c r="H87" s="73" t="n">
        <v>44890.4159722222</v>
      </c>
      <c r="I87" s="72" t="n">
        <f aca="true">IFERROR(_xlfn.DAYS(H87,E87), _xlfn.DAYS(TODAY(),E87))</f>
        <v>7.79513888890506</v>
      </c>
      <c r="J87" s="72" t="n">
        <f aca="false">IF((UPPER(G87)="BLOCKER"),  IF((I87-7)&lt;0,0,FLOOR((I87-7)/5,1)*2),      IF((UPPER(G87)="CRITICAL"),IF((I87-15)&lt;0,0,FLOOR((I87-15)/5,1)*2),      IF((UPPER(G87)="MAJOR"),IF((I87-30)&lt;0,0,FLOOR((I87-30)/5,1)*1),      IF((UPPER(G87)="MINOR"),IF((I87-45)&lt;0,0,FLOOR((I87-45)/5,1)*1), "NA"))))</f>
        <v>0</v>
      </c>
      <c r="K87" s="60" t="n">
        <f aca="false">IF(J87&gt;=4,8,IF(J87=3,6,IF(J87=2,4,IF(J87=1,2,IF(J87=0,-2)))))</f>
        <v>-2</v>
      </c>
    </row>
    <row r="88" customFormat="false" ht="14.5" hidden="false" customHeight="false" outlineLevel="0" collapsed="false">
      <c r="B88" s="71" t="n">
        <v>84</v>
      </c>
      <c r="C88" s="72" t="s">
        <v>321</v>
      </c>
      <c r="D88" s="71" t="s">
        <v>226</v>
      </c>
      <c r="E88" s="73" t="n">
        <v>44881.5041666667</v>
      </c>
      <c r="F88" s="74" t="n">
        <f aca="false">MONTH(E88)</f>
        <v>11</v>
      </c>
      <c r="G88" s="71" t="s">
        <v>26</v>
      </c>
      <c r="H88" s="73" t="n">
        <v>44881.5743055556</v>
      </c>
      <c r="I88" s="72" t="n">
        <f aca="true">IFERROR(_xlfn.DAYS(H88,E88), _xlfn.DAYS(TODAY(),E88))</f>
        <v>0.0701388888992369</v>
      </c>
      <c r="J88" s="72" t="n">
        <f aca="false">IF((UPPER(G88)="BLOCKER"),  IF((I88-7)&lt;0,0,FLOOR((I88-7)/5,1)*2),      IF((UPPER(G88)="CRITICAL"),IF((I88-15)&lt;0,0,FLOOR((I88-15)/5,1)*2),      IF((UPPER(G88)="MAJOR"),IF((I88-30)&lt;0,0,FLOOR((I88-30)/5,1)*1),      IF((UPPER(G88)="MINOR"),IF((I88-45)&lt;0,0,FLOOR((I88-45)/5,1)*1), "NA"))))</f>
        <v>0</v>
      </c>
      <c r="K88" s="60" t="n">
        <f aca="false">IF(J88&gt;=4,8,IF(J88=3,6,IF(J88=2,4,IF(J88=1,2,IF(J88=0,-2)))))</f>
        <v>-2</v>
      </c>
    </row>
    <row r="89" customFormat="false" ht="14.5" hidden="false" customHeight="false" outlineLevel="0" collapsed="false">
      <c r="B89" s="71" t="n">
        <v>85</v>
      </c>
      <c r="C89" s="72" t="s">
        <v>322</v>
      </c>
      <c r="D89" s="71" t="s">
        <v>222</v>
      </c>
      <c r="E89" s="73" t="n">
        <v>44880.7826388889</v>
      </c>
      <c r="F89" s="74" t="n">
        <f aca="false">MONTH(E89)</f>
        <v>11</v>
      </c>
      <c r="G89" s="71" t="s">
        <v>34</v>
      </c>
      <c r="H89" s="73" t="n">
        <v>44881.5236111111</v>
      </c>
      <c r="I89" s="72" t="n">
        <f aca="true">IFERROR(_xlfn.DAYS(H89,E89), _xlfn.DAYS(TODAY(),E89))</f>
        <v>0.740972222200071</v>
      </c>
      <c r="J89" s="72" t="n">
        <f aca="false">IF((UPPER(G89)="BLOCKER"),  IF((I89-7)&lt;0,0,FLOOR((I89-7)/5,1)*2),      IF((UPPER(G89)="CRITICAL"),IF((I89-15)&lt;0,0,FLOOR((I89-15)/5,1)*2),      IF((UPPER(G89)="MAJOR"),IF((I89-30)&lt;0,0,FLOOR((I89-30)/5,1)*1),      IF((UPPER(G89)="MINOR"),IF((I89-45)&lt;0,0,FLOOR((I89-45)/5,1)*1), "NA"))))</f>
        <v>0</v>
      </c>
      <c r="K89" s="60" t="n">
        <f aca="false">IF(J89&gt;=4,8,IF(J89=3,6,IF(J89=2,4,IF(J89=1,2,IF(J89=0,-2)))))</f>
        <v>-2</v>
      </c>
    </row>
    <row r="90" customFormat="false" ht="14.5" hidden="false" customHeight="false" outlineLevel="0" collapsed="false">
      <c r="B90" s="71" t="n">
        <v>86</v>
      </c>
      <c r="C90" s="72" t="s">
        <v>323</v>
      </c>
      <c r="D90" s="71" t="s">
        <v>229</v>
      </c>
      <c r="E90" s="73" t="n">
        <v>44880.7263888889</v>
      </c>
      <c r="F90" s="74" t="n">
        <f aca="false">MONTH(E90)</f>
        <v>11</v>
      </c>
      <c r="G90" s="71" t="s">
        <v>34</v>
      </c>
      <c r="H90" s="73" t="n">
        <v>44924.7972222222</v>
      </c>
      <c r="I90" s="72" t="n">
        <f aca="true">IFERROR(_xlfn.DAYS(H90,E90), _xlfn.DAYS(TODAY(),E90))</f>
        <v>44.0708333333023</v>
      </c>
      <c r="J90" s="72" t="n">
        <f aca="false">IF((UPPER(G90)="BLOCKER"),  IF((I90-7)&lt;0,0,FLOOR((I90-7)/5,1)*2),      IF((UPPER(G90)="CRITICAL"),IF((I90-15)&lt;0,0,FLOOR((I90-15)/5,1)*2),      IF((UPPER(G90)="MAJOR"),IF((I90-30)&lt;0,0,FLOOR((I90-30)/5,1)*1),      IF((UPPER(G90)="MINOR"),IF((I90-45)&lt;0,0,FLOOR((I90-45)/5,1)*1), "NA"))))</f>
        <v>2</v>
      </c>
      <c r="K90" s="60" t="n">
        <f aca="false">IF(J90&gt;=4,8,IF(J90=3,6,IF(J90=2,4,IF(J90=1,2,IF(J90=0,-2)))))</f>
        <v>4</v>
      </c>
    </row>
    <row r="91" customFormat="false" ht="14.5" hidden="false" customHeight="false" outlineLevel="0" collapsed="false">
      <c r="B91" s="71" t="n">
        <v>87</v>
      </c>
      <c r="C91" s="72" t="s">
        <v>324</v>
      </c>
      <c r="D91" s="71" t="s">
        <v>226</v>
      </c>
      <c r="E91" s="73" t="n">
        <v>44880.4256944444</v>
      </c>
      <c r="F91" s="74" t="n">
        <f aca="false">MONTH(E91)</f>
        <v>11</v>
      </c>
      <c r="G91" s="71" t="s">
        <v>34</v>
      </c>
      <c r="H91" s="73" t="n">
        <v>44897.5354166667</v>
      </c>
      <c r="I91" s="72" t="n">
        <f aca="true">IFERROR(_xlfn.DAYS(H91,E91), _xlfn.DAYS(TODAY(),E91))</f>
        <v>17.1097222223034</v>
      </c>
      <c r="J91" s="72" t="n">
        <f aca="false">IF((UPPER(G91)="BLOCKER"),  IF((I91-7)&lt;0,0,FLOOR((I91-7)/5,1)*2),      IF((UPPER(G91)="CRITICAL"),IF((I91-15)&lt;0,0,FLOOR((I91-15)/5,1)*2),      IF((UPPER(G91)="MAJOR"),IF((I91-30)&lt;0,0,FLOOR((I91-30)/5,1)*1),      IF((UPPER(G91)="MINOR"),IF((I91-45)&lt;0,0,FLOOR((I91-45)/5,1)*1), "NA"))))</f>
        <v>0</v>
      </c>
      <c r="K91" s="60" t="n">
        <f aca="false">IF(J91&gt;=4,8,IF(J91=3,6,IF(J91=2,4,IF(J91=1,2,IF(J91=0,-2)))))</f>
        <v>-2</v>
      </c>
    </row>
    <row r="92" customFormat="false" ht="14.5" hidden="false" customHeight="false" outlineLevel="0" collapsed="false">
      <c r="B92" s="71" t="n">
        <v>88</v>
      </c>
      <c r="C92" s="72" t="s">
        <v>325</v>
      </c>
      <c r="D92" s="71" t="s">
        <v>229</v>
      </c>
      <c r="E92" s="73" t="n">
        <v>44879.4729166667</v>
      </c>
      <c r="F92" s="74" t="n">
        <f aca="false">MONTH(E92)</f>
        <v>11</v>
      </c>
      <c r="G92" s="71" t="s">
        <v>34</v>
      </c>
      <c r="H92" s="73" t="n">
        <v>44896.7097222222</v>
      </c>
      <c r="I92" s="72" t="n">
        <f aca="true">IFERROR(_xlfn.DAYS(H92,E92), _xlfn.DAYS(TODAY(),E92))</f>
        <v>17.236805555498</v>
      </c>
      <c r="J92" s="72" t="n">
        <f aca="false">IF((UPPER(G92)="BLOCKER"),  IF((I92-7)&lt;0,0,FLOOR((I92-7)/5,1)*2),      IF((UPPER(G92)="CRITICAL"),IF((I92-15)&lt;0,0,FLOOR((I92-15)/5,1)*2),      IF((UPPER(G92)="MAJOR"),IF((I92-30)&lt;0,0,FLOOR((I92-30)/5,1)*1),      IF((UPPER(G92)="MINOR"),IF((I92-45)&lt;0,0,FLOOR((I92-45)/5,1)*1), "NA"))))</f>
        <v>0</v>
      </c>
      <c r="K92" s="60" t="n">
        <f aca="false">IF(J92&gt;=4,8,IF(J92=3,6,IF(J92=2,4,IF(J92=1,2,IF(J92=0,-2)))))</f>
        <v>-2</v>
      </c>
    </row>
    <row r="93" customFormat="false" ht="14.5" hidden="false" customHeight="false" outlineLevel="0" collapsed="false">
      <c r="B93" s="71" t="n">
        <v>89</v>
      </c>
      <c r="C93" s="72" t="s">
        <v>326</v>
      </c>
      <c r="D93" s="71" t="s">
        <v>281</v>
      </c>
      <c r="E93" s="73" t="n">
        <v>44879.4701388889</v>
      </c>
      <c r="F93" s="74" t="n">
        <f aca="false">MONTH(E93)</f>
        <v>11</v>
      </c>
      <c r="G93" s="71" t="s">
        <v>34</v>
      </c>
      <c r="H93" s="73" t="n">
        <v>44931.7409722222</v>
      </c>
      <c r="I93" s="72" t="n">
        <f aca="true">IFERROR(_xlfn.DAYS(H93,E93), _xlfn.DAYS(TODAY(),E93))</f>
        <v>52.2708333332994</v>
      </c>
      <c r="J93" s="72" t="n">
        <f aca="false">IF((UPPER(G93)="BLOCKER"),  IF((I93-7)&lt;0,0,FLOOR((I93-7)/5,1)*2),      IF((UPPER(G93)="CRITICAL"),IF((I93-15)&lt;0,0,FLOOR((I93-15)/5,1)*2),      IF((UPPER(G93)="MAJOR"),IF((I93-30)&lt;0,0,FLOOR((I93-30)/5,1)*1),      IF((UPPER(G93)="MINOR"),IF((I93-45)&lt;0,0,FLOOR((I93-45)/5,1)*1), "NA"))))</f>
        <v>4</v>
      </c>
      <c r="K93" s="60" t="n">
        <f aca="false">IF(J93&gt;=4,8,IF(J93=3,6,IF(J93=2,4,IF(J93=1,2,IF(J93=0,-2)))))</f>
        <v>8</v>
      </c>
    </row>
    <row r="94" customFormat="false" ht="14.5" hidden="false" customHeight="false" outlineLevel="0" collapsed="false">
      <c r="B94" s="71" t="n">
        <v>90</v>
      </c>
      <c r="C94" s="72" t="s">
        <v>327</v>
      </c>
      <c r="D94" s="71" t="s">
        <v>229</v>
      </c>
      <c r="E94" s="73" t="n">
        <v>44879.4368055556</v>
      </c>
      <c r="F94" s="74" t="n">
        <f aca="false">MONTH(E94)</f>
        <v>11</v>
      </c>
      <c r="G94" s="71" t="s">
        <v>31</v>
      </c>
      <c r="H94" s="73" t="n">
        <v>44907.6659722222</v>
      </c>
      <c r="I94" s="72" t="n">
        <f aca="true">IFERROR(_xlfn.DAYS(H94,E94), _xlfn.DAYS(TODAY(),E94))</f>
        <v>28.229166666606</v>
      </c>
      <c r="J94" s="72" t="n">
        <f aca="false">IF((UPPER(G94)="BLOCKER"),  IF((I94-7)&lt;0,0,FLOOR((I94-7)/5,1)*2),      IF((UPPER(G94)="CRITICAL"),IF((I94-15)&lt;0,0,FLOOR((I94-15)/5,1)*2),      IF((UPPER(G94)="MAJOR"),IF((I94-30)&lt;0,0,FLOOR((I94-30)/5,1)*1),      IF((UPPER(G94)="MINOR"),IF((I94-45)&lt;0,0,FLOOR((I94-45)/5,1)*1), "NA"))))</f>
        <v>4</v>
      </c>
      <c r="K94" s="60" t="n">
        <f aca="false">IF(J94&gt;=4,8,IF(J94=3,6,IF(J94=2,4,IF(J94=1,2,IF(J94=0,-2)))))</f>
        <v>8</v>
      </c>
    </row>
    <row r="95" customFormat="false" ht="14.5" hidden="false" customHeight="false" outlineLevel="0" collapsed="false">
      <c r="B95" s="71" t="n">
        <v>91</v>
      </c>
      <c r="C95" s="72" t="s">
        <v>328</v>
      </c>
      <c r="D95" s="71" t="s">
        <v>310</v>
      </c>
      <c r="E95" s="81" t="n">
        <v>44895.6513888889</v>
      </c>
      <c r="F95" s="74" t="n">
        <f aca="false">MONTH(E95)</f>
        <v>11</v>
      </c>
      <c r="G95" s="71" t="s">
        <v>34</v>
      </c>
      <c r="H95" s="81" t="n">
        <v>44923.4604166667</v>
      </c>
      <c r="I95" s="72" t="n">
        <f aca="true">IFERROR(_xlfn.DAYS(H95,E95), _xlfn.DAYS(TODAY(),E95))</f>
        <v>27.8090277777956</v>
      </c>
      <c r="J95" s="72" t="n">
        <f aca="false">IF((UPPER(G95)="BLOCKER"),  IF((I95-7)&lt;0,0,FLOOR((I95-7)/5,1)*2),      IF((UPPER(G95)="CRITICAL"),IF((I95-15)&lt;0,0,FLOOR((I95-15)/5,1)*2),      IF((UPPER(G95)="MAJOR"),IF((I95-30)&lt;0,0,FLOOR((I95-30)/5,1)*1),      IF((UPPER(G95)="MINOR"),IF((I95-45)&lt;0,0,FLOOR((I95-45)/5,1)*1), "NA"))))</f>
        <v>0</v>
      </c>
      <c r="K95" s="60" t="n">
        <f aca="false">IF(J95&gt;=4,8,IF(J95=3,6,IF(J95=2,4,IF(J95=1,2,IF(J95=0,-2)))))</f>
        <v>-2</v>
      </c>
    </row>
  </sheetData>
  <mergeCells count="3">
    <mergeCell ref="B1:J1"/>
    <mergeCell ref="A2:J2"/>
    <mergeCell ref="M3:Q3"/>
  </mergeCells>
  <conditionalFormatting sqref="N4:Q4 J4:K4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5:C10">
    <cfRule type="duplicateValues" priority="3" aboveAverage="0" equalAverage="0" bottom="0" percent="0" rank="0" text="" dxfId="0">
      <formula>0</formula>
    </cfRule>
  </conditionalFormatting>
  <conditionalFormatting sqref="K5:K27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3.17"/>
    <col collapsed="false" customWidth="true" hidden="false" outlineLevel="0" max="5" min="4" style="0" width="8.53"/>
    <col collapsed="false" customWidth="true" hidden="false" outlineLevel="0" max="6" min="6" style="0" width="12.72"/>
    <col collapsed="false" customWidth="true" hidden="false" outlineLevel="0" max="7" min="7" style="0" width="12.27"/>
    <col collapsed="false" customWidth="true" hidden="false" outlineLevel="0" max="8" min="8" style="0" width="8.18"/>
    <col collapsed="false" customWidth="true" hidden="false" outlineLevel="0" max="9" min="9" style="0" width="13.54"/>
    <col collapsed="false" customWidth="true" hidden="false" outlineLevel="0" max="10" min="10" style="0" width="10.18"/>
    <col collapsed="false" customWidth="true" hidden="false" outlineLevel="0" max="11" min="11" style="0" width="8.53"/>
    <col collapsed="false" customWidth="true" hidden="false" outlineLevel="0" max="12" min="12" style="0" width="14.17"/>
    <col collapsed="false" customWidth="true" hidden="false" outlineLevel="0" max="1025" min="13" style="0" width="8.53"/>
  </cols>
  <sheetData>
    <row r="2" customFormat="false" ht="14.5" hidden="false" customHeight="false" outlineLevel="0" collapsed="false">
      <c r="A2" s="54" t="s">
        <v>329</v>
      </c>
      <c r="B2" s="54"/>
      <c r="C2" s="54"/>
      <c r="D2" s="54"/>
      <c r="E2" s="54"/>
      <c r="F2" s="54"/>
      <c r="G2" s="54"/>
      <c r="H2" s="54"/>
      <c r="I2" s="54"/>
      <c r="J2" s="54"/>
    </row>
    <row r="4" s="46" customFormat="true" ht="24" hidden="false" customHeight="false" outlineLevel="0" collapsed="false">
      <c r="B4" s="49" t="s">
        <v>184</v>
      </c>
      <c r="C4" s="50" t="s">
        <v>330</v>
      </c>
      <c r="D4" s="49" t="s">
        <v>2</v>
      </c>
      <c r="E4" s="49" t="s">
        <v>331</v>
      </c>
      <c r="F4" s="50" t="s">
        <v>332</v>
      </c>
      <c r="G4" s="49" t="s">
        <v>333</v>
      </c>
      <c r="H4" s="49" t="s">
        <v>334</v>
      </c>
      <c r="I4" s="49" t="s">
        <v>335</v>
      </c>
      <c r="J4" s="49" t="s">
        <v>336</v>
      </c>
      <c r="L4" s="49" t="s">
        <v>337</v>
      </c>
    </row>
    <row r="5" customFormat="false" ht="14.5" hidden="false" customHeight="false" outlineLevel="0" collapsed="false">
      <c r="B5" s="51" t="s">
        <v>232</v>
      </c>
      <c r="C5" s="51" t="n">
        <f aca="false">ROUND((8*'[1]SLA-3'!N8+4*'[1]SLA-3'!O8+2*'[1]SLA-3'!P8+1*'[1]SLA-3'!Q6)/(SUM('[1]SLA-3'!N8:Q8)*$L$5), 2)</f>
        <v>0.67</v>
      </c>
      <c r="D5" s="51" t="s">
        <v>224</v>
      </c>
      <c r="E5" s="51" t="s">
        <v>224</v>
      </c>
      <c r="F5" s="51" t="e">
        <f aca="false">0+(E5/5)</f>
        <v>#VALUE!</v>
      </c>
      <c r="G5" s="51" t="s">
        <v>338</v>
      </c>
      <c r="H5" s="51" t="n">
        <v>0</v>
      </c>
      <c r="I5" s="60" t="n">
        <f aca="false">SUM(H5:H8)</f>
        <v>-1</v>
      </c>
      <c r="J5" s="55" t="n">
        <f aca="false">MAX(0,I5)</f>
        <v>0</v>
      </c>
      <c r="L5" s="82" t="n">
        <v>8</v>
      </c>
    </row>
    <row r="6" customFormat="false" ht="14.5" hidden="false" customHeight="false" outlineLevel="0" collapsed="false">
      <c r="B6" s="51" t="s">
        <v>234</v>
      </c>
      <c r="C6" s="51" t="n">
        <f aca="false">ROUND((8*'[1]SLA-3'!N9+4*'[1]SLA-3'!O9+2*'[1]SLA-3'!P9+1*'[1]SLA-3'!Q7)/(SUM('[1]SLA-3'!N9:Q9)*$L$5), 2)</f>
        <v>0.69</v>
      </c>
      <c r="D6" s="51" t="n">
        <v>0.82</v>
      </c>
      <c r="E6" s="51" t="n">
        <f aca="false">((C6-D6)/D6)*100</f>
        <v>-15.8536585365854</v>
      </c>
      <c r="F6" s="51" t="n">
        <f aca="false">0+(E6/5)</f>
        <v>-3.17073170731707</v>
      </c>
      <c r="G6" s="51" t="s">
        <v>338</v>
      </c>
      <c r="H6" s="51" t="n">
        <f aca="false">ROUND(F6,0)</f>
        <v>-3</v>
      </c>
      <c r="I6" s="60"/>
      <c r="J6" s="55"/>
    </row>
    <row r="7" customFormat="false" ht="14.5" hidden="false" customHeight="false" outlineLevel="0" collapsed="false">
      <c r="B7" s="51" t="s">
        <v>236</v>
      </c>
      <c r="C7" s="51" t="n">
        <f aca="false">ROUND((8*'[1]SLA-3'!N10+4*'[1]SLA-3'!O10+2*'[1]SLA-3'!P10+1*'[1]SLA-3'!Q8)/(SUM('[1]SLA-3'!N10:Q10)*$L$5), 2)</f>
        <v>0.57</v>
      </c>
      <c r="D7" s="51" t="n">
        <v>0.69</v>
      </c>
      <c r="E7" s="51" t="n">
        <f aca="false">((C7-D7)/D7)*100</f>
        <v>-17.3913043478261</v>
      </c>
      <c r="F7" s="51" t="n">
        <f aca="false">0+(E7/5)</f>
        <v>-3.47826086956522</v>
      </c>
      <c r="G7" s="51" t="s">
        <v>338</v>
      </c>
      <c r="H7" s="51" t="n">
        <f aca="false">ROUND(F7,0)</f>
        <v>-3</v>
      </c>
      <c r="I7" s="60"/>
      <c r="J7" s="55"/>
    </row>
    <row r="8" customFormat="false" ht="14.5" hidden="false" customHeight="false" outlineLevel="0" collapsed="false">
      <c r="B8" s="51" t="s">
        <v>238</v>
      </c>
      <c r="C8" s="51" t="n">
        <f aca="false">ROUND((8*'[1]SLA-3'!N11+4*'[1]SLA-3'!O11+2*'[1]SLA-3'!P11+1*'[1]SLA-3'!Q9)/(SUM('[1]SLA-3'!N11:Q11)*$L$5), 2)</f>
        <v>0.7</v>
      </c>
      <c r="D8" s="51" t="n">
        <v>0.57</v>
      </c>
      <c r="E8" s="51" t="n">
        <f aca="false">((C8-D8)/D8)*100</f>
        <v>22.8070175438596</v>
      </c>
      <c r="F8" s="51" t="n">
        <f aca="false">0+(E8/5)</f>
        <v>4.56140350877193</v>
      </c>
      <c r="G8" s="51" t="s">
        <v>338</v>
      </c>
      <c r="H8" s="51" t="n">
        <f aca="false">ROUND(F8,0)</f>
        <v>5</v>
      </c>
      <c r="I8" s="25"/>
      <c r="J8" s="25"/>
    </row>
  </sheetData>
  <mergeCells count="3">
    <mergeCell ref="A2:J2"/>
    <mergeCell ref="I5:I7"/>
    <mergeCell ref="J5:J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2:J250"/>
  <sheetViews>
    <sheetView showFormulas="false" showGridLines="true" showRowColHeaders="true" showZeros="true" rightToLeft="false" tabSelected="false" showOutlineSymbols="true" defaultGridColor="true" view="normal" topLeftCell="A237" colorId="64" zoomScale="100" zoomScaleNormal="100" zoomScalePageLayoutView="100" workbookViewId="0">
      <selection pane="topLeft" activeCell="D192" activeCellId="0" sqref="D192"/>
    </sheetView>
  </sheetViews>
  <sheetFormatPr defaultRowHeight="14.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6.45"/>
    <col collapsed="false" customWidth="true" hidden="false" outlineLevel="0" max="3" min="3" style="0" width="8.53"/>
    <col collapsed="false" customWidth="true" hidden="false" outlineLevel="0" max="4" min="4" style="0" width="13.54"/>
    <col collapsed="false" customWidth="false" hidden="false" outlineLevel="0" max="5" min="5" style="0" width="11.45"/>
    <col collapsed="false" customWidth="true" hidden="false" outlineLevel="0" max="6" min="6" style="0" width="10.27"/>
    <col collapsed="false" customWidth="true" hidden="false" outlineLevel="0" max="7" min="7" style="0" width="16.45"/>
    <col collapsed="false" customWidth="true" hidden="false" outlineLevel="0" max="8" min="8" style="0" width="10.72"/>
    <col collapsed="false" customWidth="true" hidden="false" outlineLevel="0" max="9" min="9" style="0" width="11.72"/>
    <col collapsed="false" customWidth="true" hidden="false" outlineLevel="0" max="10" min="10" style="0" width="23.45"/>
    <col collapsed="false" customWidth="true" hidden="false" outlineLevel="0" max="1025" min="11" style="0" width="8.53"/>
  </cols>
  <sheetData>
    <row r="2" customFormat="false" ht="14.5" hidden="false" customHeight="false" outlineLevel="0" collapsed="false">
      <c r="A2" s="54" t="s">
        <v>339</v>
      </c>
      <c r="B2" s="54"/>
      <c r="C2" s="54"/>
      <c r="D2" s="54"/>
      <c r="E2" s="54"/>
      <c r="F2" s="54"/>
      <c r="G2" s="54"/>
      <c r="H2" s="54"/>
      <c r="I2" s="54"/>
      <c r="J2" s="54"/>
    </row>
    <row r="3" customFormat="false" ht="14.5" hidden="false" customHeight="false" outlineLevel="0" collapsed="false">
      <c r="A3" s="83" t="s">
        <v>340</v>
      </c>
      <c r="B3" s="46"/>
      <c r="C3" s="46"/>
      <c r="D3" s="46"/>
      <c r="E3" s="46"/>
      <c r="F3" s="46"/>
      <c r="G3" s="46"/>
      <c r="H3" s="46"/>
      <c r="I3" s="46"/>
    </row>
    <row r="4" customFormat="false" ht="14.5" hidden="false" customHeight="false" outlineLevel="0" collapsed="false">
      <c r="A4" s="46"/>
      <c r="B4" s="84" t="s">
        <v>341</v>
      </c>
      <c r="C4" s="85" t="s">
        <v>342</v>
      </c>
      <c r="D4" s="85" t="s">
        <v>343</v>
      </c>
      <c r="E4" s="85" t="s">
        <v>344</v>
      </c>
      <c r="F4" s="85" t="s">
        <v>345</v>
      </c>
      <c r="G4" s="85" t="s">
        <v>346</v>
      </c>
      <c r="H4" s="85" t="s">
        <v>347</v>
      </c>
      <c r="I4" s="85" t="s">
        <v>348</v>
      </c>
      <c r="J4" s="85" t="s">
        <v>349</v>
      </c>
    </row>
    <row r="5" customFormat="false" ht="14.5" hidden="false" customHeight="false" outlineLevel="0" collapsed="false">
      <c r="A5" s="46"/>
      <c r="B5" s="86" t="s">
        <v>350</v>
      </c>
      <c r="C5" s="87" t="s">
        <v>351</v>
      </c>
      <c r="D5" s="87" t="s">
        <v>352</v>
      </c>
      <c r="E5" s="87" t="n">
        <v>7.8</v>
      </c>
      <c r="F5" s="87" t="n">
        <v>9</v>
      </c>
      <c r="G5" s="88" t="s">
        <v>353</v>
      </c>
      <c r="H5" s="89"/>
      <c r="I5" s="89" t="s">
        <v>354</v>
      </c>
      <c r="J5" s="90" t="n">
        <v>2</v>
      </c>
    </row>
    <row r="6" customFormat="false" ht="14.5" hidden="false" customHeight="false" outlineLevel="0" collapsed="false">
      <c r="A6" s="46"/>
      <c r="B6" s="86"/>
      <c r="C6" s="87" t="s">
        <v>355</v>
      </c>
      <c r="D6" s="87" t="s">
        <v>356</v>
      </c>
      <c r="E6" s="87" t="s">
        <v>357</v>
      </c>
      <c r="F6" s="87" t="n">
        <v>8.1</v>
      </c>
      <c r="G6" s="88" t="s">
        <v>353</v>
      </c>
      <c r="H6" s="89"/>
      <c r="I6" s="89" t="s">
        <v>358</v>
      </c>
      <c r="J6" s="90"/>
    </row>
    <row r="7" customFormat="false" ht="14.5" hidden="false" customHeight="false" outlineLevel="0" collapsed="false">
      <c r="A7" s="46"/>
      <c r="B7" s="86"/>
      <c r="C7" s="87" t="s">
        <v>355</v>
      </c>
      <c r="D7" s="87" t="s">
        <v>359</v>
      </c>
      <c r="E7" s="87" t="n">
        <v>5</v>
      </c>
      <c r="F7" s="87" t="n">
        <v>5</v>
      </c>
      <c r="G7" s="88" t="s">
        <v>360</v>
      </c>
      <c r="H7" s="89"/>
      <c r="I7" s="89" t="s">
        <v>358</v>
      </c>
      <c r="J7" s="90"/>
    </row>
    <row r="8" customFormat="false" ht="14.5" hidden="false" customHeight="false" outlineLevel="0" collapsed="false">
      <c r="A8" s="46"/>
      <c r="B8" s="86"/>
      <c r="C8" s="87" t="s">
        <v>355</v>
      </c>
      <c r="D8" s="87" t="s">
        <v>361</v>
      </c>
      <c r="E8" s="87" t="s">
        <v>362</v>
      </c>
      <c r="F8" s="87" t="n">
        <v>5</v>
      </c>
      <c r="G8" s="88" t="s">
        <v>353</v>
      </c>
      <c r="H8" s="89"/>
      <c r="I8" s="89" t="s">
        <v>354</v>
      </c>
      <c r="J8" s="90"/>
    </row>
    <row r="9" customFormat="false" ht="14.5" hidden="false" customHeight="false" outlineLevel="0" collapsed="false">
      <c r="A9" s="46"/>
      <c r="B9" s="86"/>
      <c r="C9" s="87" t="s">
        <v>355</v>
      </c>
      <c r="D9" s="87" t="s">
        <v>363</v>
      </c>
      <c r="E9" s="87" t="s">
        <v>364</v>
      </c>
      <c r="F9" s="87" t="s">
        <v>365</v>
      </c>
      <c r="G9" s="88" t="s">
        <v>353</v>
      </c>
      <c r="H9" s="89"/>
      <c r="I9" s="89" t="s">
        <v>358</v>
      </c>
      <c r="J9" s="90"/>
    </row>
    <row r="10" customFormat="false" ht="14.5" hidden="false" customHeight="false" outlineLevel="0" collapsed="false">
      <c r="A10" s="46"/>
      <c r="B10" s="86"/>
      <c r="C10" s="87" t="s">
        <v>355</v>
      </c>
      <c r="D10" s="87" t="s">
        <v>366</v>
      </c>
      <c r="E10" s="87" t="s">
        <v>367</v>
      </c>
      <c r="F10" s="87" t="n">
        <v>3</v>
      </c>
      <c r="G10" s="88" t="s">
        <v>353</v>
      </c>
      <c r="H10" s="89"/>
      <c r="I10" s="89" t="s">
        <v>358</v>
      </c>
      <c r="J10" s="90"/>
    </row>
    <row r="11" customFormat="false" ht="14.5" hidden="false" customHeight="false" outlineLevel="0" collapsed="false">
      <c r="A11" s="46"/>
      <c r="B11" s="86"/>
      <c r="C11" s="87" t="s">
        <v>368</v>
      </c>
      <c r="D11" s="87" t="s">
        <v>369</v>
      </c>
      <c r="E11" s="87" t="s">
        <v>370</v>
      </c>
      <c r="F11" s="87" t="s">
        <v>371</v>
      </c>
      <c r="G11" s="88" t="s">
        <v>353</v>
      </c>
      <c r="H11" s="89"/>
      <c r="I11" s="89" t="s">
        <v>354</v>
      </c>
      <c r="J11" s="90"/>
    </row>
    <row r="12" customFormat="false" ht="14.5" hidden="false" customHeight="false" outlineLevel="0" collapsed="false">
      <c r="A12" s="46"/>
      <c r="B12" s="86"/>
      <c r="C12" s="87" t="s">
        <v>372</v>
      </c>
      <c r="D12" s="87" t="s">
        <v>373</v>
      </c>
      <c r="E12" s="87" t="s">
        <v>374</v>
      </c>
      <c r="F12" s="87" t="n">
        <v>5.8</v>
      </c>
      <c r="G12" s="87" t="s">
        <v>353</v>
      </c>
      <c r="H12" s="91"/>
      <c r="I12" s="91" t="s">
        <v>358</v>
      </c>
      <c r="J12" s="90"/>
    </row>
    <row r="13" customFormat="false" ht="14.5" hidden="false" customHeight="false" outlineLevel="0" collapsed="false">
      <c r="A13" s="46"/>
      <c r="B13" s="86" t="s">
        <v>375</v>
      </c>
      <c r="C13" s="87" t="s">
        <v>351</v>
      </c>
      <c r="D13" s="87" t="s">
        <v>352</v>
      </c>
      <c r="E13" s="87" t="n">
        <v>7.9</v>
      </c>
      <c r="F13" s="87" t="n">
        <v>9</v>
      </c>
      <c r="G13" s="87" t="s">
        <v>353</v>
      </c>
      <c r="H13" s="91"/>
      <c r="I13" s="91" t="s">
        <v>354</v>
      </c>
      <c r="J13" s="90"/>
    </row>
    <row r="14" customFormat="false" ht="14.5" hidden="false" customHeight="false" outlineLevel="0" collapsed="false">
      <c r="A14" s="46"/>
      <c r="B14" s="86"/>
      <c r="C14" s="87" t="s">
        <v>355</v>
      </c>
      <c r="D14" s="87" t="s">
        <v>376</v>
      </c>
      <c r="E14" s="87" t="n">
        <v>1.8</v>
      </c>
      <c r="F14" s="87" t="n">
        <v>1.9</v>
      </c>
      <c r="G14" s="87" t="s">
        <v>353</v>
      </c>
      <c r="H14" s="91"/>
      <c r="I14" s="91" t="s">
        <v>358</v>
      </c>
      <c r="J14" s="90"/>
    </row>
    <row r="15" customFormat="false" ht="14.5" hidden="false" customHeight="false" outlineLevel="0" collapsed="false">
      <c r="A15" s="46"/>
      <c r="B15" s="86"/>
      <c r="C15" s="87" t="s">
        <v>355</v>
      </c>
      <c r="D15" s="87" t="s">
        <v>377</v>
      </c>
      <c r="E15" s="87" t="s">
        <v>378</v>
      </c>
      <c r="F15" s="87" t="s">
        <v>379</v>
      </c>
      <c r="G15" s="87" t="s">
        <v>353</v>
      </c>
      <c r="H15" s="91"/>
      <c r="I15" s="91" t="s">
        <v>358</v>
      </c>
      <c r="J15" s="90"/>
    </row>
    <row r="16" customFormat="false" ht="14.5" hidden="false" customHeight="false" outlineLevel="0" collapsed="false">
      <c r="A16" s="46"/>
      <c r="B16" s="86"/>
      <c r="C16" s="87" t="s">
        <v>355</v>
      </c>
      <c r="D16" s="87" t="s">
        <v>361</v>
      </c>
      <c r="E16" s="87" t="s">
        <v>380</v>
      </c>
      <c r="F16" s="87" t="n">
        <v>5</v>
      </c>
      <c r="G16" s="87" t="s">
        <v>353</v>
      </c>
      <c r="H16" s="91"/>
      <c r="I16" s="91" t="s">
        <v>358</v>
      </c>
      <c r="J16" s="90"/>
    </row>
    <row r="17" customFormat="false" ht="14.5" hidden="false" customHeight="false" outlineLevel="0" collapsed="false">
      <c r="A17" s="46"/>
      <c r="B17" s="86"/>
      <c r="C17" s="87" t="s">
        <v>355</v>
      </c>
      <c r="D17" s="87" t="s">
        <v>381</v>
      </c>
      <c r="E17" s="87" t="s">
        <v>382</v>
      </c>
      <c r="F17" s="87" t="n">
        <v>14</v>
      </c>
      <c r="G17" s="87" t="s">
        <v>353</v>
      </c>
      <c r="H17" s="91"/>
      <c r="I17" s="91" t="s">
        <v>354</v>
      </c>
      <c r="J17" s="90"/>
    </row>
    <row r="18" customFormat="false" ht="14.5" hidden="false" customHeight="false" outlineLevel="0" collapsed="false">
      <c r="A18" s="46"/>
      <c r="B18" s="86"/>
      <c r="C18" s="87" t="s">
        <v>372</v>
      </c>
      <c r="D18" s="87" t="s">
        <v>383</v>
      </c>
      <c r="E18" s="87" t="n">
        <v>12.3</v>
      </c>
      <c r="F18" s="87" t="n">
        <v>15</v>
      </c>
      <c r="G18" s="87" t="s">
        <v>353</v>
      </c>
      <c r="H18" s="91"/>
      <c r="I18" s="91" t="s">
        <v>354</v>
      </c>
      <c r="J18" s="90"/>
    </row>
    <row r="19" customFormat="false" ht="14.5" hidden="false" customHeight="false" outlineLevel="0" collapsed="false">
      <c r="A19" s="46"/>
      <c r="B19" s="86" t="s">
        <v>384</v>
      </c>
      <c r="C19" s="91" t="s">
        <v>351</v>
      </c>
      <c r="D19" s="91" t="s">
        <v>352</v>
      </c>
      <c r="E19" s="92" t="n">
        <v>7.7</v>
      </c>
      <c r="F19" s="91" t="s">
        <v>385</v>
      </c>
      <c r="G19" s="91" t="s">
        <v>353</v>
      </c>
      <c r="H19" s="91"/>
      <c r="I19" s="91" t="s">
        <v>354</v>
      </c>
      <c r="J19" s="90"/>
    </row>
    <row r="20" customFormat="false" ht="14.5" hidden="false" customHeight="false" outlineLevel="0" collapsed="false">
      <c r="A20" s="46"/>
      <c r="B20" s="86"/>
      <c r="C20" s="91" t="s">
        <v>355</v>
      </c>
      <c r="D20" s="91" t="s">
        <v>386</v>
      </c>
      <c r="E20" s="92" t="n">
        <v>16.8</v>
      </c>
      <c r="F20" s="91" t="s">
        <v>387</v>
      </c>
      <c r="G20" s="91" t="s">
        <v>353</v>
      </c>
      <c r="H20" s="91"/>
      <c r="I20" s="91" t="s">
        <v>354</v>
      </c>
      <c r="J20" s="90"/>
    </row>
    <row r="21" customFormat="false" ht="14.5" hidden="false" customHeight="false" outlineLevel="0" collapsed="false">
      <c r="A21" s="46"/>
      <c r="B21" s="86"/>
      <c r="C21" s="91" t="s">
        <v>355</v>
      </c>
      <c r="D21" s="91" t="s">
        <v>356</v>
      </c>
      <c r="E21" s="92" t="n">
        <v>7</v>
      </c>
      <c r="F21" s="91" t="n">
        <v>8.1</v>
      </c>
      <c r="G21" s="91" t="s">
        <v>353</v>
      </c>
      <c r="H21" s="91"/>
      <c r="I21" s="91" t="s">
        <v>358</v>
      </c>
      <c r="J21" s="90"/>
    </row>
    <row r="22" customFormat="false" ht="14.5" hidden="false" customHeight="false" outlineLevel="0" collapsed="false">
      <c r="A22" s="46"/>
      <c r="B22" s="86"/>
      <c r="C22" s="91" t="s">
        <v>372</v>
      </c>
      <c r="D22" s="91" t="s">
        <v>383</v>
      </c>
      <c r="E22" s="92" t="n">
        <v>13</v>
      </c>
      <c r="F22" s="91" t="n">
        <v>15</v>
      </c>
      <c r="G22" s="91" t="s">
        <v>353</v>
      </c>
      <c r="H22" s="91"/>
      <c r="I22" s="91" t="s">
        <v>358</v>
      </c>
      <c r="J22" s="90"/>
    </row>
    <row r="23" customFormat="false" ht="14.5" hidden="false" customHeight="false" outlineLevel="0" collapsed="false">
      <c r="A23" s="46"/>
      <c r="B23" s="86"/>
      <c r="C23" s="91" t="s">
        <v>368</v>
      </c>
      <c r="D23" s="91" t="s">
        <v>369</v>
      </c>
      <c r="E23" s="92" t="s">
        <v>388</v>
      </c>
      <c r="F23" s="91" t="s">
        <v>371</v>
      </c>
      <c r="G23" s="91" t="s">
        <v>353</v>
      </c>
      <c r="H23" s="91"/>
      <c r="I23" s="91" t="s">
        <v>354</v>
      </c>
      <c r="J23" s="90"/>
    </row>
    <row r="24" customFormat="false" ht="14.5" hidden="false" customHeight="false" outlineLevel="0" collapsed="false">
      <c r="A24" s="46"/>
      <c r="B24" s="86" t="s">
        <v>310</v>
      </c>
      <c r="C24" s="91" t="s">
        <v>351</v>
      </c>
      <c r="D24" s="91" t="s">
        <v>352</v>
      </c>
      <c r="E24" s="91" t="n">
        <v>7.7</v>
      </c>
      <c r="F24" s="91" t="s">
        <v>385</v>
      </c>
      <c r="G24" s="91" t="s">
        <v>353</v>
      </c>
      <c r="H24" s="91"/>
      <c r="I24" s="91" t="s">
        <v>358</v>
      </c>
      <c r="J24" s="90"/>
    </row>
    <row r="25" customFormat="false" ht="14.5" hidden="false" customHeight="false" outlineLevel="0" collapsed="false">
      <c r="A25" s="46"/>
      <c r="B25" s="86"/>
      <c r="C25" s="91" t="s">
        <v>351</v>
      </c>
      <c r="D25" s="91" t="s">
        <v>389</v>
      </c>
      <c r="E25" s="91" t="n">
        <v>7.6</v>
      </c>
      <c r="F25" s="91" t="s">
        <v>390</v>
      </c>
      <c r="G25" s="91" t="s">
        <v>353</v>
      </c>
      <c r="H25" s="91"/>
      <c r="I25" s="91" t="s">
        <v>358</v>
      </c>
      <c r="J25" s="90"/>
    </row>
    <row r="26" customFormat="false" ht="14.5" hidden="false" customHeight="false" outlineLevel="0" collapsed="false">
      <c r="A26" s="46"/>
      <c r="B26" s="86"/>
      <c r="C26" s="91" t="s">
        <v>355</v>
      </c>
      <c r="D26" s="91" t="s">
        <v>391</v>
      </c>
      <c r="E26" s="91" t="s">
        <v>392</v>
      </c>
      <c r="F26" s="91" t="n">
        <v>8.1</v>
      </c>
      <c r="G26" s="91" t="s">
        <v>353</v>
      </c>
      <c r="H26" s="91"/>
      <c r="I26" s="91" t="s">
        <v>358</v>
      </c>
      <c r="J26" s="90"/>
    </row>
    <row r="27" customFormat="false" ht="14.5" hidden="false" customHeight="false" outlineLevel="0" collapsed="false">
      <c r="A27" s="46"/>
      <c r="B27" s="86"/>
      <c r="C27" s="91" t="s">
        <v>355</v>
      </c>
      <c r="D27" s="91" t="s">
        <v>359</v>
      </c>
      <c r="E27" s="91" t="n">
        <v>5</v>
      </c>
      <c r="F27" s="91" t="n">
        <v>5</v>
      </c>
      <c r="G27" s="91" t="s">
        <v>353</v>
      </c>
      <c r="H27" s="91"/>
      <c r="I27" s="91" t="s">
        <v>358</v>
      </c>
      <c r="J27" s="90"/>
    </row>
    <row r="28" customFormat="false" ht="14.5" hidden="false" customHeight="false" outlineLevel="0" collapsed="false">
      <c r="A28" s="46"/>
      <c r="B28" s="86"/>
      <c r="C28" s="91" t="s">
        <v>355</v>
      </c>
      <c r="D28" s="91" t="s">
        <v>366</v>
      </c>
      <c r="E28" s="91" t="n">
        <v>3</v>
      </c>
      <c r="F28" s="91" t="n">
        <v>3</v>
      </c>
      <c r="G28" s="91" t="s">
        <v>353</v>
      </c>
      <c r="H28" s="91"/>
      <c r="I28" s="91" t="s">
        <v>358</v>
      </c>
      <c r="J28" s="90"/>
    </row>
    <row r="29" customFormat="false" ht="14.5" hidden="false" customHeight="false" outlineLevel="0" collapsed="false">
      <c r="A29" s="46"/>
      <c r="B29" s="86"/>
      <c r="C29" s="91" t="s">
        <v>372</v>
      </c>
      <c r="D29" s="91" t="s">
        <v>373</v>
      </c>
      <c r="E29" s="91" t="s">
        <v>393</v>
      </c>
      <c r="F29" s="91" t="n">
        <v>5.8</v>
      </c>
      <c r="G29" s="91" t="s">
        <v>353</v>
      </c>
      <c r="H29" s="91"/>
      <c r="I29" s="91" t="s">
        <v>358</v>
      </c>
      <c r="J29" s="90"/>
    </row>
    <row r="30" customFormat="false" ht="14.5" hidden="false" customHeight="false" outlineLevel="0" collapsed="false">
      <c r="A30" s="46"/>
      <c r="B30" s="86"/>
      <c r="C30" s="91" t="s">
        <v>368</v>
      </c>
      <c r="D30" s="91" t="s">
        <v>369</v>
      </c>
      <c r="E30" s="91" t="s">
        <v>394</v>
      </c>
      <c r="F30" s="91" t="s">
        <v>371</v>
      </c>
      <c r="G30" s="91" t="s">
        <v>353</v>
      </c>
      <c r="H30" s="91"/>
      <c r="I30" s="91" t="s">
        <v>354</v>
      </c>
      <c r="J30" s="90"/>
    </row>
    <row r="31" customFormat="false" ht="14.5" hidden="false" customHeight="false" outlineLevel="0" collapsed="false">
      <c r="A31" s="46"/>
      <c r="B31" s="92" t="s">
        <v>395</v>
      </c>
      <c r="C31" s="92" t="s">
        <v>351</v>
      </c>
      <c r="D31" s="92" t="s">
        <v>352</v>
      </c>
      <c r="E31" s="92" t="n">
        <v>7.7</v>
      </c>
      <c r="F31" s="92" t="n">
        <v>9</v>
      </c>
      <c r="G31" s="92" t="s">
        <v>353</v>
      </c>
      <c r="H31" s="91"/>
      <c r="I31" s="91" t="s">
        <v>358</v>
      </c>
      <c r="J31" s="90"/>
    </row>
    <row r="32" customFormat="false" ht="14.5" hidden="false" customHeight="false" outlineLevel="0" collapsed="false">
      <c r="A32" s="46"/>
      <c r="B32" s="92"/>
      <c r="C32" s="92" t="s">
        <v>355</v>
      </c>
      <c r="D32" s="92" t="s">
        <v>396</v>
      </c>
      <c r="E32" s="92" t="s">
        <v>397</v>
      </c>
      <c r="F32" s="92" t="s">
        <v>398</v>
      </c>
      <c r="G32" s="92" t="s">
        <v>353</v>
      </c>
      <c r="H32" s="91"/>
      <c r="I32" s="91" t="s">
        <v>358</v>
      </c>
      <c r="J32" s="90"/>
    </row>
    <row r="33" customFormat="false" ht="14.5" hidden="false" customHeight="false" outlineLevel="0" collapsed="false">
      <c r="A33" s="46"/>
      <c r="B33" s="92"/>
      <c r="C33" s="92" t="s">
        <v>368</v>
      </c>
      <c r="D33" s="92" t="s">
        <v>399</v>
      </c>
      <c r="E33" s="92" t="s">
        <v>400</v>
      </c>
      <c r="F33" s="92" t="s">
        <v>401</v>
      </c>
      <c r="G33" s="92" t="s">
        <v>353</v>
      </c>
      <c r="H33" s="91"/>
      <c r="I33" s="91" t="s">
        <v>354</v>
      </c>
      <c r="J33" s="90"/>
    </row>
    <row r="34" customFormat="false" ht="14.5" hidden="false" customHeight="false" outlineLevel="0" collapsed="false">
      <c r="A34" s="46"/>
      <c r="B34" s="92"/>
      <c r="C34" s="92" t="s">
        <v>355</v>
      </c>
      <c r="D34" s="92" t="s">
        <v>359</v>
      </c>
      <c r="E34" s="92" t="s">
        <v>402</v>
      </c>
      <c r="F34" s="92" t="s">
        <v>402</v>
      </c>
      <c r="G34" s="92" t="s">
        <v>360</v>
      </c>
      <c r="H34" s="91"/>
      <c r="I34" s="91" t="s">
        <v>358</v>
      </c>
      <c r="J34" s="90"/>
    </row>
    <row r="35" customFormat="false" ht="14.5" hidden="false" customHeight="false" outlineLevel="0" collapsed="false">
      <c r="A35" s="46"/>
      <c r="B35" s="92"/>
      <c r="C35" s="92" t="s">
        <v>372</v>
      </c>
      <c r="D35" s="92" t="s">
        <v>383</v>
      </c>
      <c r="E35" s="92" t="s">
        <v>403</v>
      </c>
      <c r="F35" s="92" t="n">
        <v>15</v>
      </c>
      <c r="G35" s="92" t="s">
        <v>353</v>
      </c>
      <c r="H35" s="91"/>
      <c r="I35" s="91" t="s">
        <v>358</v>
      </c>
      <c r="J35" s="90"/>
    </row>
    <row r="36" customFormat="false" ht="14.5" hidden="false" customHeight="false" outlineLevel="0" collapsed="false">
      <c r="A36" s="46"/>
      <c r="B36" s="86" t="s">
        <v>404</v>
      </c>
      <c r="C36" s="92" t="s">
        <v>351</v>
      </c>
      <c r="D36" s="92" t="s">
        <v>389</v>
      </c>
      <c r="E36" s="92" t="n">
        <v>7.9</v>
      </c>
      <c r="F36" s="92" t="s">
        <v>390</v>
      </c>
      <c r="G36" s="92" t="s">
        <v>353</v>
      </c>
      <c r="H36" s="92"/>
      <c r="I36" s="91" t="s">
        <v>358</v>
      </c>
      <c r="J36" s="90"/>
    </row>
    <row r="37" customFormat="false" ht="14.5" hidden="false" customHeight="false" outlineLevel="0" collapsed="false">
      <c r="A37" s="46"/>
      <c r="B37" s="86"/>
      <c r="C37" s="92" t="s">
        <v>355</v>
      </c>
      <c r="D37" s="92" t="s">
        <v>405</v>
      </c>
      <c r="E37" s="92" t="n">
        <v>8</v>
      </c>
      <c r="F37" s="92" t="n">
        <v>19</v>
      </c>
      <c r="G37" s="92" t="s">
        <v>353</v>
      </c>
      <c r="H37" s="92"/>
      <c r="I37" s="91" t="s">
        <v>354</v>
      </c>
      <c r="J37" s="90"/>
    </row>
    <row r="38" customFormat="false" ht="14.5" hidden="false" customHeight="false" outlineLevel="0" collapsed="false">
      <c r="A38" s="46"/>
      <c r="B38" s="86"/>
      <c r="C38" s="92" t="s">
        <v>355</v>
      </c>
      <c r="D38" s="92" t="s">
        <v>406</v>
      </c>
      <c r="E38" s="92" t="s">
        <v>407</v>
      </c>
      <c r="F38" s="92" t="s">
        <v>379</v>
      </c>
      <c r="G38" s="92" t="s">
        <v>353</v>
      </c>
      <c r="H38" s="92"/>
      <c r="I38" s="91" t="s">
        <v>358</v>
      </c>
      <c r="J38" s="90"/>
    </row>
    <row r="39" customFormat="false" ht="14.5" hidden="false" customHeight="false" outlineLevel="0" collapsed="false">
      <c r="A39" s="46"/>
      <c r="B39" s="86"/>
      <c r="C39" s="92" t="s">
        <v>355</v>
      </c>
      <c r="D39" s="92" t="s">
        <v>396</v>
      </c>
      <c r="E39" s="92" t="s">
        <v>408</v>
      </c>
      <c r="F39" s="92" t="s">
        <v>387</v>
      </c>
      <c r="G39" s="92" t="s">
        <v>353</v>
      </c>
      <c r="H39" s="91"/>
      <c r="I39" s="91" t="s">
        <v>354</v>
      </c>
      <c r="J39" s="90"/>
    </row>
    <row r="40" customFormat="false" ht="14.5" hidden="false" customHeight="false" outlineLevel="0" collapsed="false">
      <c r="A40" s="46"/>
      <c r="B40" s="86"/>
      <c r="C40" s="92" t="s">
        <v>355</v>
      </c>
      <c r="D40" s="92" t="s">
        <v>409</v>
      </c>
      <c r="E40" s="92" t="s">
        <v>410</v>
      </c>
      <c r="F40" s="92" t="n">
        <v>7</v>
      </c>
      <c r="G40" s="92" t="s">
        <v>353</v>
      </c>
      <c r="H40" s="91"/>
      <c r="I40" s="91" t="s">
        <v>358</v>
      </c>
      <c r="J40" s="90"/>
    </row>
    <row r="41" customFormat="false" ht="14.5" hidden="false" customHeight="false" outlineLevel="0" collapsed="false">
      <c r="A41" s="46"/>
      <c r="B41" s="86"/>
      <c r="C41" s="92" t="s">
        <v>368</v>
      </c>
      <c r="D41" s="92" t="s">
        <v>369</v>
      </c>
      <c r="E41" s="92" t="n">
        <v>2.4</v>
      </c>
      <c r="F41" s="92" t="s">
        <v>371</v>
      </c>
      <c r="G41" s="92" t="s">
        <v>353</v>
      </c>
      <c r="H41" s="91"/>
      <c r="I41" s="91" t="s">
        <v>354</v>
      </c>
      <c r="J41" s="90"/>
    </row>
    <row r="42" customFormat="false" ht="14.5" hidden="false" customHeight="false" outlineLevel="0" collapsed="false">
      <c r="A42" s="46"/>
      <c r="B42" s="86"/>
      <c r="C42" s="92" t="s">
        <v>411</v>
      </c>
      <c r="D42" s="92" t="s">
        <v>412</v>
      </c>
      <c r="E42" s="92" t="n">
        <v>2.8</v>
      </c>
      <c r="F42" s="91" t="s">
        <v>413</v>
      </c>
      <c r="G42" s="92" t="s">
        <v>353</v>
      </c>
      <c r="H42" s="91" t="s">
        <v>414</v>
      </c>
      <c r="I42" s="91" t="s">
        <v>354</v>
      </c>
      <c r="J42" s="90"/>
    </row>
    <row r="43" customFormat="false" ht="14.5" hidden="false" customHeight="false" outlineLevel="0" collapsed="false">
      <c r="A43" s="46"/>
      <c r="B43" s="86"/>
      <c r="C43" s="92" t="s">
        <v>372</v>
      </c>
      <c r="D43" s="92" t="s">
        <v>415</v>
      </c>
      <c r="E43" s="92" t="n">
        <v>12</v>
      </c>
      <c r="F43" s="92" t="n">
        <v>15</v>
      </c>
      <c r="G43" s="92" t="s">
        <v>353</v>
      </c>
      <c r="H43" s="92"/>
      <c r="I43" s="91" t="s">
        <v>354</v>
      </c>
      <c r="J43" s="90"/>
    </row>
    <row r="44" customFormat="false" ht="14.5" hidden="false" customHeight="true" outlineLevel="0" collapsed="false">
      <c r="A44" s="46"/>
      <c r="B44" s="93" t="s">
        <v>416</v>
      </c>
      <c r="C44" s="94" t="s">
        <v>351</v>
      </c>
      <c r="D44" s="94" t="s">
        <v>389</v>
      </c>
      <c r="E44" s="94" t="n">
        <v>7.9</v>
      </c>
      <c r="F44" s="94" t="n">
        <v>9</v>
      </c>
      <c r="G44" s="94" t="s">
        <v>353</v>
      </c>
      <c r="H44" s="91"/>
      <c r="I44" s="91" t="s">
        <v>354</v>
      </c>
      <c r="J44" s="90"/>
    </row>
    <row r="45" customFormat="false" ht="14.5" hidden="false" customHeight="false" outlineLevel="0" collapsed="false">
      <c r="A45" s="46"/>
      <c r="B45" s="93"/>
      <c r="C45" s="94" t="s">
        <v>372</v>
      </c>
      <c r="D45" s="94" t="s">
        <v>415</v>
      </c>
      <c r="E45" s="94" t="n">
        <v>13</v>
      </c>
      <c r="F45" s="94" t="n">
        <v>15</v>
      </c>
      <c r="G45" s="94" t="s">
        <v>353</v>
      </c>
      <c r="H45" s="91"/>
      <c r="I45" s="91" t="s">
        <v>354</v>
      </c>
      <c r="J45" s="90"/>
    </row>
    <row r="46" customFormat="false" ht="14.5" hidden="false" customHeight="false" outlineLevel="0" collapsed="false">
      <c r="A46" s="46"/>
      <c r="B46" s="93"/>
      <c r="C46" s="94" t="s">
        <v>368</v>
      </c>
      <c r="D46" s="94" t="s">
        <v>369</v>
      </c>
      <c r="E46" s="94" t="n">
        <v>2.4</v>
      </c>
      <c r="F46" s="94" t="s">
        <v>371</v>
      </c>
      <c r="G46" s="94" t="s">
        <v>353</v>
      </c>
      <c r="H46" s="91"/>
      <c r="I46" s="91" t="s">
        <v>354</v>
      </c>
      <c r="J46" s="90"/>
    </row>
    <row r="47" customFormat="false" ht="14.5" hidden="false" customHeight="false" outlineLevel="0" collapsed="false">
      <c r="A47" s="46"/>
      <c r="B47" s="93"/>
      <c r="C47" s="94" t="s">
        <v>411</v>
      </c>
      <c r="D47" s="94" t="s">
        <v>412</v>
      </c>
      <c r="E47" s="94" t="n">
        <v>2.8</v>
      </c>
      <c r="F47" s="91" t="s">
        <v>413</v>
      </c>
      <c r="G47" s="94" t="s">
        <v>353</v>
      </c>
      <c r="H47" s="91" t="s">
        <v>414</v>
      </c>
      <c r="I47" s="91" t="s">
        <v>354</v>
      </c>
      <c r="J47" s="90"/>
    </row>
    <row r="48" customFormat="false" ht="14.5" hidden="false" customHeight="false" outlineLevel="0" collapsed="false">
      <c r="A48" s="46"/>
      <c r="B48" s="93"/>
      <c r="C48" s="94" t="s">
        <v>355</v>
      </c>
      <c r="D48" s="94" t="s">
        <v>406</v>
      </c>
      <c r="E48" s="94" t="s">
        <v>407</v>
      </c>
      <c r="F48" s="94" t="s">
        <v>379</v>
      </c>
      <c r="G48" s="94" t="s">
        <v>353</v>
      </c>
      <c r="H48" s="91"/>
      <c r="I48" s="91" t="s">
        <v>358</v>
      </c>
      <c r="J48" s="90"/>
    </row>
    <row r="49" customFormat="false" ht="14.5" hidden="false" customHeight="true" outlineLevel="0" collapsed="false">
      <c r="A49" s="46"/>
      <c r="B49" s="93" t="s">
        <v>416</v>
      </c>
      <c r="C49" s="94" t="s">
        <v>351</v>
      </c>
      <c r="D49" s="94" t="s">
        <v>389</v>
      </c>
      <c r="E49" s="94" t="n">
        <v>7.9</v>
      </c>
      <c r="F49" s="94" t="n">
        <v>9</v>
      </c>
      <c r="G49" s="94" t="s">
        <v>353</v>
      </c>
      <c r="H49" s="91"/>
      <c r="I49" s="91" t="s">
        <v>354</v>
      </c>
      <c r="J49" s="90"/>
    </row>
    <row r="50" customFormat="false" ht="14.5" hidden="false" customHeight="false" outlineLevel="0" collapsed="false">
      <c r="A50" s="46"/>
      <c r="B50" s="93"/>
      <c r="C50" s="94" t="s">
        <v>372</v>
      </c>
      <c r="D50" s="94" t="s">
        <v>415</v>
      </c>
      <c r="E50" s="92" t="n">
        <v>13</v>
      </c>
      <c r="F50" s="94" t="n">
        <v>15</v>
      </c>
      <c r="G50" s="94" t="s">
        <v>353</v>
      </c>
      <c r="H50" s="91"/>
      <c r="I50" s="91" t="s">
        <v>354</v>
      </c>
      <c r="J50" s="90"/>
    </row>
    <row r="51" customFormat="false" ht="14.5" hidden="false" customHeight="false" outlineLevel="0" collapsed="false">
      <c r="A51" s="46"/>
      <c r="B51" s="93"/>
      <c r="C51" s="94" t="s">
        <v>368</v>
      </c>
      <c r="D51" s="94" t="s">
        <v>369</v>
      </c>
      <c r="E51" s="94" t="n">
        <v>2.4</v>
      </c>
      <c r="F51" s="94" t="s">
        <v>371</v>
      </c>
      <c r="G51" s="94" t="s">
        <v>353</v>
      </c>
      <c r="H51" s="91"/>
      <c r="I51" s="91" t="s">
        <v>354</v>
      </c>
      <c r="J51" s="90"/>
    </row>
    <row r="52" customFormat="false" ht="14.5" hidden="false" customHeight="false" outlineLevel="0" collapsed="false">
      <c r="A52" s="46"/>
      <c r="B52" s="93"/>
      <c r="C52" s="94" t="s">
        <v>411</v>
      </c>
      <c r="D52" s="94" t="s">
        <v>412</v>
      </c>
      <c r="E52" s="94" t="n">
        <v>2.8</v>
      </c>
      <c r="F52" s="91" t="s">
        <v>413</v>
      </c>
      <c r="G52" s="94" t="s">
        <v>353</v>
      </c>
      <c r="H52" s="91" t="s">
        <v>414</v>
      </c>
      <c r="I52" s="91" t="s">
        <v>354</v>
      </c>
      <c r="J52" s="90"/>
    </row>
    <row r="53" customFormat="false" ht="14.5" hidden="false" customHeight="false" outlineLevel="0" collapsed="false">
      <c r="A53" s="46"/>
      <c r="B53" s="93"/>
      <c r="C53" s="94" t="s">
        <v>355</v>
      </c>
      <c r="D53" s="94" t="s">
        <v>406</v>
      </c>
      <c r="E53" s="94" t="s">
        <v>407</v>
      </c>
      <c r="F53" s="94" t="s">
        <v>379</v>
      </c>
      <c r="G53" s="94" t="s">
        <v>353</v>
      </c>
      <c r="H53" s="91"/>
      <c r="I53" s="91" t="s">
        <v>358</v>
      </c>
      <c r="J53" s="90"/>
    </row>
    <row r="54" customFormat="false" ht="14.5" hidden="false" customHeight="false" outlineLevel="0" collapsed="false">
      <c r="A54" s="46"/>
      <c r="B54" s="93"/>
      <c r="C54" s="94" t="s">
        <v>355</v>
      </c>
      <c r="D54" s="94" t="s">
        <v>405</v>
      </c>
      <c r="E54" s="94" t="n">
        <v>8</v>
      </c>
      <c r="F54" s="94" t="n">
        <v>19</v>
      </c>
      <c r="G54" s="94" t="s">
        <v>353</v>
      </c>
      <c r="H54" s="91"/>
      <c r="I54" s="91" t="s">
        <v>354</v>
      </c>
      <c r="J54" s="90"/>
    </row>
    <row r="55" customFormat="false" ht="14.5" hidden="false" customHeight="false" outlineLevel="0" collapsed="false">
      <c r="A55" s="46"/>
      <c r="B55" s="93"/>
      <c r="C55" s="94" t="s">
        <v>355</v>
      </c>
      <c r="D55" s="94" t="s">
        <v>396</v>
      </c>
      <c r="E55" s="94" t="s">
        <v>417</v>
      </c>
      <c r="F55" s="94" t="s">
        <v>387</v>
      </c>
      <c r="G55" s="94" t="s">
        <v>353</v>
      </c>
      <c r="H55" s="91"/>
      <c r="I55" s="91" t="s">
        <v>354</v>
      </c>
      <c r="J55" s="90"/>
    </row>
    <row r="56" customFormat="false" ht="14.5" hidden="false" customHeight="false" outlineLevel="0" collapsed="false">
      <c r="A56" s="46"/>
      <c r="B56" s="93"/>
      <c r="C56" s="94" t="s">
        <v>355</v>
      </c>
      <c r="D56" s="94" t="s">
        <v>409</v>
      </c>
      <c r="E56" s="94" t="s">
        <v>410</v>
      </c>
      <c r="F56" s="94" t="n">
        <v>7</v>
      </c>
      <c r="G56" s="94" t="s">
        <v>353</v>
      </c>
      <c r="H56" s="91"/>
      <c r="I56" s="91" t="s">
        <v>358</v>
      </c>
      <c r="J56" s="90"/>
    </row>
    <row r="57" customFormat="false" ht="14.5" hidden="false" customHeight="true" outlineLevel="0" collapsed="false">
      <c r="A57" s="46"/>
      <c r="B57" s="93" t="s">
        <v>281</v>
      </c>
      <c r="C57" s="94" t="s">
        <v>372</v>
      </c>
      <c r="D57" s="94" t="s">
        <v>415</v>
      </c>
      <c r="E57" s="94" t="n">
        <v>11</v>
      </c>
      <c r="F57" s="94" t="n">
        <v>15</v>
      </c>
      <c r="G57" s="94" t="s">
        <v>353</v>
      </c>
      <c r="H57" s="91"/>
      <c r="I57" s="91" t="s">
        <v>354</v>
      </c>
      <c r="J57" s="90"/>
    </row>
    <row r="58" customFormat="false" ht="14.5" hidden="false" customHeight="false" outlineLevel="0" collapsed="false">
      <c r="A58" s="46"/>
      <c r="B58" s="93"/>
      <c r="C58" s="94" t="s">
        <v>355</v>
      </c>
      <c r="D58" s="94" t="s">
        <v>405</v>
      </c>
      <c r="E58" s="94" t="n">
        <v>11</v>
      </c>
      <c r="F58" s="94" t="n">
        <v>19</v>
      </c>
      <c r="G58" s="94" t="s">
        <v>353</v>
      </c>
      <c r="H58" s="91"/>
      <c r="I58" s="91" t="s">
        <v>354</v>
      </c>
      <c r="J58" s="90"/>
    </row>
    <row r="59" customFormat="false" ht="14.5" hidden="false" customHeight="false" outlineLevel="0" collapsed="false">
      <c r="A59" s="46"/>
      <c r="B59" s="93"/>
      <c r="C59" s="94" t="s">
        <v>355</v>
      </c>
      <c r="D59" s="94" t="s">
        <v>406</v>
      </c>
      <c r="E59" s="94" t="s">
        <v>418</v>
      </c>
      <c r="F59" s="94" t="s">
        <v>379</v>
      </c>
      <c r="G59" s="94" t="s">
        <v>353</v>
      </c>
      <c r="H59" s="91"/>
      <c r="I59" s="91" t="s">
        <v>358</v>
      </c>
      <c r="J59" s="90"/>
    </row>
    <row r="60" customFormat="false" ht="14.5" hidden="false" customHeight="false" outlineLevel="0" collapsed="false">
      <c r="A60" s="46"/>
      <c r="B60" s="93"/>
      <c r="C60" s="94" t="s">
        <v>355</v>
      </c>
      <c r="D60" s="94" t="s">
        <v>396</v>
      </c>
      <c r="E60" s="94" t="s">
        <v>397</v>
      </c>
      <c r="F60" s="94" t="s">
        <v>387</v>
      </c>
      <c r="G60" s="94" t="s">
        <v>353</v>
      </c>
      <c r="H60" s="91"/>
      <c r="I60" s="91" t="s">
        <v>358</v>
      </c>
      <c r="J60" s="90"/>
    </row>
    <row r="61" customFormat="false" ht="14.5" hidden="false" customHeight="false" outlineLevel="0" collapsed="false">
      <c r="A61" s="46"/>
      <c r="B61" s="93"/>
      <c r="C61" s="94" t="s">
        <v>351</v>
      </c>
      <c r="D61" s="94" t="s">
        <v>389</v>
      </c>
      <c r="E61" s="94" t="n">
        <v>7.9</v>
      </c>
      <c r="F61" s="94" t="n">
        <v>9</v>
      </c>
      <c r="G61" s="94" t="s">
        <v>353</v>
      </c>
      <c r="H61" s="91"/>
      <c r="I61" s="91" t="s">
        <v>354</v>
      </c>
      <c r="J61" s="90"/>
    </row>
    <row r="62" customFormat="false" ht="14.5" hidden="false" customHeight="false" outlineLevel="0" collapsed="false">
      <c r="A62" s="46"/>
      <c r="B62" s="93"/>
      <c r="C62" s="94" t="s">
        <v>411</v>
      </c>
      <c r="D62" s="94" t="s">
        <v>412</v>
      </c>
      <c r="E62" s="94" t="n">
        <v>2.8</v>
      </c>
      <c r="F62" s="91" t="s">
        <v>413</v>
      </c>
      <c r="G62" s="94" t="s">
        <v>353</v>
      </c>
      <c r="H62" s="91"/>
      <c r="I62" s="91" t="s">
        <v>354</v>
      </c>
      <c r="J62" s="90"/>
    </row>
    <row r="63" customFormat="false" ht="14.5" hidden="false" customHeight="false" outlineLevel="0" collapsed="false">
      <c r="A63" s="46"/>
      <c r="B63" s="93"/>
      <c r="C63" s="94" t="s">
        <v>368</v>
      </c>
      <c r="D63" s="94" t="s">
        <v>369</v>
      </c>
      <c r="E63" s="94" t="n">
        <v>2.4</v>
      </c>
      <c r="F63" s="94" t="s">
        <v>371</v>
      </c>
      <c r="G63" s="94" t="s">
        <v>353</v>
      </c>
      <c r="H63" s="91"/>
      <c r="I63" s="91" t="s">
        <v>354</v>
      </c>
      <c r="J63" s="90"/>
    </row>
    <row r="64" customFormat="false" ht="14.5" hidden="false" customHeight="false" outlineLevel="0" collapsed="false">
      <c r="A64" s="46"/>
      <c r="B64" s="38" t="s">
        <v>419</v>
      </c>
      <c r="C64" s="95" t="s">
        <v>351</v>
      </c>
      <c r="D64" s="95" t="s">
        <v>352</v>
      </c>
      <c r="E64" s="91" t="n">
        <v>7.7</v>
      </c>
      <c r="F64" s="91" t="s">
        <v>385</v>
      </c>
      <c r="G64" s="95" t="s">
        <v>353</v>
      </c>
      <c r="H64" s="95"/>
      <c r="I64" s="91" t="s">
        <v>354</v>
      </c>
      <c r="J64" s="90"/>
    </row>
    <row r="65" customFormat="false" ht="14.5" hidden="false" customHeight="false" outlineLevel="0" collapsed="false">
      <c r="A65" s="46"/>
      <c r="B65" s="38"/>
      <c r="C65" s="95" t="s">
        <v>355</v>
      </c>
      <c r="D65" s="95" t="s">
        <v>377</v>
      </c>
      <c r="E65" s="91" t="s">
        <v>420</v>
      </c>
      <c r="F65" s="91" t="s">
        <v>379</v>
      </c>
      <c r="G65" s="95" t="s">
        <v>353</v>
      </c>
      <c r="H65" s="95"/>
      <c r="I65" s="91" t="s">
        <v>358</v>
      </c>
      <c r="J65" s="90"/>
    </row>
    <row r="66" customFormat="false" ht="14.5" hidden="false" customHeight="false" outlineLevel="0" collapsed="false">
      <c r="A66" s="46"/>
      <c r="B66" s="38"/>
      <c r="C66" s="95" t="s">
        <v>355</v>
      </c>
      <c r="D66" s="95" t="s">
        <v>361</v>
      </c>
      <c r="E66" s="91" t="n">
        <v>4</v>
      </c>
      <c r="F66" s="91" t="n">
        <v>5</v>
      </c>
      <c r="G66" s="95" t="s">
        <v>353</v>
      </c>
      <c r="H66" s="95"/>
      <c r="I66" s="91" t="s">
        <v>358</v>
      </c>
      <c r="J66" s="90"/>
    </row>
    <row r="67" customFormat="false" ht="14.5" hidden="false" customHeight="false" outlineLevel="0" collapsed="false">
      <c r="A67" s="46"/>
      <c r="B67" s="38"/>
      <c r="C67" s="95" t="s">
        <v>355</v>
      </c>
      <c r="D67" s="95" t="s">
        <v>369</v>
      </c>
      <c r="E67" s="91" t="n">
        <v>7</v>
      </c>
      <c r="F67" s="91" t="s">
        <v>371</v>
      </c>
      <c r="G67" s="95" t="s">
        <v>353</v>
      </c>
      <c r="H67" s="95"/>
      <c r="I67" s="91" t="s">
        <v>354</v>
      </c>
      <c r="J67" s="90"/>
    </row>
    <row r="68" customFormat="false" ht="14.5" hidden="false" customHeight="false" outlineLevel="0" collapsed="false">
      <c r="A68" s="46"/>
      <c r="B68" s="38"/>
      <c r="C68" s="95" t="s">
        <v>372</v>
      </c>
      <c r="D68" s="95" t="s">
        <v>383</v>
      </c>
      <c r="E68" s="91" t="s">
        <v>421</v>
      </c>
      <c r="F68" s="91" t="n">
        <v>15</v>
      </c>
      <c r="G68" s="95" t="s">
        <v>353</v>
      </c>
      <c r="H68" s="95"/>
      <c r="I68" s="91" t="s">
        <v>354</v>
      </c>
      <c r="J68" s="90"/>
    </row>
    <row r="69" customFormat="false" ht="14.5" hidden="false" customHeight="false" outlineLevel="0" collapsed="false">
      <c r="A69" s="46"/>
      <c r="B69" s="38" t="s">
        <v>240</v>
      </c>
      <c r="C69" s="95" t="s">
        <v>351</v>
      </c>
      <c r="D69" s="95" t="s">
        <v>352</v>
      </c>
      <c r="E69" s="91" t="n">
        <v>7.7</v>
      </c>
      <c r="F69" s="91" t="s">
        <v>385</v>
      </c>
      <c r="G69" s="95" t="s">
        <v>353</v>
      </c>
      <c r="H69" s="95"/>
      <c r="I69" s="91" t="s">
        <v>354</v>
      </c>
      <c r="J69" s="90"/>
    </row>
    <row r="70" customFormat="false" ht="14.5" hidden="false" customHeight="false" outlineLevel="0" collapsed="false">
      <c r="A70" s="46"/>
      <c r="B70" s="38"/>
      <c r="C70" s="95" t="s">
        <v>355</v>
      </c>
      <c r="D70" s="95" t="s">
        <v>377</v>
      </c>
      <c r="E70" s="91" t="s">
        <v>420</v>
      </c>
      <c r="F70" s="91" t="s">
        <v>379</v>
      </c>
      <c r="G70" s="95" t="s">
        <v>353</v>
      </c>
      <c r="H70" s="95"/>
      <c r="I70" s="91" t="s">
        <v>358</v>
      </c>
      <c r="J70" s="90"/>
    </row>
    <row r="71" customFormat="false" ht="14.5" hidden="false" customHeight="false" outlineLevel="0" collapsed="false">
      <c r="A71" s="46"/>
      <c r="B71" s="38"/>
      <c r="C71" s="95" t="s">
        <v>355</v>
      </c>
      <c r="D71" s="95" t="s">
        <v>361</v>
      </c>
      <c r="E71" s="91" t="n">
        <v>4</v>
      </c>
      <c r="F71" s="91" t="n">
        <v>5</v>
      </c>
      <c r="G71" s="95" t="s">
        <v>353</v>
      </c>
      <c r="H71" s="95"/>
      <c r="I71" s="91" t="s">
        <v>358</v>
      </c>
      <c r="J71" s="90"/>
    </row>
    <row r="72" customFormat="false" ht="14.5" hidden="false" customHeight="false" outlineLevel="0" collapsed="false">
      <c r="A72" s="46"/>
      <c r="B72" s="38"/>
      <c r="C72" s="95" t="s">
        <v>355</v>
      </c>
      <c r="D72" s="95" t="s">
        <v>369</v>
      </c>
      <c r="E72" s="91" t="n">
        <v>7</v>
      </c>
      <c r="F72" s="91" t="s">
        <v>371</v>
      </c>
      <c r="G72" s="95" t="s">
        <v>353</v>
      </c>
      <c r="H72" s="95"/>
      <c r="I72" s="91" t="s">
        <v>354</v>
      </c>
      <c r="J72" s="90"/>
    </row>
    <row r="73" customFormat="false" ht="14.5" hidden="false" customHeight="false" outlineLevel="0" collapsed="false">
      <c r="A73" s="46"/>
      <c r="B73" s="38"/>
      <c r="C73" s="95" t="s">
        <v>372</v>
      </c>
      <c r="D73" s="95" t="s">
        <v>383</v>
      </c>
      <c r="E73" s="91" t="s">
        <v>421</v>
      </c>
      <c r="F73" s="91" t="n">
        <v>15</v>
      </c>
      <c r="G73" s="95" t="s">
        <v>353</v>
      </c>
      <c r="H73" s="95"/>
      <c r="I73" s="91" t="s">
        <v>354</v>
      </c>
      <c r="J73" s="90"/>
    </row>
    <row r="74" customFormat="false" ht="14.5" hidden="false" customHeight="false" outlineLevel="0" collapsed="false">
      <c r="A74" s="46"/>
      <c r="B74" s="38" t="s">
        <v>422</v>
      </c>
      <c r="C74" s="95" t="s">
        <v>372</v>
      </c>
      <c r="D74" s="95" t="s">
        <v>383</v>
      </c>
      <c r="E74" s="91" t="n">
        <v>13</v>
      </c>
      <c r="F74" s="91" t="n">
        <v>15</v>
      </c>
      <c r="G74" s="95" t="s">
        <v>353</v>
      </c>
      <c r="H74" s="95"/>
      <c r="I74" s="91" t="s">
        <v>354</v>
      </c>
      <c r="J74" s="90"/>
    </row>
    <row r="75" customFormat="false" ht="14.5" hidden="false" customHeight="false" outlineLevel="0" collapsed="false">
      <c r="A75" s="46"/>
      <c r="B75" s="38"/>
      <c r="C75" s="95" t="s">
        <v>355</v>
      </c>
      <c r="D75" s="95" t="s">
        <v>405</v>
      </c>
      <c r="E75" s="91" t="n">
        <v>11</v>
      </c>
      <c r="F75" s="91" t="n">
        <v>19</v>
      </c>
      <c r="G75" s="95" t="s">
        <v>353</v>
      </c>
      <c r="H75" s="95"/>
      <c r="I75" s="91" t="s">
        <v>354</v>
      </c>
      <c r="J75" s="90"/>
    </row>
    <row r="76" customFormat="false" ht="14.5" hidden="false" customHeight="false" outlineLevel="0" collapsed="false">
      <c r="A76" s="46"/>
      <c r="B76" s="38"/>
      <c r="C76" s="95" t="s">
        <v>355</v>
      </c>
      <c r="D76" s="95" t="s">
        <v>377</v>
      </c>
      <c r="E76" s="91" t="s">
        <v>418</v>
      </c>
      <c r="F76" s="91" t="s">
        <v>379</v>
      </c>
      <c r="G76" s="95" t="s">
        <v>353</v>
      </c>
      <c r="H76" s="95"/>
      <c r="I76" s="91" t="s">
        <v>358</v>
      </c>
      <c r="J76" s="90"/>
    </row>
    <row r="77" customFormat="false" ht="14.5" hidden="false" customHeight="false" outlineLevel="0" collapsed="false">
      <c r="A77" s="46"/>
      <c r="B77" s="38"/>
      <c r="C77" s="95" t="s">
        <v>355</v>
      </c>
      <c r="D77" s="95" t="s">
        <v>423</v>
      </c>
      <c r="E77" s="91" t="s">
        <v>424</v>
      </c>
      <c r="F77" s="91" t="n">
        <v>4.23</v>
      </c>
      <c r="G77" s="95" t="s">
        <v>353</v>
      </c>
      <c r="H77" s="95"/>
      <c r="I77" s="91" t="s">
        <v>354</v>
      </c>
      <c r="J77" s="90"/>
    </row>
    <row r="78" customFormat="false" ht="14.5" hidden="false" customHeight="false" outlineLevel="0" collapsed="false">
      <c r="A78" s="46"/>
      <c r="B78" s="38"/>
      <c r="C78" s="95" t="s">
        <v>425</v>
      </c>
      <c r="D78" s="95" t="s">
        <v>426</v>
      </c>
      <c r="E78" s="91" t="s">
        <v>427</v>
      </c>
      <c r="F78" s="91" t="n">
        <v>4</v>
      </c>
      <c r="G78" s="95" t="s">
        <v>353</v>
      </c>
      <c r="H78" s="95"/>
      <c r="I78" s="91" t="s">
        <v>358</v>
      </c>
      <c r="J78" s="90"/>
    </row>
    <row r="79" customFormat="false" ht="14.5" hidden="false" customHeight="false" outlineLevel="0" collapsed="false">
      <c r="A79" s="46"/>
      <c r="B79" s="38"/>
      <c r="C79" s="95" t="s">
        <v>355</v>
      </c>
      <c r="D79" s="95" t="s">
        <v>428</v>
      </c>
      <c r="E79" s="91" t="n">
        <v>1.6</v>
      </c>
      <c r="F79" s="91" t="n">
        <v>1.73</v>
      </c>
      <c r="G79" s="95" t="s">
        <v>353</v>
      </c>
      <c r="H79" s="95"/>
      <c r="I79" s="91" t="s">
        <v>358</v>
      </c>
      <c r="J79" s="90"/>
    </row>
    <row r="80" customFormat="false" ht="14.5" hidden="false" customHeight="false" outlineLevel="0" collapsed="false">
      <c r="A80" s="46"/>
      <c r="B80" s="38"/>
      <c r="C80" s="95" t="s">
        <v>355</v>
      </c>
      <c r="D80" s="95" t="s">
        <v>386</v>
      </c>
      <c r="E80" s="91" t="s">
        <v>429</v>
      </c>
      <c r="F80" s="91" t="s">
        <v>387</v>
      </c>
      <c r="G80" s="95" t="s">
        <v>353</v>
      </c>
      <c r="H80" s="95"/>
      <c r="I80" s="91" t="s">
        <v>358</v>
      </c>
      <c r="J80" s="90"/>
    </row>
    <row r="81" customFormat="false" ht="14.5" hidden="false" customHeight="false" outlineLevel="0" collapsed="false">
      <c r="A81" s="46"/>
      <c r="B81" s="38"/>
      <c r="C81" s="95" t="s">
        <v>351</v>
      </c>
      <c r="D81" s="95" t="s">
        <v>352</v>
      </c>
      <c r="E81" s="91" t="n">
        <v>7.7</v>
      </c>
      <c r="F81" s="91" t="s">
        <v>385</v>
      </c>
      <c r="G81" s="95" t="s">
        <v>353</v>
      </c>
      <c r="H81" s="95"/>
      <c r="I81" s="91" t="s">
        <v>354</v>
      </c>
      <c r="J81" s="90"/>
    </row>
    <row r="82" customFormat="false" ht="14.5" hidden="false" customHeight="false" outlineLevel="0" collapsed="false">
      <c r="A82" s="46"/>
      <c r="B82" s="38"/>
      <c r="C82" s="95" t="s">
        <v>355</v>
      </c>
      <c r="D82" s="95" t="s">
        <v>430</v>
      </c>
      <c r="E82" s="91" t="s">
        <v>431</v>
      </c>
      <c r="F82" s="91" t="s">
        <v>431</v>
      </c>
      <c r="G82" s="95" t="s">
        <v>353</v>
      </c>
      <c r="H82" s="95"/>
      <c r="I82" s="91" t="s">
        <v>358</v>
      </c>
      <c r="J82" s="90"/>
    </row>
    <row r="83" customFormat="false" ht="14.5" hidden="false" customHeight="false" outlineLevel="0" collapsed="false">
      <c r="A83" s="46"/>
      <c r="B83" s="38" t="s">
        <v>432</v>
      </c>
      <c r="C83" s="95" t="s">
        <v>351</v>
      </c>
      <c r="D83" s="95" t="s">
        <v>352</v>
      </c>
      <c r="E83" s="91" t="n">
        <v>7.9</v>
      </c>
      <c r="F83" s="91" t="s">
        <v>385</v>
      </c>
      <c r="G83" s="95" t="s">
        <v>353</v>
      </c>
      <c r="H83" s="91"/>
      <c r="I83" s="91" t="s">
        <v>354</v>
      </c>
      <c r="J83" s="90"/>
    </row>
    <row r="84" customFormat="false" ht="14.5" hidden="false" customHeight="false" outlineLevel="0" collapsed="false">
      <c r="A84" s="46"/>
      <c r="B84" s="38"/>
      <c r="C84" s="95" t="s">
        <v>355</v>
      </c>
      <c r="D84" s="95" t="s">
        <v>433</v>
      </c>
      <c r="E84" s="91" t="s">
        <v>434</v>
      </c>
      <c r="F84" s="91" t="s">
        <v>435</v>
      </c>
      <c r="G84" s="95" t="s">
        <v>353</v>
      </c>
      <c r="H84" s="91"/>
      <c r="I84" s="91" t="s">
        <v>358</v>
      </c>
      <c r="J84" s="90"/>
    </row>
    <row r="85" customFormat="false" ht="14.5" hidden="false" customHeight="false" outlineLevel="0" collapsed="false">
      <c r="A85" s="46"/>
      <c r="B85" s="38"/>
      <c r="C85" s="95" t="s">
        <v>372</v>
      </c>
      <c r="D85" s="95" t="s">
        <v>383</v>
      </c>
      <c r="E85" s="91" t="n">
        <v>11</v>
      </c>
      <c r="F85" s="91" t="n">
        <v>15</v>
      </c>
      <c r="G85" s="95" t="s">
        <v>353</v>
      </c>
      <c r="H85" s="91"/>
      <c r="I85" s="91" t="s">
        <v>354</v>
      </c>
      <c r="J85" s="90"/>
    </row>
    <row r="86" customFormat="false" ht="14.5" hidden="false" customHeight="false" outlineLevel="0" collapsed="false">
      <c r="A86" s="46"/>
      <c r="B86" s="38"/>
      <c r="C86" s="95" t="s">
        <v>355</v>
      </c>
      <c r="D86" s="95" t="s">
        <v>405</v>
      </c>
      <c r="E86" s="91" t="n">
        <v>11</v>
      </c>
      <c r="F86" s="91" t="n">
        <v>19</v>
      </c>
      <c r="G86" s="95" t="s">
        <v>353</v>
      </c>
      <c r="H86" s="91"/>
      <c r="I86" s="91" t="s">
        <v>354</v>
      </c>
      <c r="J86" s="90"/>
    </row>
    <row r="87" customFormat="false" ht="14.5" hidden="false" customHeight="false" outlineLevel="0" collapsed="false">
      <c r="A87" s="46"/>
      <c r="B87" s="38"/>
      <c r="C87" s="95" t="s">
        <v>355</v>
      </c>
      <c r="D87" s="95" t="s">
        <v>436</v>
      </c>
      <c r="E87" s="91" t="s">
        <v>437</v>
      </c>
      <c r="F87" s="91" t="s">
        <v>438</v>
      </c>
      <c r="G87" s="95" t="s">
        <v>353</v>
      </c>
      <c r="H87" s="91"/>
      <c r="I87" s="91" t="s">
        <v>358</v>
      </c>
      <c r="J87" s="90"/>
    </row>
    <row r="88" customFormat="false" ht="14.5" hidden="false" customHeight="false" outlineLevel="0" collapsed="false">
      <c r="A88" s="46"/>
      <c r="B88" s="38"/>
      <c r="C88" s="95" t="s">
        <v>355</v>
      </c>
      <c r="D88" s="95" t="s">
        <v>439</v>
      </c>
      <c r="E88" s="91" t="s">
        <v>440</v>
      </c>
      <c r="F88" s="91" t="s">
        <v>441</v>
      </c>
      <c r="G88" s="95" t="s">
        <v>353</v>
      </c>
      <c r="H88" s="91"/>
      <c r="I88" s="91" t="s">
        <v>358</v>
      </c>
      <c r="J88" s="90"/>
    </row>
    <row r="89" customFormat="false" ht="14.5" hidden="false" customHeight="false" outlineLevel="0" collapsed="false">
      <c r="A89" s="46"/>
      <c r="B89" s="38"/>
      <c r="C89" s="95" t="s">
        <v>355</v>
      </c>
      <c r="D89" s="95" t="s">
        <v>442</v>
      </c>
      <c r="E89" s="91" t="s">
        <v>443</v>
      </c>
      <c r="F89" s="91" t="s">
        <v>443</v>
      </c>
      <c r="G89" s="95" t="s">
        <v>353</v>
      </c>
      <c r="H89" s="91"/>
      <c r="I89" s="91" t="s">
        <v>358</v>
      </c>
      <c r="J89" s="90"/>
    </row>
    <row r="90" customFormat="false" ht="14.5" hidden="false" customHeight="false" outlineLevel="0" collapsed="false">
      <c r="A90" s="46"/>
      <c r="B90" s="38"/>
      <c r="C90" s="95" t="s">
        <v>355</v>
      </c>
      <c r="D90" s="95" t="s">
        <v>444</v>
      </c>
      <c r="E90" s="91"/>
      <c r="F90" s="91" t="n">
        <v>1.25</v>
      </c>
      <c r="G90" s="95" t="s">
        <v>353</v>
      </c>
      <c r="H90" s="91"/>
      <c r="I90" s="91"/>
      <c r="J90" s="90"/>
    </row>
    <row r="91" customFormat="false" ht="14.5" hidden="false" customHeight="false" outlineLevel="0" collapsed="false">
      <c r="A91" s="46"/>
      <c r="B91" s="38"/>
      <c r="C91" s="95" t="s">
        <v>355</v>
      </c>
      <c r="D91" s="95" t="s">
        <v>377</v>
      </c>
      <c r="E91" s="91" t="n">
        <v>2.3</v>
      </c>
      <c r="F91" s="91" t="s">
        <v>379</v>
      </c>
      <c r="G91" s="95" t="s">
        <v>353</v>
      </c>
      <c r="H91" s="91"/>
      <c r="I91" s="91" t="s">
        <v>358</v>
      </c>
      <c r="J91" s="90"/>
    </row>
    <row r="92" customFormat="false" ht="14.5" hidden="false" customHeight="false" outlineLevel="0" collapsed="false">
      <c r="A92" s="46"/>
      <c r="B92" s="38"/>
      <c r="C92" s="95" t="s">
        <v>355</v>
      </c>
      <c r="D92" s="95" t="s">
        <v>409</v>
      </c>
      <c r="E92" s="91" t="s">
        <v>445</v>
      </c>
      <c r="F92" s="91" t="s">
        <v>446</v>
      </c>
      <c r="G92" s="95" t="s">
        <v>353</v>
      </c>
      <c r="H92" s="91"/>
      <c r="I92" s="91" t="s">
        <v>354</v>
      </c>
      <c r="J92" s="90"/>
    </row>
    <row r="93" customFormat="false" ht="14.5" hidden="false" customHeight="false" outlineLevel="0" collapsed="false">
      <c r="A93" s="46"/>
      <c r="B93" s="38"/>
      <c r="C93" s="95" t="s">
        <v>355</v>
      </c>
      <c r="D93" s="95" t="s">
        <v>447</v>
      </c>
      <c r="E93" s="91" t="s">
        <v>448</v>
      </c>
      <c r="F93" s="91" t="s">
        <v>449</v>
      </c>
      <c r="G93" s="95" t="s">
        <v>353</v>
      </c>
      <c r="H93" s="91"/>
      <c r="I93" s="91" t="s">
        <v>358</v>
      </c>
      <c r="J93" s="90"/>
    </row>
    <row r="94" customFormat="false" ht="14.5" hidden="false" customHeight="false" outlineLevel="0" collapsed="false">
      <c r="A94" s="46"/>
      <c r="B94" s="38"/>
      <c r="C94" s="95" t="s">
        <v>355</v>
      </c>
      <c r="D94" s="95" t="s">
        <v>450</v>
      </c>
      <c r="E94" s="91" t="n">
        <v>1.18</v>
      </c>
      <c r="F94" s="91" t="s">
        <v>451</v>
      </c>
      <c r="G94" s="95" t="s">
        <v>353</v>
      </c>
      <c r="H94" s="91"/>
      <c r="I94" s="91" t="s">
        <v>354</v>
      </c>
      <c r="J94" s="90"/>
    </row>
    <row r="95" customFormat="false" ht="14.5" hidden="false" customHeight="false" outlineLevel="0" collapsed="false">
      <c r="A95" s="46"/>
      <c r="B95" s="38"/>
      <c r="C95" s="95" t="s">
        <v>355</v>
      </c>
      <c r="D95" s="95" t="s">
        <v>452</v>
      </c>
      <c r="E95" s="91" t="n">
        <v>1.18</v>
      </c>
      <c r="F95" s="91" t="s">
        <v>453</v>
      </c>
      <c r="G95" s="95" t="s">
        <v>353</v>
      </c>
      <c r="H95" s="91"/>
      <c r="I95" s="91" t="s">
        <v>354</v>
      </c>
      <c r="J95" s="90"/>
    </row>
    <row r="96" customFormat="false" ht="14.5" hidden="false" customHeight="false" outlineLevel="0" collapsed="false">
      <c r="A96" s="46"/>
      <c r="B96" s="38"/>
      <c r="C96" s="95" t="s">
        <v>355</v>
      </c>
      <c r="D96" s="95" t="s">
        <v>454</v>
      </c>
      <c r="E96" s="91" t="n">
        <v>7</v>
      </c>
      <c r="F96" s="91" t="s">
        <v>455</v>
      </c>
      <c r="G96" s="95" t="s">
        <v>456</v>
      </c>
      <c r="H96" s="91"/>
      <c r="I96" s="91" t="s">
        <v>354</v>
      </c>
      <c r="J96" s="90"/>
    </row>
    <row r="97" customFormat="false" ht="14.5" hidden="false" customHeight="false" outlineLevel="0" collapsed="false">
      <c r="A97" s="46"/>
      <c r="B97" s="38"/>
      <c r="C97" s="95" t="s">
        <v>457</v>
      </c>
      <c r="D97" s="95" t="s">
        <v>458</v>
      </c>
      <c r="E97" s="91" t="n">
        <v>0.19</v>
      </c>
      <c r="F97" s="91" t="s">
        <v>459</v>
      </c>
      <c r="G97" s="95" t="s">
        <v>353</v>
      </c>
      <c r="H97" s="91"/>
      <c r="I97" s="91" t="s">
        <v>354</v>
      </c>
      <c r="J97" s="90"/>
    </row>
    <row r="98" customFormat="false" ht="14.5" hidden="false" customHeight="false" outlineLevel="0" collapsed="false">
      <c r="A98" s="46"/>
      <c r="B98" s="38"/>
      <c r="C98" s="95" t="s">
        <v>355</v>
      </c>
      <c r="D98" s="95" t="s">
        <v>460</v>
      </c>
      <c r="E98" s="91" t="n">
        <v>6.3</v>
      </c>
      <c r="F98" s="91" t="s">
        <v>461</v>
      </c>
      <c r="G98" s="95" t="s">
        <v>353</v>
      </c>
      <c r="H98" s="91"/>
      <c r="I98" s="91" t="s">
        <v>354</v>
      </c>
      <c r="J98" s="90"/>
    </row>
    <row r="99" customFormat="false" ht="14.5" hidden="false" customHeight="false" outlineLevel="0" collapsed="false">
      <c r="A99" s="46"/>
      <c r="B99" s="38"/>
      <c r="C99" s="95" t="s">
        <v>355</v>
      </c>
      <c r="D99" s="95" t="s">
        <v>462</v>
      </c>
      <c r="E99" s="91" t="n">
        <v>2.5</v>
      </c>
      <c r="F99" s="91" t="s">
        <v>463</v>
      </c>
      <c r="G99" s="95" t="s">
        <v>353</v>
      </c>
      <c r="H99" s="91"/>
      <c r="I99" s="91" t="s">
        <v>354</v>
      </c>
      <c r="J99" s="90"/>
    </row>
    <row r="100" customFormat="false" ht="14.5" hidden="false" customHeight="false" outlineLevel="0" collapsed="false">
      <c r="A100" s="46"/>
      <c r="B100" s="38"/>
      <c r="C100" s="95" t="s">
        <v>355</v>
      </c>
      <c r="D100" s="95" t="s">
        <v>464</v>
      </c>
      <c r="E100" s="91" t="s">
        <v>465</v>
      </c>
      <c r="F100" s="91" t="s">
        <v>466</v>
      </c>
      <c r="G100" s="95" t="s">
        <v>353</v>
      </c>
      <c r="H100" s="91"/>
      <c r="I100" s="91" t="s">
        <v>358</v>
      </c>
      <c r="J100" s="90"/>
    </row>
    <row r="101" customFormat="false" ht="14.5" hidden="false" customHeight="false" outlineLevel="0" collapsed="false">
      <c r="A101" s="46"/>
      <c r="B101" s="38"/>
      <c r="C101" s="51" t="s">
        <v>355</v>
      </c>
      <c r="D101" s="51" t="s">
        <v>467</v>
      </c>
      <c r="E101" s="89" t="n">
        <v>3.1</v>
      </c>
      <c r="F101" s="89" t="s">
        <v>468</v>
      </c>
      <c r="G101" s="51" t="s">
        <v>353</v>
      </c>
      <c r="H101" s="89"/>
      <c r="I101" s="89" t="s">
        <v>354</v>
      </c>
      <c r="J101" s="90"/>
    </row>
    <row r="102" customFormat="false" ht="14.5" hidden="false" customHeight="false" outlineLevel="0" collapsed="false">
      <c r="A102" s="46"/>
      <c r="B102" s="38"/>
      <c r="C102" s="51" t="s">
        <v>355</v>
      </c>
      <c r="D102" s="51" t="s">
        <v>469</v>
      </c>
      <c r="E102" s="89" t="s">
        <v>470</v>
      </c>
      <c r="F102" s="89" t="n">
        <v>10</v>
      </c>
      <c r="G102" s="51" t="s">
        <v>353</v>
      </c>
      <c r="H102" s="89"/>
      <c r="I102" s="89" t="s">
        <v>358</v>
      </c>
      <c r="J102" s="90"/>
    </row>
    <row r="103" customFormat="false" ht="14.5" hidden="false" customHeight="false" outlineLevel="0" collapsed="false">
      <c r="A103" s="46"/>
      <c r="B103" s="38"/>
      <c r="C103" s="51" t="s">
        <v>355</v>
      </c>
      <c r="D103" s="51" t="s">
        <v>471</v>
      </c>
      <c r="E103" s="89" t="s">
        <v>472</v>
      </c>
      <c r="F103" s="89" t="s">
        <v>473</v>
      </c>
      <c r="G103" s="51" t="s">
        <v>353</v>
      </c>
      <c r="H103" s="89"/>
      <c r="I103" s="89" t="s">
        <v>358</v>
      </c>
      <c r="J103" s="90"/>
    </row>
    <row r="104" customFormat="false" ht="14.5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</row>
    <row r="105" customFormat="false" ht="14.5" hidden="false" customHeight="false" outlineLevel="0" collapsed="false">
      <c r="A105" s="83" t="s">
        <v>474</v>
      </c>
      <c r="B105" s="46"/>
      <c r="C105" s="46"/>
      <c r="D105" s="46"/>
      <c r="E105" s="46"/>
      <c r="F105" s="46"/>
      <c r="G105" s="46"/>
      <c r="H105" s="46"/>
      <c r="I105" s="46"/>
    </row>
    <row r="106" customFormat="false" ht="14.5" hidden="false" customHeight="false" outlineLevel="0" collapsed="false">
      <c r="A106" s="46"/>
      <c r="B106" s="84" t="s">
        <v>341</v>
      </c>
      <c r="C106" s="85" t="s">
        <v>342</v>
      </c>
      <c r="D106" s="85" t="s">
        <v>343</v>
      </c>
      <c r="E106" s="85" t="s">
        <v>344</v>
      </c>
      <c r="F106" s="85" t="s">
        <v>345</v>
      </c>
      <c r="G106" s="85" t="s">
        <v>346</v>
      </c>
      <c r="H106" s="85" t="s">
        <v>347</v>
      </c>
      <c r="I106" s="85" t="s">
        <v>348</v>
      </c>
      <c r="J106" s="85" t="s">
        <v>349</v>
      </c>
    </row>
    <row r="107" customFormat="false" ht="14.5" hidden="false" customHeight="false" outlineLevel="0" collapsed="false">
      <c r="A107" s="46"/>
      <c r="B107" s="86" t="s">
        <v>350</v>
      </c>
      <c r="C107" s="96" t="s">
        <v>351</v>
      </c>
      <c r="D107" s="96" t="s">
        <v>352</v>
      </c>
      <c r="E107" s="96" t="n">
        <v>7.9</v>
      </c>
      <c r="F107" s="96" t="n">
        <v>9</v>
      </c>
      <c r="G107" s="96" t="s">
        <v>353</v>
      </c>
      <c r="H107" s="89"/>
      <c r="I107" s="89" t="s">
        <v>354</v>
      </c>
      <c r="J107" s="90" t="n">
        <v>2</v>
      </c>
    </row>
    <row r="108" customFormat="false" ht="14.5" hidden="false" customHeight="false" outlineLevel="0" collapsed="false">
      <c r="A108" s="46"/>
      <c r="B108" s="86"/>
      <c r="C108" s="96" t="s">
        <v>355</v>
      </c>
      <c r="D108" s="96" t="s">
        <v>356</v>
      </c>
      <c r="E108" s="96" t="s">
        <v>357</v>
      </c>
      <c r="F108" s="96" t="n">
        <v>8.1</v>
      </c>
      <c r="G108" s="96" t="s">
        <v>353</v>
      </c>
      <c r="H108" s="89"/>
      <c r="I108" s="89" t="s">
        <v>475</v>
      </c>
      <c r="J108" s="90"/>
    </row>
    <row r="109" customFormat="false" ht="14.5" hidden="false" customHeight="false" outlineLevel="0" collapsed="false">
      <c r="A109" s="46"/>
      <c r="B109" s="86"/>
      <c r="C109" s="97" t="s">
        <v>355</v>
      </c>
      <c r="D109" s="97" t="s">
        <v>359</v>
      </c>
      <c r="E109" s="97" t="s">
        <v>476</v>
      </c>
      <c r="F109" s="97" t="n">
        <v>5</v>
      </c>
      <c r="G109" s="97" t="s">
        <v>360</v>
      </c>
      <c r="H109" s="89"/>
      <c r="I109" s="89" t="s">
        <v>475</v>
      </c>
      <c r="J109" s="90"/>
    </row>
    <row r="110" customFormat="false" ht="14.5" hidden="false" customHeight="false" outlineLevel="0" collapsed="false">
      <c r="A110" s="46"/>
      <c r="B110" s="86"/>
      <c r="C110" s="96" t="s">
        <v>355</v>
      </c>
      <c r="D110" s="96" t="s">
        <v>361</v>
      </c>
      <c r="E110" s="96" t="s">
        <v>477</v>
      </c>
      <c r="F110" s="96" t="n">
        <v>5</v>
      </c>
      <c r="G110" s="96" t="s">
        <v>353</v>
      </c>
      <c r="H110" s="89"/>
      <c r="I110" s="89" t="s">
        <v>475</v>
      </c>
      <c r="J110" s="90"/>
    </row>
    <row r="111" customFormat="false" ht="14.5" hidden="false" customHeight="false" outlineLevel="0" collapsed="false">
      <c r="A111" s="46"/>
      <c r="B111" s="86"/>
      <c r="C111" s="96" t="s">
        <v>355</v>
      </c>
      <c r="D111" s="96" t="s">
        <v>363</v>
      </c>
      <c r="E111" s="96" t="s">
        <v>478</v>
      </c>
      <c r="F111" s="96" t="s">
        <v>365</v>
      </c>
      <c r="G111" s="96" t="s">
        <v>353</v>
      </c>
      <c r="H111" s="89"/>
      <c r="I111" s="89" t="s">
        <v>475</v>
      </c>
      <c r="J111" s="90"/>
    </row>
    <row r="112" customFormat="false" ht="14.5" hidden="false" customHeight="false" outlineLevel="0" collapsed="false">
      <c r="A112" s="46"/>
      <c r="B112" s="86"/>
      <c r="C112" s="96" t="s">
        <v>355</v>
      </c>
      <c r="D112" s="96" t="s">
        <v>366</v>
      </c>
      <c r="E112" s="96" t="s">
        <v>367</v>
      </c>
      <c r="F112" s="96" t="n">
        <v>3</v>
      </c>
      <c r="G112" s="96" t="s">
        <v>353</v>
      </c>
      <c r="H112" s="89"/>
      <c r="I112" s="89" t="s">
        <v>475</v>
      </c>
      <c r="J112" s="90"/>
    </row>
    <row r="113" customFormat="false" ht="14.5" hidden="false" customHeight="false" outlineLevel="0" collapsed="false">
      <c r="A113" s="46"/>
      <c r="B113" s="86"/>
      <c r="C113" s="96" t="s">
        <v>368</v>
      </c>
      <c r="D113" s="96" t="s">
        <v>369</v>
      </c>
      <c r="E113" s="96" t="s">
        <v>370</v>
      </c>
      <c r="F113" s="96" t="s">
        <v>371</v>
      </c>
      <c r="G113" s="96" t="s">
        <v>353</v>
      </c>
      <c r="H113" s="89"/>
      <c r="I113" s="89" t="s">
        <v>479</v>
      </c>
      <c r="J113" s="90"/>
    </row>
    <row r="114" customFormat="false" ht="14.5" hidden="false" customHeight="false" outlineLevel="0" collapsed="false">
      <c r="A114" s="46"/>
      <c r="B114" s="86"/>
      <c r="C114" s="96" t="s">
        <v>372</v>
      </c>
      <c r="D114" s="96" t="s">
        <v>373</v>
      </c>
      <c r="E114" s="96" t="s">
        <v>374</v>
      </c>
      <c r="F114" s="96" t="n">
        <v>5.8</v>
      </c>
      <c r="G114" s="96" t="s">
        <v>353</v>
      </c>
      <c r="H114" s="89"/>
      <c r="I114" s="89" t="s">
        <v>475</v>
      </c>
      <c r="J114" s="90"/>
    </row>
    <row r="115" customFormat="false" ht="14.5" hidden="false" customHeight="false" outlineLevel="0" collapsed="false">
      <c r="A115" s="46"/>
      <c r="B115" s="86" t="s">
        <v>384</v>
      </c>
      <c r="C115" s="89" t="s">
        <v>351</v>
      </c>
      <c r="D115" s="89" t="s">
        <v>352</v>
      </c>
      <c r="E115" s="86" t="n">
        <v>7.7</v>
      </c>
      <c r="F115" s="89" t="s">
        <v>385</v>
      </c>
      <c r="G115" s="89" t="s">
        <v>353</v>
      </c>
      <c r="H115" s="89"/>
      <c r="I115" s="89" t="s">
        <v>479</v>
      </c>
      <c r="J115" s="90"/>
    </row>
    <row r="116" customFormat="false" ht="14.5" hidden="false" customHeight="false" outlineLevel="0" collapsed="false">
      <c r="A116" s="46"/>
      <c r="B116" s="86"/>
      <c r="C116" s="89" t="s">
        <v>355</v>
      </c>
      <c r="D116" s="89" t="s">
        <v>386</v>
      </c>
      <c r="E116" s="86" t="n">
        <v>16.8</v>
      </c>
      <c r="F116" s="89" t="s">
        <v>387</v>
      </c>
      <c r="G116" s="89" t="s">
        <v>353</v>
      </c>
      <c r="H116" s="89"/>
      <c r="I116" s="89" t="s">
        <v>479</v>
      </c>
      <c r="J116" s="90"/>
    </row>
    <row r="117" customFormat="false" ht="14.5" hidden="false" customHeight="false" outlineLevel="0" collapsed="false">
      <c r="A117" s="46"/>
      <c r="B117" s="86"/>
      <c r="C117" s="89" t="s">
        <v>355</v>
      </c>
      <c r="D117" s="89" t="s">
        <v>356</v>
      </c>
      <c r="E117" s="86" t="n">
        <v>7</v>
      </c>
      <c r="F117" s="89" t="n">
        <v>8.1</v>
      </c>
      <c r="G117" s="89" t="s">
        <v>353</v>
      </c>
      <c r="H117" s="89"/>
      <c r="I117" s="89" t="s">
        <v>475</v>
      </c>
      <c r="J117" s="90"/>
    </row>
    <row r="118" customFormat="false" ht="14.5" hidden="false" customHeight="false" outlineLevel="0" collapsed="false">
      <c r="A118" s="46"/>
      <c r="B118" s="86"/>
      <c r="C118" s="89" t="s">
        <v>372</v>
      </c>
      <c r="D118" s="89" t="s">
        <v>383</v>
      </c>
      <c r="E118" s="86" t="n">
        <v>13</v>
      </c>
      <c r="F118" s="89" t="n">
        <v>15</v>
      </c>
      <c r="G118" s="89" t="s">
        <v>353</v>
      </c>
      <c r="H118" s="89"/>
      <c r="I118" s="89" t="s">
        <v>479</v>
      </c>
      <c r="J118" s="90"/>
    </row>
    <row r="119" customFormat="false" ht="14.5" hidden="false" customHeight="false" outlineLevel="0" collapsed="false">
      <c r="A119" s="46"/>
      <c r="B119" s="86"/>
      <c r="C119" s="89" t="s">
        <v>368</v>
      </c>
      <c r="D119" s="89" t="s">
        <v>369</v>
      </c>
      <c r="E119" s="86" t="s">
        <v>388</v>
      </c>
      <c r="F119" s="89" t="s">
        <v>371</v>
      </c>
      <c r="G119" s="89" t="s">
        <v>353</v>
      </c>
      <c r="H119" s="89"/>
      <c r="I119" s="89" t="s">
        <v>479</v>
      </c>
      <c r="J119" s="90"/>
    </row>
    <row r="120" customFormat="false" ht="14.5" hidden="false" customHeight="false" outlineLevel="0" collapsed="false">
      <c r="A120" s="46"/>
      <c r="B120" s="86" t="s">
        <v>310</v>
      </c>
      <c r="C120" s="89" t="s">
        <v>351</v>
      </c>
      <c r="D120" s="89" t="s">
        <v>352</v>
      </c>
      <c r="E120" s="89" t="n">
        <v>7.7</v>
      </c>
      <c r="F120" s="89" t="s">
        <v>385</v>
      </c>
      <c r="G120" s="89" t="s">
        <v>353</v>
      </c>
      <c r="H120" s="89"/>
      <c r="I120" s="89" t="s">
        <v>479</v>
      </c>
      <c r="J120" s="90"/>
    </row>
    <row r="121" customFormat="false" ht="14.5" hidden="false" customHeight="false" outlineLevel="0" collapsed="false">
      <c r="A121" s="46"/>
      <c r="B121" s="86"/>
      <c r="C121" s="89" t="s">
        <v>351</v>
      </c>
      <c r="D121" s="89" t="s">
        <v>389</v>
      </c>
      <c r="E121" s="89" t="n">
        <v>7.6</v>
      </c>
      <c r="F121" s="89" t="s">
        <v>390</v>
      </c>
      <c r="G121" s="89" t="s">
        <v>353</v>
      </c>
      <c r="H121" s="89"/>
      <c r="I121" s="89" t="s">
        <v>475</v>
      </c>
      <c r="J121" s="90"/>
    </row>
    <row r="122" customFormat="false" ht="14.5" hidden="false" customHeight="false" outlineLevel="0" collapsed="false">
      <c r="A122" s="46"/>
      <c r="B122" s="86"/>
      <c r="C122" s="89" t="s">
        <v>355</v>
      </c>
      <c r="D122" s="89" t="s">
        <v>391</v>
      </c>
      <c r="E122" s="89" t="s">
        <v>480</v>
      </c>
      <c r="F122" s="89" t="n">
        <v>8.1</v>
      </c>
      <c r="G122" s="89" t="s">
        <v>353</v>
      </c>
      <c r="H122" s="89"/>
      <c r="I122" s="89" t="s">
        <v>475</v>
      </c>
      <c r="J122" s="90"/>
    </row>
    <row r="123" customFormat="false" ht="14.5" hidden="false" customHeight="false" outlineLevel="0" collapsed="false">
      <c r="A123" s="46"/>
      <c r="B123" s="86"/>
      <c r="C123" s="89" t="s">
        <v>355</v>
      </c>
      <c r="D123" s="89" t="s">
        <v>359</v>
      </c>
      <c r="E123" s="89" t="n">
        <v>5</v>
      </c>
      <c r="F123" s="89" t="n">
        <v>5</v>
      </c>
      <c r="G123" s="89" t="s">
        <v>353</v>
      </c>
      <c r="H123" s="89"/>
      <c r="I123" s="89" t="s">
        <v>475</v>
      </c>
      <c r="J123" s="90"/>
    </row>
    <row r="124" customFormat="false" ht="14.5" hidden="false" customHeight="false" outlineLevel="0" collapsed="false">
      <c r="A124" s="46"/>
      <c r="B124" s="86"/>
      <c r="C124" s="89" t="s">
        <v>355</v>
      </c>
      <c r="D124" s="89" t="s">
        <v>366</v>
      </c>
      <c r="E124" s="89" t="n">
        <v>3</v>
      </c>
      <c r="F124" s="89" t="n">
        <v>3</v>
      </c>
      <c r="G124" s="89" t="s">
        <v>353</v>
      </c>
      <c r="H124" s="89"/>
      <c r="I124" s="89" t="s">
        <v>475</v>
      </c>
      <c r="J124" s="90"/>
    </row>
    <row r="125" customFormat="false" ht="14.5" hidden="false" customHeight="false" outlineLevel="0" collapsed="false">
      <c r="A125" s="46"/>
      <c r="B125" s="86"/>
      <c r="C125" s="89" t="s">
        <v>372</v>
      </c>
      <c r="D125" s="89" t="s">
        <v>373</v>
      </c>
      <c r="E125" s="89" t="s">
        <v>393</v>
      </c>
      <c r="F125" s="89" t="n">
        <v>5.8</v>
      </c>
      <c r="G125" s="89" t="s">
        <v>353</v>
      </c>
      <c r="H125" s="89"/>
      <c r="I125" s="89" t="s">
        <v>475</v>
      </c>
      <c r="J125" s="90"/>
    </row>
    <row r="126" customFormat="false" ht="14.5" hidden="false" customHeight="false" outlineLevel="0" collapsed="false">
      <c r="A126" s="46"/>
      <c r="B126" s="86"/>
      <c r="C126" s="89" t="s">
        <v>368</v>
      </c>
      <c r="D126" s="89" t="s">
        <v>369</v>
      </c>
      <c r="E126" s="89" t="s">
        <v>394</v>
      </c>
      <c r="F126" s="89" t="s">
        <v>371</v>
      </c>
      <c r="G126" s="89" t="s">
        <v>353</v>
      </c>
      <c r="H126" s="89"/>
      <c r="I126" s="89" t="s">
        <v>479</v>
      </c>
      <c r="J126" s="90"/>
    </row>
    <row r="127" customFormat="false" ht="14.5" hidden="false" customHeight="true" outlineLevel="0" collapsed="false">
      <c r="A127" s="46"/>
      <c r="B127" s="94" t="s">
        <v>395</v>
      </c>
      <c r="C127" s="94" t="s">
        <v>351</v>
      </c>
      <c r="D127" s="94" t="s">
        <v>352</v>
      </c>
      <c r="E127" s="94" t="n">
        <v>7.7</v>
      </c>
      <c r="F127" s="94" t="n">
        <v>9</v>
      </c>
      <c r="G127" s="94" t="s">
        <v>353</v>
      </c>
      <c r="H127" s="89"/>
      <c r="I127" s="89" t="s">
        <v>479</v>
      </c>
      <c r="J127" s="90"/>
    </row>
    <row r="128" customFormat="false" ht="14.5" hidden="false" customHeight="false" outlineLevel="0" collapsed="false">
      <c r="A128" s="46"/>
      <c r="B128" s="94"/>
      <c r="C128" s="94" t="s">
        <v>355</v>
      </c>
      <c r="D128" s="94" t="s">
        <v>396</v>
      </c>
      <c r="E128" s="94" t="s">
        <v>397</v>
      </c>
      <c r="F128" s="94" t="s">
        <v>398</v>
      </c>
      <c r="G128" s="94" t="s">
        <v>353</v>
      </c>
      <c r="H128" s="89"/>
      <c r="I128" s="89" t="s">
        <v>475</v>
      </c>
      <c r="J128" s="90"/>
    </row>
    <row r="129" customFormat="false" ht="14.5" hidden="false" customHeight="false" outlineLevel="0" collapsed="false">
      <c r="A129" s="46"/>
      <c r="B129" s="94"/>
      <c r="C129" s="94" t="s">
        <v>368</v>
      </c>
      <c r="D129" s="94" t="s">
        <v>399</v>
      </c>
      <c r="E129" s="94" t="s">
        <v>400</v>
      </c>
      <c r="F129" s="94" t="s">
        <v>401</v>
      </c>
      <c r="G129" s="94" t="s">
        <v>353</v>
      </c>
      <c r="H129" s="89"/>
      <c r="I129" s="89" t="s">
        <v>479</v>
      </c>
      <c r="J129" s="90"/>
    </row>
    <row r="130" customFormat="false" ht="14.5" hidden="false" customHeight="false" outlineLevel="0" collapsed="false">
      <c r="A130" s="46"/>
      <c r="B130" s="94"/>
      <c r="C130" s="94" t="s">
        <v>355</v>
      </c>
      <c r="D130" s="94" t="s">
        <v>359</v>
      </c>
      <c r="E130" s="94" t="s">
        <v>402</v>
      </c>
      <c r="F130" s="94" t="s">
        <v>402</v>
      </c>
      <c r="G130" s="94" t="s">
        <v>360</v>
      </c>
      <c r="H130" s="89"/>
      <c r="I130" s="89" t="s">
        <v>475</v>
      </c>
      <c r="J130" s="90"/>
    </row>
    <row r="131" customFormat="false" ht="14.5" hidden="false" customHeight="false" outlineLevel="0" collapsed="false">
      <c r="A131" s="46"/>
      <c r="B131" s="94"/>
      <c r="C131" s="94" t="s">
        <v>372</v>
      </c>
      <c r="D131" s="94" t="s">
        <v>383</v>
      </c>
      <c r="E131" s="94" t="s">
        <v>403</v>
      </c>
      <c r="F131" s="94" t="n">
        <v>15</v>
      </c>
      <c r="G131" s="94" t="s">
        <v>353</v>
      </c>
      <c r="H131" s="89"/>
      <c r="I131" s="89" t="s">
        <v>475</v>
      </c>
      <c r="J131" s="90"/>
    </row>
    <row r="132" customFormat="false" ht="14.5" hidden="false" customHeight="false" outlineLevel="0" collapsed="false">
      <c r="A132" s="46"/>
      <c r="B132" s="86" t="s">
        <v>404</v>
      </c>
      <c r="C132" s="86" t="s">
        <v>351</v>
      </c>
      <c r="D132" s="86" t="s">
        <v>389</v>
      </c>
      <c r="E132" s="86" t="n">
        <v>7.9</v>
      </c>
      <c r="F132" s="86" t="s">
        <v>390</v>
      </c>
      <c r="G132" s="86" t="s">
        <v>353</v>
      </c>
      <c r="H132" s="86"/>
      <c r="I132" s="89" t="s">
        <v>475</v>
      </c>
      <c r="J132" s="90"/>
    </row>
    <row r="133" customFormat="false" ht="14.5" hidden="false" customHeight="false" outlineLevel="0" collapsed="false">
      <c r="A133" s="46"/>
      <c r="B133" s="86"/>
      <c r="C133" s="86" t="s">
        <v>355</v>
      </c>
      <c r="D133" s="86" t="s">
        <v>405</v>
      </c>
      <c r="E133" s="86" t="n">
        <v>8</v>
      </c>
      <c r="F133" s="86" t="n">
        <v>19</v>
      </c>
      <c r="G133" s="86" t="s">
        <v>353</v>
      </c>
      <c r="H133" s="86"/>
      <c r="I133" s="89" t="s">
        <v>479</v>
      </c>
      <c r="J133" s="90"/>
    </row>
    <row r="134" customFormat="false" ht="14.5" hidden="false" customHeight="false" outlineLevel="0" collapsed="false">
      <c r="A134" s="46"/>
      <c r="B134" s="86"/>
      <c r="C134" s="86" t="s">
        <v>355</v>
      </c>
      <c r="D134" s="86" t="s">
        <v>406</v>
      </c>
      <c r="E134" s="86" t="s">
        <v>407</v>
      </c>
      <c r="F134" s="86" t="s">
        <v>379</v>
      </c>
      <c r="G134" s="86" t="s">
        <v>353</v>
      </c>
      <c r="H134" s="86"/>
      <c r="I134" s="89" t="s">
        <v>475</v>
      </c>
      <c r="J134" s="90"/>
    </row>
    <row r="135" customFormat="false" ht="14.5" hidden="false" customHeight="false" outlineLevel="0" collapsed="false">
      <c r="A135" s="46"/>
      <c r="B135" s="86"/>
      <c r="C135" s="86" t="s">
        <v>355</v>
      </c>
      <c r="D135" s="86" t="s">
        <v>396</v>
      </c>
      <c r="E135" s="86" t="s">
        <v>408</v>
      </c>
      <c r="F135" s="86" t="s">
        <v>387</v>
      </c>
      <c r="G135" s="86" t="s">
        <v>353</v>
      </c>
      <c r="H135" s="89"/>
      <c r="I135" s="89" t="s">
        <v>479</v>
      </c>
      <c r="J135" s="90"/>
    </row>
    <row r="136" customFormat="false" ht="14.5" hidden="false" customHeight="false" outlineLevel="0" collapsed="false">
      <c r="A136" s="46"/>
      <c r="B136" s="86"/>
      <c r="C136" s="86" t="s">
        <v>355</v>
      </c>
      <c r="D136" s="86" t="s">
        <v>409</v>
      </c>
      <c r="E136" s="86" t="s">
        <v>410</v>
      </c>
      <c r="F136" s="86" t="n">
        <v>7</v>
      </c>
      <c r="G136" s="86" t="s">
        <v>353</v>
      </c>
      <c r="H136" s="89"/>
      <c r="I136" s="89" t="s">
        <v>475</v>
      </c>
      <c r="J136" s="90"/>
    </row>
    <row r="137" customFormat="false" ht="14.5" hidden="false" customHeight="false" outlineLevel="0" collapsed="false">
      <c r="A137" s="46"/>
      <c r="B137" s="86"/>
      <c r="C137" s="86" t="s">
        <v>368</v>
      </c>
      <c r="D137" s="86" t="s">
        <v>369</v>
      </c>
      <c r="E137" s="86" t="n">
        <v>2.4</v>
      </c>
      <c r="F137" s="86" t="s">
        <v>371</v>
      </c>
      <c r="G137" s="86" t="s">
        <v>353</v>
      </c>
      <c r="H137" s="89"/>
      <c r="I137" s="89" t="s">
        <v>479</v>
      </c>
      <c r="J137" s="90"/>
    </row>
    <row r="138" customFormat="false" ht="14.5" hidden="false" customHeight="false" outlineLevel="0" collapsed="false">
      <c r="A138" s="46"/>
      <c r="B138" s="86"/>
      <c r="C138" s="86" t="s">
        <v>411</v>
      </c>
      <c r="D138" s="86" t="s">
        <v>412</v>
      </c>
      <c r="E138" s="86" t="n">
        <v>2.8</v>
      </c>
      <c r="F138" s="89" t="s">
        <v>413</v>
      </c>
      <c r="G138" s="86" t="s">
        <v>353</v>
      </c>
      <c r="H138" s="89" t="s">
        <v>414</v>
      </c>
      <c r="I138" s="89" t="s">
        <v>354</v>
      </c>
      <c r="J138" s="90"/>
    </row>
    <row r="139" customFormat="false" ht="14.5" hidden="false" customHeight="false" outlineLevel="0" collapsed="false">
      <c r="A139" s="46"/>
      <c r="B139" s="86"/>
      <c r="C139" s="86" t="s">
        <v>372</v>
      </c>
      <c r="D139" s="86" t="s">
        <v>415</v>
      </c>
      <c r="E139" s="86" t="n">
        <v>11</v>
      </c>
      <c r="F139" s="86" t="n">
        <v>15</v>
      </c>
      <c r="G139" s="86" t="s">
        <v>353</v>
      </c>
      <c r="H139" s="86"/>
      <c r="I139" s="89" t="s">
        <v>479</v>
      </c>
      <c r="J139" s="90"/>
    </row>
    <row r="140" customFormat="false" ht="14.5" hidden="false" customHeight="true" outlineLevel="0" collapsed="false">
      <c r="A140" s="46"/>
      <c r="B140" s="93" t="s">
        <v>416</v>
      </c>
      <c r="C140" s="93" t="s">
        <v>351</v>
      </c>
      <c r="D140" s="93" t="s">
        <v>389</v>
      </c>
      <c r="E140" s="93" t="n">
        <v>7.9</v>
      </c>
      <c r="F140" s="93" t="n">
        <v>9</v>
      </c>
      <c r="G140" s="93" t="s">
        <v>353</v>
      </c>
      <c r="H140" s="89"/>
      <c r="I140" s="89" t="s">
        <v>479</v>
      </c>
      <c r="J140" s="90"/>
    </row>
    <row r="141" customFormat="false" ht="14.5" hidden="false" customHeight="false" outlineLevel="0" collapsed="false">
      <c r="A141" s="46"/>
      <c r="B141" s="93"/>
      <c r="C141" s="93" t="s">
        <v>372</v>
      </c>
      <c r="D141" s="93" t="s">
        <v>415</v>
      </c>
      <c r="E141" s="86" t="n">
        <v>12</v>
      </c>
      <c r="F141" s="93" t="n">
        <v>15</v>
      </c>
      <c r="G141" s="93" t="s">
        <v>353</v>
      </c>
      <c r="H141" s="89"/>
      <c r="I141" s="89" t="s">
        <v>479</v>
      </c>
      <c r="J141" s="90"/>
    </row>
    <row r="142" customFormat="false" ht="14.5" hidden="false" customHeight="false" outlineLevel="0" collapsed="false">
      <c r="A142" s="46"/>
      <c r="B142" s="93"/>
      <c r="C142" s="93" t="s">
        <v>368</v>
      </c>
      <c r="D142" s="93" t="s">
        <v>369</v>
      </c>
      <c r="E142" s="93" t="n">
        <v>2.4</v>
      </c>
      <c r="F142" s="93" t="s">
        <v>371</v>
      </c>
      <c r="G142" s="93" t="s">
        <v>353</v>
      </c>
      <c r="H142" s="89"/>
      <c r="I142" s="89" t="s">
        <v>479</v>
      </c>
      <c r="J142" s="90"/>
    </row>
    <row r="143" customFormat="false" ht="14.5" hidden="false" customHeight="false" outlineLevel="0" collapsed="false">
      <c r="A143" s="46"/>
      <c r="B143" s="93"/>
      <c r="C143" s="93" t="s">
        <v>411</v>
      </c>
      <c r="D143" s="93" t="s">
        <v>412</v>
      </c>
      <c r="E143" s="93" t="n">
        <v>2.8</v>
      </c>
      <c r="F143" s="89" t="s">
        <v>413</v>
      </c>
      <c r="G143" s="93" t="s">
        <v>353</v>
      </c>
      <c r="H143" s="89" t="s">
        <v>414</v>
      </c>
      <c r="I143" s="89" t="s">
        <v>354</v>
      </c>
      <c r="J143" s="90"/>
    </row>
    <row r="144" customFormat="false" ht="14.5" hidden="false" customHeight="false" outlineLevel="0" collapsed="false">
      <c r="A144" s="46"/>
      <c r="B144" s="93"/>
      <c r="C144" s="93" t="s">
        <v>355</v>
      </c>
      <c r="D144" s="93" t="s">
        <v>406</v>
      </c>
      <c r="E144" s="93" t="s">
        <v>379</v>
      </c>
      <c r="F144" s="93" t="s">
        <v>379</v>
      </c>
      <c r="G144" s="93" t="s">
        <v>353</v>
      </c>
      <c r="H144" s="89"/>
      <c r="I144" s="89" t="s">
        <v>475</v>
      </c>
      <c r="J144" s="90"/>
    </row>
    <row r="145" customFormat="false" ht="14.5" hidden="false" customHeight="false" outlineLevel="0" collapsed="false">
      <c r="A145" s="46"/>
      <c r="B145" s="93"/>
      <c r="C145" s="93" t="s">
        <v>355</v>
      </c>
      <c r="D145" s="93" t="s">
        <v>405</v>
      </c>
      <c r="E145" s="93" t="n">
        <v>11</v>
      </c>
      <c r="F145" s="93" t="n">
        <v>19</v>
      </c>
      <c r="G145" s="93" t="s">
        <v>353</v>
      </c>
      <c r="H145" s="89"/>
      <c r="I145" s="89" t="s">
        <v>479</v>
      </c>
      <c r="J145" s="90"/>
    </row>
    <row r="146" customFormat="false" ht="14.5" hidden="false" customHeight="false" outlineLevel="0" collapsed="false">
      <c r="A146" s="46"/>
      <c r="B146" s="93"/>
      <c r="C146" s="93" t="s">
        <v>355</v>
      </c>
      <c r="D146" s="93" t="s">
        <v>396</v>
      </c>
      <c r="E146" s="93" t="s">
        <v>417</v>
      </c>
      <c r="F146" s="93" t="s">
        <v>387</v>
      </c>
      <c r="G146" s="93" t="s">
        <v>353</v>
      </c>
      <c r="H146" s="89"/>
      <c r="I146" s="89" t="s">
        <v>479</v>
      </c>
      <c r="J146" s="90"/>
    </row>
    <row r="147" customFormat="false" ht="14.5" hidden="false" customHeight="false" outlineLevel="0" collapsed="false">
      <c r="A147" s="46"/>
      <c r="B147" s="93"/>
      <c r="C147" s="93" t="s">
        <v>355</v>
      </c>
      <c r="D147" s="93" t="s">
        <v>409</v>
      </c>
      <c r="E147" s="93" t="s">
        <v>410</v>
      </c>
      <c r="F147" s="93" t="n">
        <v>7</v>
      </c>
      <c r="G147" s="93" t="s">
        <v>353</v>
      </c>
      <c r="H147" s="89"/>
      <c r="I147" s="89" t="s">
        <v>475</v>
      </c>
      <c r="J147" s="90"/>
    </row>
    <row r="148" customFormat="false" ht="14.5" hidden="false" customHeight="true" outlineLevel="0" collapsed="false">
      <c r="A148" s="46"/>
      <c r="B148" s="93" t="s">
        <v>281</v>
      </c>
      <c r="C148" s="93" t="s">
        <v>372</v>
      </c>
      <c r="D148" s="93" t="s">
        <v>415</v>
      </c>
      <c r="E148" s="93" t="n">
        <v>11</v>
      </c>
      <c r="F148" s="93" t="n">
        <v>15</v>
      </c>
      <c r="G148" s="93" t="s">
        <v>353</v>
      </c>
      <c r="H148" s="89"/>
      <c r="I148" s="89" t="s">
        <v>479</v>
      </c>
      <c r="J148" s="90"/>
    </row>
    <row r="149" customFormat="false" ht="14.5" hidden="false" customHeight="false" outlineLevel="0" collapsed="false">
      <c r="A149" s="46"/>
      <c r="B149" s="93"/>
      <c r="C149" s="93" t="s">
        <v>355</v>
      </c>
      <c r="D149" s="93" t="s">
        <v>405</v>
      </c>
      <c r="E149" s="93" t="n">
        <v>11</v>
      </c>
      <c r="F149" s="93" t="n">
        <v>19</v>
      </c>
      <c r="G149" s="93" t="s">
        <v>353</v>
      </c>
      <c r="H149" s="89"/>
      <c r="I149" s="89" t="s">
        <v>475</v>
      </c>
      <c r="J149" s="90"/>
    </row>
    <row r="150" customFormat="false" ht="14.5" hidden="false" customHeight="false" outlineLevel="0" collapsed="false">
      <c r="A150" s="46"/>
      <c r="B150" s="93"/>
      <c r="C150" s="93" t="s">
        <v>355</v>
      </c>
      <c r="D150" s="93" t="s">
        <v>406</v>
      </c>
      <c r="E150" s="93" t="s">
        <v>418</v>
      </c>
      <c r="F150" s="93" t="s">
        <v>379</v>
      </c>
      <c r="G150" s="93" t="s">
        <v>353</v>
      </c>
      <c r="H150" s="89"/>
      <c r="I150" s="89" t="s">
        <v>475</v>
      </c>
      <c r="J150" s="90"/>
    </row>
    <row r="151" customFormat="false" ht="14.5" hidden="false" customHeight="false" outlineLevel="0" collapsed="false">
      <c r="A151" s="46"/>
      <c r="B151" s="93"/>
      <c r="C151" s="93" t="s">
        <v>355</v>
      </c>
      <c r="D151" s="93" t="s">
        <v>396</v>
      </c>
      <c r="E151" s="93" t="s">
        <v>397</v>
      </c>
      <c r="F151" s="93" t="s">
        <v>387</v>
      </c>
      <c r="G151" s="93" t="s">
        <v>353</v>
      </c>
      <c r="H151" s="89"/>
      <c r="I151" s="89" t="s">
        <v>475</v>
      </c>
      <c r="J151" s="90"/>
    </row>
    <row r="152" customFormat="false" ht="14.5" hidden="false" customHeight="false" outlineLevel="0" collapsed="false">
      <c r="A152" s="46"/>
      <c r="B152" s="93"/>
      <c r="C152" s="93" t="s">
        <v>351</v>
      </c>
      <c r="D152" s="93" t="s">
        <v>389</v>
      </c>
      <c r="E152" s="93" t="n">
        <v>7.9</v>
      </c>
      <c r="F152" s="93" t="n">
        <v>9</v>
      </c>
      <c r="G152" s="93" t="s">
        <v>353</v>
      </c>
      <c r="H152" s="89"/>
      <c r="I152" s="89" t="s">
        <v>479</v>
      </c>
      <c r="J152" s="90"/>
    </row>
    <row r="153" customFormat="false" ht="14.5" hidden="false" customHeight="false" outlineLevel="0" collapsed="false">
      <c r="A153" s="46"/>
      <c r="B153" s="93"/>
      <c r="C153" s="93" t="s">
        <v>411</v>
      </c>
      <c r="D153" s="93" t="s">
        <v>412</v>
      </c>
      <c r="E153" s="93" t="n">
        <v>2.8</v>
      </c>
      <c r="F153" s="89" t="s">
        <v>413</v>
      </c>
      <c r="G153" s="93" t="s">
        <v>353</v>
      </c>
      <c r="H153" s="89" t="s">
        <v>414</v>
      </c>
      <c r="I153" s="89" t="s">
        <v>354</v>
      </c>
      <c r="J153" s="90"/>
    </row>
    <row r="154" customFormat="false" ht="14.5" hidden="false" customHeight="false" outlineLevel="0" collapsed="false">
      <c r="A154" s="46"/>
      <c r="B154" s="93"/>
      <c r="C154" s="93" t="s">
        <v>368</v>
      </c>
      <c r="D154" s="93" t="s">
        <v>369</v>
      </c>
      <c r="E154" s="93" t="n">
        <v>2.4</v>
      </c>
      <c r="F154" s="93" t="s">
        <v>371</v>
      </c>
      <c r="G154" s="93" t="s">
        <v>353</v>
      </c>
      <c r="H154" s="89"/>
      <c r="I154" s="89" t="s">
        <v>354</v>
      </c>
      <c r="J154" s="90"/>
    </row>
    <row r="155" customFormat="false" ht="14.5" hidden="false" customHeight="false" outlineLevel="0" collapsed="false">
      <c r="A155" s="46"/>
      <c r="B155" s="38" t="s">
        <v>432</v>
      </c>
      <c r="C155" s="51" t="s">
        <v>351</v>
      </c>
      <c r="D155" s="51" t="s">
        <v>352</v>
      </c>
      <c r="E155" s="89" t="n">
        <v>7.9</v>
      </c>
      <c r="F155" s="89" t="s">
        <v>385</v>
      </c>
      <c r="G155" s="51" t="s">
        <v>353</v>
      </c>
      <c r="H155" s="89"/>
      <c r="I155" s="89" t="s">
        <v>479</v>
      </c>
      <c r="J155" s="90"/>
    </row>
    <row r="156" customFormat="false" ht="14.5" hidden="false" customHeight="false" outlineLevel="0" collapsed="false">
      <c r="A156" s="46"/>
      <c r="B156" s="38"/>
      <c r="C156" s="51" t="s">
        <v>355</v>
      </c>
      <c r="D156" s="51" t="s">
        <v>433</v>
      </c>
      <c r="E156" s="89" t="s">
        <v>434</v>
      </c>
      <c r="F156" s="89" t="s">
        <v>435</v>
      </c>
      <c r="G156" s="51" t="s">
        <v>353</v>
      </c>
      <c r="H156" s="89"/>
      <c r="I156" s="89" t="s">
        <v>475</v>
      </c>
      <c r="J156" s="90"/>
    </row>
    <row r="157" customFormat="false" ht="14.5" hidden="false" customHeight="false" outlineLevel="0" collapsed="false">
      <c r="A157" s="46"/>
      <c r="B157" s="38"/>
      <c r="C157" s="51" t="s">
        <v>372</v>
      </c>
      <c r="D157" s="51" t="s">
        <v>383</v>
      </c>
      <c r="E157" s="89" t="n">
        <v>11</v>
      </c>
      <c r="F157" s="89" t="n">
        <v>15</v>
      </c>
      <c r="G157" s="51" t="s">
        <v>353</v>
      </c>
      <c r="H157" s="89"/>
      <c r="I157" s="89" t="s">
        <v>479</v>
      </c>
      <c r="J157" s="90"/>
    </row>
    <row r="158" customFormat="false" ht="14.5" hidden="false" customHeight="false" outlineLevel="0" collapsed="false">
      <c r="A158" s="46"/>
      <c r="B158" s="38"/>
      <c r="C158" s="51" t="s">
        <v>355</v>
      </c>
      <c r="D158" s="51" t="s">
        <v>405</v>
      </c>
      <c r="E158" s="89" t="n">
        <v>11</v>
      </c>
      <c r="F158" s="89" t="n">
        <v>19</v>
      </c>
      <c r="G158" s="51" t="s">
        <v>353</v>
      </c>
      <c r="H158" s="89"/>
      <c r="I158" s="89" t="s">
        <v>479</v>
      </c>
      <c r="J158" s="90"/>
    </row>
    <row r="159" customFormat="false" ht="14.5" hidden="false" customHeight="false" outlineLevel="0" collapsed="false">
      <c r="A159" s="46"/>
      <c r="B159" s="38"/>
      <c r="C159" s="51" t="s">
        <v>355</v>
      </c>
      <c r="D159" s="51" t="s">
        <v>436</v>
      </c>
      <c r="E159" s="89" t="s">
        <v>437</v>
      </c>
      <c r="F159" s="89" t="s">
        <v>438</v>
      </c>
      <c r="G159" s="51" t="s">
        <v>353</v>
      </c>
      <c r="H159" s="89"/>
      <c r="I159" s="89" t="s">
        <v>475</v>
      </c>
      <c r="J159" s="90"/>
    </row>
    <row r="160" customFormat="false" ht="14.5" hidden="false" customHeight="false" outlineLevel="0" collapsed="false">
      <c r="A160" s="46"/>
      <c r="B160" s="38"/>
      <c r="C160" s="51" t="s">
        <v>355</v>
      </c>
      <c r="D160" s="51" t="s">
        <v>439</v>
      </c>
      <c r="E160" s="89" t="s">
        <v>440</v>
      </c>
      <c r="F160" s="89" t="s">
        <v>441</v>
      </c>
      <c r="G160" s="51" t="s">
        <v>353</v>
      </c>
      <c r="H160" s="89"/>
      <c r="I160" s="89" t="s">
        <v>475</v>
      </c>
      <c r="J160" s="90"/>
    </row>
    <row r="161" customFormat="false" ht="14.5" hidden="false" customHeight="false" outlineLevel="0" collapsed="false">
      <c r="A161" s="46"/>
      <c r="B161" s="38"/>
      <c r="C161" s="51" t="s">
        <v>355</v>
      </c>
      <c r="D161" s="51" t="s">
        <v>442</v>
      </c>
      <c r="E161" s="89" t="s">
        <v>443</v>
      </c>
      <c r="F161" s="89" t="s">
        <v>443</v>
      </c>
      <c r="G161" s="51" t="s">
        <v>353</v>
      </c>
      <c r="H161" s="89"/>
      <c r="I161" s="89" t="s">
        <v>475</v>
      </c>
      <c r="J161" s="90"/>
    </row>
    <row r="162" customFormat="false" ht="14.5" hidden="false" customHeight="false" outlineLevel="0" collapsed="false">
      <c r="A162" s="46"/>
      <c r="B162" s="38"/>
      <c r="C162" s="51" t="s">
        <v>355</v>
      </c>
      <c r="D162" s="51" t="s">
        <v>444</v>
      </c>
      <c r="E162" s="89"/>
      <c r="F162" s="89" t="n">
        <v>1.25</v>
      </c>
      <c r="G162" s="51" t="s">
        <v>353</v>
      </c>
      <c r="H162" s="89"/>
      <c r="I162" s="89"/>
      <c r="J162" s="90"/>
    </row>
    <row r="163" customFormat="false" ht="14.5" hidden="false" customHeight="false" outlineLevel="0" collapsed="false">
      <c r="A163" s="46"/>
      <c r="B163" s="38"/>
      <c r="C163" s="51" t="s">
        <v>355</v>
      </c>
      <c r="D163" s="51" t="s">
        <v>377</v>
      </c>
      <c r="E163" s="89" t="n">
        <v>2.3</v>
      </c>
      <c r="F163" s="89" t="s">
        <v>379</v>
      </c>
      <c r="G163" s="51" t="s">
        <v>353</v>
      </c>
      <c r="H163" s="89"/>
      <c r="I163" s="89" t="s">
        <v>475</v>
      </c>
      <c r="J163" s="90"/>
    </row>
    <row r="164" customFormat="false" ht="14.5" hidden="false" customHeight="false" outlineLevel="0" collapsed="false">
      <c r="A164" s="46"/>
      <c r="B164" s="38"/>
      <c r="C164" s="51" t="s">
        <v>355</v>
      </c>
      <c r="D164" s="51" t="s">
        <v>409</v>
      </c>
      <c r="E164" s="89" t="s">
        <v>445</v>
      </c>
      <c r="F164" s="89" t="s">
        <v>446</v>
      </c>
      <c r="G164" s="51" t="s">
        <v>353</v>
      </c>
      <c r="H164" s="89"/>
      <c r="I164" s="89" t="s">
        <v>479</v>
      </c>
      <c r="J164" s="90"/>
    </row>
    <row r="165" customFormat="false" ht="14.5" hidden="false" customHeight="false" outlineLevel="0" collapsed="false">
      <c r="A165" s="46"/>
      <c r="B165" s="38"/>
      <c r="C165" s="51" t="s">
        <v>355</v>
      </c>
      <c r="D165" s="51" t="s">
        <v>447</v>
      </c>
      <c r="E165" s="89" t="s">
        <v>448</v>
      </c>
      <c r="F165" s="89" t="s">
        <v>449</v>
      </c>
      <c r="G165" s="51" t="s">
        <v>353</v>
      </c>
      <c r="H165" s="89"/>
      <c r="I165" s="89" t="s">
        <v>475</v>
      </c>
      <c r="J165" s="90"/>
    </row>
    <row r="166" customFormat="false" ht="14.5" hidden="false" customHeight="false" outlineLevel="0" collapsed="false">
      <c r="A166" s="46"/>
      <c r="B166" s="38"/>
      <c r="C166" s="51" t="s">
        <v>355</v>
      </c>
      <c r="D166" s="51" t="s">
        <v>450</v>
      </c>
      <c r="E166" s="89" t="n">
        <v>1.18</v>
      </c>
      <c r="F166" s="89" t="s">
        <v>451</v>
      </c>
      <c r="G166" s="51" t="s">
        <v>353</v>
      </c>
      <c r="H166" s="89"/>
      <c r="I166" s="89" t="s">
        <v>354</v>
      </c>
      <c r="J166" s="90"/>
    </row>
    <row r="167" customFormat="false" ht="14.5" hidden="false" customHeight="false" outlineLevel="0" collapsed="false">
      <c r="A167" s="46"/>
      <c r="B167" s="38"/>
      <c r="C167" s="51" t="s">
        <v>355</v>
      </c>
      <c r="D167" s="51" t="s">
        <v>452</v>
      </c>
      <c r="E167" s="89" t="n">
        <v>1.18</v>
      </c>
      <c r="F167" s="89" t="s">
        <v>453</v>
      </c>
      <c r="G167" s="51" t="s">
        <v>353</v>
      </c>
      <c r="H167" s="89"/>
      <c r="I167" s="89" t="s">
        <v>354</v>
      </c>
      <c r="J167" s="90"/>
    </row>
    <row r="168" customFormat="false" ht="14.5" hidden="false" customHeight="false" outlineLevel="0" collapsed="false">
      <c r="A168" s="46"/>
      <c r="B168" s="38"/>
      <c r="C168" s="51" t="s">
        <v>355</v>
      </c>
      <c r="D168" s="51" t="s">
        <v>454</v>
      </c>
      <c r="E168" s="89" t="n">
        <v>7</v>
      </c>
      <c r="F168" s="89" t="s">
        <v>455</v>
      </c>
      <c r="G168" s="51" t="s">
        <v>456</v>
      </c>
      <c r="H168" s="89"/>
      <c r="I168" s="89" t="s">
        <v>354</v>
      </c>
      <c r="J168" s="90"/>
    </row>
    <row r="169" customFormat="false" ht="14.5" hidden="false" customHeight="false" outlineLevel="0" collapsed="false">
      <c r="A169" s="46"/>
      <c r="B169" s="38"/>
      <c r="C169" s="51" t="s">
        <v>457</v>
      </c>
      <c r="D169" s="51" t="s">
        <v>458</v>
      </c>
      <c r="E169" s="89" t="n">
        <v>0.19</v>
      </c>
      <c r="F169" s="89" t="s">
        <v>459</v>
      </c>
      <c r="G169" s="51" t="s">
        <v>353</v>
      </c>
      <c r="H169" s="89"/>
      <c r="I169" s="89" t="s">
        <v>354</v>
      </c>
      <c r="J169" s="90"/>
    </row>
    <row r="170" customFormat="false" ht="14.5" hidden="false" customHeight="false" outlineLevel="0" collapsed="false">
      <c r="A170" s="46"/>
      <c r="B170" s="38"/>
      <c r="C170" s="95" t="s">
        <v>355</v>
      </c>
      <c r="D170" s="95" t="s">
        <v>460</v>
      </c>
      <c r="E170" s="91" t="n">
        <v>6.3</v>
      </c>
      <c r="F170" s="91" t="s">
        <v>461</v>
      </c>
      <c r="G170" s="95" t="s">
        <v>353</v>
      </c>
      <c r="H170" s="91"/>
      <c r="I170" s="91" t="s">
        <v>354</v>
      </c>
      <c r="J170" s="90"/>
    </row>
    <row r="171" customFormat="false" ht="14.5" hidden="false" customHeight="false" outlineLevel="0" collapsed="false">
      <c r="A171" s="46"/>
      <c r="B171" s="38"/>
      <c r="C171" s="95" t="s">
        <v>355</v>
      </c>
      <c r="D171" s="95" t="s">
        <v>462</v>
      </c>
      <c r="E171" s="91" t="n">
        <v>2.5</v>
      </c>
      <c r="F171" s="91" t="s">
        <v>463</v>
      </c>
      <c r="G171" s="95" t="s">
        <v>353</v>
      </c>
      <c r="H171" s="91"/>
      <c r="I171" s="91" t="s">
        <v>354</v>
      </c>
      <c r="J171" s="90"/>
    </row>
    <row r="172" customFormat="false" ht="14.5" hidden="false" customHeight="false" outlineLevel="0" collapsed="false">
      <c r="A172" s="46"/>
      <c r="B172" s="38"/>
      <c r="C172" s="95" t="s">
        <v>355</v>
      </c>
      <c r="D172" s="95" t="s">
        <v>481</v>
      </c>
      <c r="E172" s="91"/>
      <c r="F172" s="91" t="s">
        <v>435</v>
      </c>
      <c r="G172" s="95"/>
      <c r="H172" s="91"/>
      <c r="I172" s="91"/>
      <c r="J172" s="90"/>
    </row>
    <row r="173" customFormat="false" ht="14.5" hidden="false" customHeight="false" outlineLevel="0" collapsed="false">
      <c r="A173" s="46"/>
      <c r="B173" s="38"/>
      <c r="C173" s="95" t="s">
        <v>355</v>
      </c>
      <c r="D173" s="95" t="s">
        <v>464</v>
      </c>
      <c r="E173" s="91" t="s">
        <v>465</v>
      </c>
      <c r="F173" s="91" t="s">
        <v>466</v>
      </c>
      <c r="G173" s="95" t="s">
        <v>353</v>
      </c>
      <c r="H173" s="91"/>
      <c r="I173" s="91" t="s">
        <v>475</v>
      </c>
      <c r="J173" s="90"/>
    </row>
    <row r="174" customFormat="false" ht="14.5" hidden="false" customHeight="false" outlineLevel="0" collapsed="false">
      <c r="A174" s="46"/>
      <c r="B174" s="38"/>
      <c r="C174" s="95" t="s">
        <v>355</v>
      </c>
      <c r="D174" s="95" t="s">
        <v>467</v>
      </c>
      <c r="E174" s="91" t="n">
        <v>3.1</v>
      </c>
      <c r="F174" s="91"/>
      <c r="G174" s="95" t="s">
        <v>353</v>
      </c>
      <c r="H174" s="91"/>
      <c r="I174" s="91"/>
      <c r="J174" s="90"/>
    </row>
    <row r="175" customFormat="false" ht="14.5" hidden="false" customHeight="false" outlineLevel="0" collapsed="false">
      <c r="A175" s="46"/>
      <c r="B175" s="38"/>
      <c r="C175" s="95" t="s">
        <v>355</v>
      </c>
      <c r="D175" s="95" t="s">
        <v>469</v>
      </c>
      <c r="E175" s="91" t="s">
        <v>470</v>
      </c>
      <c r="F175" s="91" t="n">
        <v>10</v>
      </c>
      <c r="G175" s="95" t="s">
        <v>353</v>
      </c>
      <c r="H175" s="91"/>
      <c r="I175" s="91" t="s">
        <v>475</v>
      </c>
      <c r="J175" s="90"/>
    </row>
    <row r="176" customFormat="false" ht="14.5" hidden="false" customHeight="false" outlineLevel="0" collapsed="false">
      <c r="A176" s="46"/>
      <c r="B176" s="38"/>
      <c r="C176" s="95" t="s">
        <v>355</v>
      </c>
      <c r="D176" s="95" t="s">
        <v>471</v>
      </c>
      <c r="E176" s="91" t="s">
        <v>472</v>
      </c>
      <c r="F176" s="91" t="s">
        <v>473</v>
      </c>
      <c r="G176" s="95" t="s">
        <v>353</v>
      </c>
      <c r="H176" s="91"/>
      <c r="I176" s="91" t="s">
        <v>475</v>
      </c>
      <c r="J176" s="90"/>
    </row>
    <row r="177" customFormat="false" ht="14.5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</row>
    <row r="178" customFormat="false" ht="14.5" hidden="false" customHeight="false" outlineLevel="0" collapsed="false">
      <c r="A178" s="83" t="s">
        <v>482</v>
      </c>
      <c r="B178" s="46"/>
      <c r="C178" s="46"/>
      <c r="D178" s="46"/>
      <c r="E178" s="46"/>
      <c r="F178" s="46"/>
      <c r="G178" s="46"/>
      <c r="H178" s="46"/>
      <c r="I178" s="46"/>
    </row>
    <row r="179" customFormat="false" ht="14.5" hidden="false" customHeight="false" outlineLevel="0" collapsed="false">
      <c r="A179" s="46"/>
      <c r="B179" s="98" t="s">
        <v>341</v>
      </c>
      <c r="C179" s="98" t="s">
        <v>342</v>
      </c>
      <c r="D179" s="98" t="s">
        <v>343</v>
      </c>
      <c r="E179" s="98" t="s">
        <v>344</v>
      </c>
      <c r="F179" s="98" t="s">
        <v>345</v>
      </c>
      <c r="G179" s="98" t="s">
        <v>346</v>
      </c>
      <c r="H179" s="98" t="s">
        <v>347</v>
      </c>
      <c r="I179" s="98" t="s">
        <v>348</v>
      </c>
      <c r="J179" s="85" t="s">
        <v>349</v>
      </c>
    </row>
    <row r="180" customFormat="false" ht="14.5" hidden="false" customHeight="false" outlineLevel="0" collapsed="false">
      <c r="A180" s="46"/>
      <c r="B180" s="86" t="s">
        <v>310</v>
      </c>
      <c r="C180" s="89" t="s">
        <v>351</v>
      </c>
      <c r="D180" s="89" t="s">
        <v>352</v>
      </c>
      <c r="E180" s="89" t="n">
        <v>7.7</v>
      </c>
      <c r="F180" s="89" t="s">
        <v>385</v>
      </c>
      <c r="G180" s="89" t="s">
        <v>353</v>
      </c>
      <c r="H180" s="89"/>
      <c r="I180" s="99" t="s">
        <v>479</v>
      </c>
      <c r="J180" s="90" t="n">
        <v>2</v>
      </c>
    </row>
    <row r="181" customFormat="false" ht="14.5" hidden="false" customHeight="false" outlineLevel="0" collapsed="false">
      <c r="A181" s="46"/>
      <c r="B181" s="86"/>
      <c r="C181" s="89" t="s">
        <v>351</v>
      </c>
      <c r="D181" s="89" t="s">
        <v>389</v>
      </c>
      <c r="E181" s="89" t="n">
        <v>7.6</v>
      </c>
      <c r="F181" s="89" t="s">
        <v>390</v>
      </c>
      <c r="G181" s="89" t="s">
        <v>353</v>
      </c>
      <c r="H181" s="89"/>
      <c r="I181" s="99" t="s">
        <v>475</v>
      </c>
      <c r="J181" s="90"/>
    </row>
    <row r="182" customFormat="false" ht="14.5" hidden="false" customHeight="false" outlineLevel="0" collapsed="false">
      <c r="A182" s="46"/>
      <c r="B182" s="86"/>
      <c r="C182" s="89" t="s">
        <v>355</v>
      </c>
      <c r="D182" s="89" t="s">
        <v>391</v>
      </c>
      <c r="E182" s="89" t="s">
        <v>480</v>
      </c>
      <c r="F182" s="89" t="n">
        <v>8.1</v>
      </c>
      <c r="G182" s="89" t="s">
        <v>353</v>
      </c>
      <c r="H182" s="89"/>
      <c r="I182" s="99" t="s">
        <v>475</v>
      </c>
      <c r="J182" s="90"/>
    </row>
    <row r="183" customFormat="false" ht="14.5" hidden="false" customHeight="false" outlineLevel="0" collapsed="false">
      <c r="A183" s="46"/>
      <c r="B183" s="86"/>
      <c r="C183" s="89" t="s">
        <v>355</v>
      </c>
      <c r="D183" s="89" t="s">
        <v>359</v>
      </c>
      <c r="E183" s="89" t="n">
        <v>5</v>
      </c>
      <c r="F183" s="89" t="n">
        <v>5</v>
      </c>
      <c r="G183" s="89" t="s">
        <v>353</v>
      </c>
      <c r="H183" s="89"/>
      <c r="I183" s="99" t="s">
        <v>475</v>
      </c>
      <c r="J183" s="90"/>
    </row>
    <row r="184" customFormat="false" ht="14.5" hidden="false" customHeight="false" outlineLevel="0" collapsed="false">
      <c r="A184" s="46"/>
      <c r="B184" s="86"/>
      <c r="C184" s="89" t="s">
        <v>355</v>
      </c>
      <c r="D184" s="89" t="s">
        <v>366</v>
      </c>
      <c r="E184" s="89" t="n">
        <v>3</v>
      </c>
      <c r="F184" s="89" t="n">
        <v>3</v>
      </c>
      <c r="G184" s="89" t="s">
        <v>353</v>
      </c>
      <c r="H184" s="89"/>
      <c r="I184" s="99" t="s">
        <v>475</v>
      </c>
      <c r="J184" s="90"/>
    </row>
    <row r="185" customFormat="false" ht="14.5" hidden="false" customHeight="false" outlineLevel="0" collapsed="false">
      <c r="A185" s="46"/>
      <c r="B185" s="86"/>
      <c r="C185" s="89" t="s">
        <v>372</v>
      </c>
      <c r="D185" s="89" t="s">
        <v>373</v>
      </c>
      <c r="E185" s="89" t="s">
        <v>393</v>
      </c>
      <c r="F185" s="89" t="n">
        <v>5.8</v>
      </c>
      <c r="G185" s="89" t="s">
        <v>353</v>
      </c>
      <c r="H185" s="89"/>
      <c r="I185" s="99" t="s">
        <v>475</v>
      </c>
      <c r="J185" s="90"/>
    </row>
    <row r="186" customFormat="false" ht="14.5" hidden="false" customHeight="false" outlineLevel="0" collapsed="false">
      <c r="A186" s="46"/>
      <c r="B186" s="86"/>
      <c r="C186" s="89" t="s">
        <v>368</v>
      </c>
      <c r="D186" s="89" t="s">
        <v>369</v>
      </c>
      <c r="E186" s="89" t="s">
        <v>394</v>
      </c>
      <c r="F186" s="89" t="s">
        <v>371</v>
      </c>
      <c r="G186" s="89" t="s">
        <v>353</v>
      </c>
      <c r="H186" s="89"/>
      <c r="I186" s="99" t="s">
        <v>479</v>
      </c>
      <c r="J186" s="90"/>
    </row>
    <row r="187" customFormat="false" ht="14.5" hidden="false" customHeight="false" outlineLevel="0" collapsed="false">
      <c r="A187" s="46"/>
      <c r="B187" s="86" t="s">
        <v>404</v>
      </c>
      <c r="C187" s="86" t="s">
        <v>351</v>
      </c>
      <c r="D187" s="86" t="s">
        <v>389</v>
      </c>
      <c r="E187" s="86" t="n">
        <v>7.9</v>
      </c>
      <c r="F187" s="86" t="s">
        <v>390</v>
      </c>
      <c r="G187" s="86" t="s">
        <v>353</v>
      </c>
      <c r="H187" s="86"/>
      <c r="I187" s="99" t="s">
        <v>475</v>
      </c>
      <c r="J187" s="90"/>
    </row>
    <row r="188" customFormat="false" ht="14.5" hidden="false" customHeight="false" outlineLevel="0" collapsed="false">
      <c r="A188" s="46"/>
      <c r="B188" s="86"/>
      <c r="C188" s="92" t="s">
        <v>355</v>
      </c>
      <c r="D188" s="92" t="s">
        <v>405</v>
      </c>
      <c r="E188" s="92" t="n">
        <v>8</v>
      </c>
      <c r="F188" s="92" t="n">
        <v>19</v>
      </c>
      <c r="G188" s="92" t="s">
        <v>353</v>
      </c>
      <c r="H188" s="92"/>
      <c r="I188" s="100" t="s">
        <v>479</v>
      </c>
      <c r="J188" s="90"/>
    </row>
    <row r="189" customFormat="false" ht="14.5" hidden="false" customHeight="false" outlineLevel="0" collapsed="false">
      <c r="A189" s="46"/>
      <c r="B189" s="86"/>
      <c r="C189" s="92" t="s">
        <v>355</v>
      </c>
      <c r="D189" s="92" t="s">
        <v>406</v>
      </c>
      <c r="E189" s="92" t="s">
        <v>407</v>
      </c>
      <c r="F189" s="92" t="s">
        <v>379</v>
      </c>
      <c r="G189" s="92" t="s">
        <v>353</v>
      </c>
      <c r="H189" s="92"/>
      <c r="I189" s="100" t="s">
        <v>475</v>
      </c>
      <c r="J189" s="90"/>
    </row>
    <row r="190" customFormat="false" ht="14.5" hidden="false" customHeight="false" outlineLevel="0" collapsed="false">
      <c r="A190" s="46"/>
      <c r="B190" s="86"/>
      <c r="C190" s="92" t="s">
        <v>355</v>
      </c>
      <c r="D190" s="92" t="s">
        <v>396</v>
      </c>
      <c r="E190" s="92" t="s">
        <v>408</v>
      </c>
      <c r="F190" s="92" t="s">
        <v>387</v>
      </c>
      <c r="G190" s="92" t="s">
        <v>353</v>
      </c>
      <c r="H190" s="91"/>
      <c r="I190" s="100" t="s">
        <v>479</v>
      </c>
      <c r="J190" s="90"/>
    </row>
    <row r="191" customFormat="false" ht="14.5" hidden="false" customHeight="false" outlineLevel="0" collapsed="false">
      <c r="A191" s="46"/>
      <c r="B191" s="86"/>
      <c r="C191" s="91"/>
      <c r="D191" s="92" t="s">
        <v>483</v>
      </c>
      <c r="E191" s="91"/>
      <c r="F191" s="92" t="s">
        <v>484</v>
      </c>
      <c r="G191" s="92" t="s">
        <v>353</v>
      </c>
      <c r="H191" s="92" t="s">
        <v>414</v>
      </c>
      <c r="I191" s="100"/>
      <c r="J191" s="90"/>
    </row>
    <row r="192" customFormat="false" ht="14.5" hidden="false" customHeight="false" outlineLevel="0" collapsed="false">
      <c r="A192" s="46"/>
      <c r="B192" s="86"/>
      <c r="C192" s="92" t="s">
        <v>355</v>
      </c>
      <c r="D192" s="92" t="s">
        <v>409</v>
      </c>
      <c r="E192" s="92" t="s">
        <v>410</v>
      </c>
      <c r="F192" s="92" t="n">
        <v>7</v>
      </c>
      <c r="G192" s="92" t="s">
        <v>353</v>
      </c>
      <c r="H192" s="91"/>
      <c r="I192" s="100" t="s">
        <v>475</v>
      </c>
      <c r="J192" s="90"/>
    </row>
    <row r="193" customFormat="false" ht="14.5" hidden="false" customHeight="false" outlineLevel="0" collapsed="false">
      <c r="A193" s="46"/>
      <c r="B193" s="86"/>
      <c r="C193" s="92" t="s">
        <v>368</v>
      </c>
      <c r="D193" s="92" t="s">
        <v>369</v>
      </c>
      <c r="E193" s="92" t="n">
        <v>2.4</v>
      </c>
      <c r="F193" s="92" t="s">
        <v>371</v>
      </c>
      <c r="G193" s="92" t="s">
        <v>353</v>
      </c>
      <c r="H193" s="91"/>
      <c r="I193" s="100" t="s">
        <v>479</v>
      </c>
      <c r="J193" s="90"/>
    </row>
    <row r="194" customFormat="false" ht="14.5" hidden="false" customHeight="false" outlineLevel="0" collapsed="false">
      <c r="A194" s="46"/>
      <c r="B194" s="86"/>
      <c r="C194" s="92" t="s">
        <v>411</v>
      </c>
      <c r="D194" s="92" t="s">
        <v>412</v>
      </c>
      <c r="E194" s="92" t="n">
        <v>2.8</v>
      </c>
      <c r="F194" s="91"/>
      <c r="G194" s="92" t="s">
        <v>353</v>
      </c>
      <c r="H194" s="91"/>
      <c r="I194" s="100"/>
      <c r="J194" s="90"/>
    </row>
    <row r="195" customFormat="false" ht="14.5" hidden="false" customHeight="false" outlineLevel="0" collapsed="false">
      <c r="A195" s="46"/>
      <c r="B195" s="86"/>
      <c r="C195" s="92" t="s">
        <v>372</v>
      </c>
      <c r="D195" s="92" t="s">
        <v>415</v>
      </c>
      <c r="E195" s="92" t="n">
        <v>11</v>
      </c>
      <c r="F195" s="92" t="n">
        <v>15</v>
      </c>
      <c r="G195" s="92" t="s">
        <v>353</v>
      </c>
      <c r="H195" s="92"/>
      <c r="I195" s="100" t="s">
        <v>479</v>
      </c>
      <c r="J195" s="90"/>
    </row>
    <row r="196" customFormat="false" ht="14.5" hidden="false" customHeight="true" outlineLevel="0" collapsed="false">
      <c r="A196" s="46"/>
      <c r="B196" s="93" t="s">
        <v>416</v>
      </c>
      <c r="C196" s="94" t="s">
        <v>351</v>
      </c>
      <c r="D196" s="94" t="s">
        <v>389</v>
      </c>
      <c r="E196" s="94" t="n">
        <v>7.9</v>
      </c>
      <c r="F196" s="94" t="n">
        <v>9</v>
      </c>
      <c r="G196" s="94" t="s">
        <v>353</v>
      </c>
      <c r="H196" s="91"/>
      <c r="I196" s="100" t="s">
        <v>479</v>
      </c>
      <c r="J196" s="90"/>
    </row>
    <row r="197" customFormat="false" ht="14.5" hidden="false" customHeight="false" outlineLevel="0" collapsed="false">
      <c r="A197" s="46"/>
      <c r="B197" s="93"/>
      <c r="C197" s="94" t="s">
        <v>372</v>
      </c>
      <c r="D197" s="94" t="s">
        <v>415</v>
      </c>
      <c r="E197" s="92" t="n">
        <v>12</v>
      </c>
      <c r="F197" s="94" t="n">
        <v>15</v>
      </c>
      <c r="G197" s="94" t="s">
        <v>353</v>
      </c>
      <c r="H197" s="91"/>
      <c r="I197" s="100" t="s">
        <v>479</v>
      </c>
      <c r="J197" s="90"/>
    </row>
    <row r="198" customFormat="false" ht="14.5" hidden="false" customHeight="false" outlineLevel="0" collapsed="false">
      <c r="A198" s="46"/>
      <c r="B198" s="93"/>
      <c r="C198" s="94" t="s">
        <v>368</v>
      </c>
      <c r="D198" s="94" t="s">
        <v>369</v>
      </c>
      <c r="E198" s="94" t="n">
        <v>2.4</v>
      </c>
      <c r="F198" s="94" t="s">
        <v>371</v>
      </c>
      <c r="G198" s="94" t="s">
        <v>353</v>
      </c>
      <c r="H198" s="91"/>
      <c r="I198" s="100" t="s">
        <v>479</v>
      </c>
      <c r="J198" s="90"/>
    </row>
    <row r="199" customFormat="false" ht="14.5" hidden="false" customHeight="false" outlineLevel="0" collapsed="false">
      <c r="A199" s="46"/>
      <c r="B199" s="93"/>
      <c r="C199" s="94" t="s">
        <v>411</v>
      </c>
      <c r="D199" s="94" t="s">
        <v>412</v>
      </c>
      <c r="E199" s="94" t="n">
        <v>2.8</v>
      </c>
      <c r="F199" s="101"/>
      <c r="G199" s="94" t="s">
        <v>353</v>
      </c>
      <c r="H199" s="91" t="s">
        <v>414</v>
      </c>
      <c r="I199" s="100"/>
      <c r="J199" s="90"/>
    </row>
    <row r="200" customFormat="false" ht="14.5" hidden="false" customHeight="false" outlineLevel="0" collapsed="false">
      <c r="A200" s="46"/>
      <c r="B200" s="93"/>
      <c r="C200" s="94" t="s">
        <v>355</v>
      </c>
      <c r="D200" s="94" t="s">
        <v>406</v>
      </c>
      <c r="E200" s="94" t="s">
        <v>407</v>
      </c>
      <c r="F200" s="94" t="s">
        <v>379</v>
      </c>
      <c r="G200" s="94" t="s">
        <v>353</v>
      </c>
      <c r="H200" s="91"/>
      <c r="I200" s="100" t="s">
        <v>475</v>
      </c>
      <c r="J200" s="90"/>
    </row>
    <row r="201" customFormat="false" ht="14.5" hidden="false" customHeight="false" outlineLevel="0" collapsed="false">
      <c r="A201" s="46"/>
      <c r="B201" s="93"/>
      <c r="C201" s="94" t="s">
        <v>355</v>
      </c>
      <c r="D201" s="94" t="s">
        <v>405</v>
      </c>
      <c r="E201" s="94" t="n">
        <v>8</v>
      </c>
      <c r="F201" s="94" t="n">
        <v>19</v>
      </c>
      <c r="G201" s="94" t="s">
        <v>353</v>
      </c>
      <c r="H201" s="91"/>
      <c r="I201" s="100" t="s">
        <v>479</v>
      </c>
      <c r="J201" s="90"/>
    </row>
    <row r="202" customFormat="false" ht="14.5" hidden="false" customHeight="false" outlineLevel="0" collapsed="false">
      <c r="A202" s="46"/>
      <c r="B202" s="93"/>
      <c r="C202" s="94" t="s">
        <v>355</v>
      </c>
      <c r="D202" s="94" t="s">
        <v>396</v>
      </c>
      <c r="E202" s="94" t="s">
        <v>417</v>
      </c>
      <c r="F202" s="94" t="s">
        <v>387</v>
      </c>
      <c r="G202" s="94" t="s">
        <v>353</v>
      </c>
      <c r="H202" s="91"/>
      <c r="I202" s="100" t="s">
        <v>479</v>
      </c>
      <c r="J202" s="90"/>
    </row>
    <row r="203" customFormat="false" ht="14.5" hidden="false" customHeight="false" outlineLevel="0" collapsed="false">
      <c r="A203" s="46"/>
      <c r="B203" s="93"/>
      <c r="C203" s="94" t="s">
        <v>355</v>
      </c>
      <c r="D203" s="94" t="s">
        <v>409</v>
      </c>
      <c r="E203" s="94" t="s">
        <v>410</v>
      </c>
      <c r="F203" s="94" t="n">
        <v>7</v>
      </c>
      <c r="G203" s="94" t="s">
        <v>353</v>
      </c>
      <c r="H203" s="91"/>
      <c r="I203" s="100" t="s">
        <v>475</v>
      </c>
      <c r="J203" s="90"/>
    </row>
    <row r="204" customFormat="false" ht="14.5" hidden="false" customHeight="true" outlineLevel="0" collapsed="false">
      <c r="A204" s="46"/>
      <c r="B204" s="93" t="s">
        <v>281</v>
      </c>
      <c r="C204" s="94" t="s">
        <v>372</v>
      </c>
      <c r="D204" s="94" t="s">
        <v>415</v>
      </c>
      <c r="E204" s="94" t="n">
        <v>11</v>
      </c>
      <c r="F204" s="94" t="n">
        <v>15</v>
      </c>
      <c r="G204" s="94" t="s">
        <v>353</v>
      </c>
      <c r="H204" s="91"/>
      <c r="I204" s="100" t="s">
        <v>479</v>
      </c>
      <c r="J204" s="90"/>
    </row>
    <row r="205" customFormat="false" ht="14.5" hidden="false" customHeight="false" outlineLevel="0" collapsed="false">
      <c r="A205" s="46"/>
      <c r="B205" s="93"/>
      <c r="C205" s="94" t="s">
        <v>355</v>
      </c>
      <c r="D205" s="94" t="s">
        <v>405</v>
      </c>
      <c r="E205" s="94" t="n">
        <v>11</v>
      </c>
      <c r="F205" s="94" t="n">
        <v>19</v>
      </c>
      <c r="G205" s="94" t="s">
        <v>353</v>
      </c>
      <c r="H205" s="91"/>
      <c r="I205" s="100" t="s">
        <v>479</v>
      </c>
      <c r="J205" s="90"/>
    </row>
    <row r="206" customFormat="false" ht="14.5" hidden="false" customHeight="false" outlineLevel="0" collapsed="false">
      <c r="A206" s="46"/>
      <c r="B206" s="93"/>
      <c r="C206" s="94" t="s">
        <v>355</v>
      </c>
      <c r="D206" s="94" t="s">
        <v>406</v>
      </c>
      <c r="E206" s="94" t="s">
        <v>418</v>
      </c>
      <c r="F206" s="94" t="s">
        <v>379</v>
      </c>
      <c r="G206" s="94" t="s">
        <v>353</v>
      </c>
      <c r="H206" s="91"/>
      <c r="I206" s="100" t="s">
        <v>475</v>
      </c>
      <c r="J206" s="90"/>
    </row>
    <row r="207" customFormat="false" ht="14.5" hidden="false" customHeight="false" outlineLevel="0" collapsed="false">
      <c r="A207" s="46"/>
      <c r="B207" s="93"/>
      <c r="C207" s="94" t="s">
        <v>355</v>
      </c>
      <c r="D207" s="94" t="s">
        <v>396</v>
      </c>
      <c r="E207" s="94" t="s">
        <v>397</v>
      </c>
      <c r="F207" s="94" t="s">
        <v>387</v>
      </c>
      <c r="G207" s="94" t="s">
        <v>353</v>
      </c>
      <c r="H207" s="91"/>
      <c r="I207" s="100" t="s">
        <v>475</v>
      </c>
      <c r="J207" s="90"/>
    </row>
    <row r="208" customFormat="false" ht="14.5" hidden="false" customHeight="false" outlineLevel="0" collapsed="false">
      <c r="A208" s="46"/>
      <c r="B208" s="93"/>
      <c r="C208" s="94" t="s">
        <v>351</v>
      </c>
      <c r="D208" s="94" t="s">
        <v>389</v>
      </c>
      <c r="E208" s="94" t="n">
        <v>7.9</v>
      </c>
      <c r="F208" s="94" t="n">
        <v>9</v>
      </c>
      <c r="G208" s="94" t="s">
        <v>353</v>
      </c>
      <c r="H208" s="91"/>
      <c r="I208" s="100" t="s">
        <v>479</v>
      </c>
      <c r="J208" s="90"/>
    </row>
    <row r="209" customFormat="false" ht="14.5" hidden="false" customHeight="false" outlineLevel="0" collapsed="false">
      <c r="A209" s="46"/>
      <c r="B209" s="93"/>
      <c r="C209" s="94" t="s">
        <v>411</v>
      </c>
      <c r="D209" s="94" t="s">
        <v>412</v>
      </c>
      <c r="E209" s="94" t="n">
        <v>2.8</v>
      </c>
      <c r="F209" s="101"/>
      <c r="G209" s="94" t="s">
        <v>353</v>
      </c>
      <c r="H209" s="91"/>
      <c r="I209" s="100"/>
      <c r="J209" s="90"/>
    </row>
    <row r="210" customFormat="false" ht="14.5" hidden="false" customHeight="false" outlineLevel="0" collapsed="false">
      <c r="A210" s="46"/>
      <c r="B210" s="93"/>
      <c r="C210" s="94" t="s">
        <v>368</v>
      </c>
      <c r="D210" s="94" t="s">
        <v>369</v>
      </c>
      <c r="E210" s="94" t="n">
        <v>2.4</v>
      </c>
      <c r="F210" s="94" t="s">
        <v>371</v>
      </c>
      <c r="G210" s="94" t="s">
        <v>353</v>
      </c>
      <c r="H210" s="91"/>
      <c r="I210" s="100" t="s">
        <v>479</v>
      </c>
      <c r="J210" s="90"/>
    </row>
    <row r="211" customFormat="false" ht="14.5" hidden="false" customHeight="false" outlineLevel="0" collapsed="false">
      <c r="A211" s="46"/>
      <c r="B211" s="86" t="s">
        <v>419</v>
      </c>
      <c r="C211" s="91" t="s">
        <v>351</v>
      </c>
      <c r="D211" s="91" t="s">
        <v>352</v>
      </c>
      <c r="E211" s="91" t="n">
        <v>7.7</v>
      </c>
      <c r="F211" s="91" t="s">
        <v>385</v>
      </c>
      <c r="G211" s="91" t="s">
        <v>353</v>
      </c>
      <c r="H211" s="91"/>
      <c r="I211" s="100" t="s">
        <v>479</v>
      </c>
      <c r="J211" s="90"/>
    </row>
    <row r="212" customFormat="false" ht="14.5" hidden="false" customHeight="false" outlineLevel="0" collapsed="false">
      <c r="A212" s="46"/>
      <c r="B212" s="86"/>
      <c r="C212" s="91" t="s">
        <v>355</v>
      </c>
      <c r="D212" s="91" t="s">
        <v>377</v>
      </c>
      <c r="E212" s="91" t="s">
        <v>420</v>
      </c>
      <c r="F212" s="91" t="s">
        <v>379</v>
      </c>
      <c r="G212" s="91" t="s">
        <v>353</v>
      </c>
      <c r="H212" s="91"/>
      <c r="I212" s="91" t="s">
        <v>475</v>
      </c>
      <c r="J212" s="90"/>
    </row>
    <row r="213" customFormat="false" ht="14.5" hidden="false" customHeight="false" outlineLevel="0" collapsed="false">
      <c r="A213" s="46"/>
      <c r="B213" s="86"/>
      <c r="C213" s="91" t="s">
        <v>355</v>
      </c>
      <c r="D213" s="91" t="s">
        <v>361</v>
      </c>
      <c r="E213" s="91" t="n">
        <v>4</v>
      </c>
      <c r="F213" s="91" t="n">
        <v>5</v>
      </c>
      <c r="G213" s="91" t="s">
        <v>353</v>
      </c>
      <c r="H213" s="91"/>
      <c r="I213" s="91" t="s">
        <v>475</v>
      </c>
      <c r="J213" s="90"/>
    </row>
    <row r="214" customFormat="false" ht="14.5" hidden="false" customHeight="false" outlineLevel="0" collapsed="false">
      <c r="A214" s="46"/>
      <c r="B214" s="86"/>
      <c r="C214" s="91" t="s">
        <v>355</v>
      </c>
      <c r="D214" s="91" t="s">
        <v>369</v>
      </c>
      <c r="E214" s="91" t="n">
        <v>7</v>
      </c>
      <c r="F214" s="91" t="s">
        <v>371</v>
      </c>
      <c r="G214" s="91" t="s">
        <v>353</v>
      </c>
      <c r="H214" s="91"/>
      <c r="I214" s="100" t="s">
        <v>479</v>
      </c>
      <c r="J214" s="90"/>
    </row>
    <row r="215" customFormat="false" ht="14.5" hidden="false" customHeight="false" outlineLevel="0" collapsed="false">
      <c r="A215" s="46"/>
      <c r="B215" s="86"/>
      <c r="C215" s="91" t="s">
        <v>372</v>
      </c>
      <c r="D215" s="91" t="s">
        <v>383</v>
      </c>
      <c r="E215" s="91" t="s">
        <v>421</v>
      </c>
      <c r="F215" s="91" t="n">
        <v>15</v>
      </c>
      <c r="G215" s="91" t="s">
        <v>353</v>
      </c>
      <c r="H215" s="91"/>
      <c r="I215" s="102" t="s">
        <v>479</v>
      </c>
      <c r="J215" s="90"/>
    </row>
    <row r="216" customFormat="false" ht="14.5" hidden="false" customHeight="false" outlineLevel="0" collapsed="false">
      <c r="A216" s="46"/>
      <c r="B216" s="86" t="s">
        <v>240</v>
      </c>
      <c r="C216" s="91" t="s">
        <v>351</v>
      </c>
      <c r="D216" s="91" t="s">
        <v>352</v>
      </c>
      <c r="E216" s="91" t="n">
        <v>7.7</v>
      </c>
      <c r="F216" s="91" t="s">
        <v>385</v>
      </c>
      <c r="G216" s="91" t="s">
        <v>353</v>
      </c>
      <c r="H216" s="103"/>
      <c r="I216" s="100" t="s">
        <v>479</v>
      </c>
      <c r="J216" s="90"/>
    </row>
    <row r="217" customFormat="false" ht="14.5" hidden="false" customHeight="false" outlineLevel="0" collapsed="false">
      <c r="A217" s="46"/>
      <c r="B217" s="86"/>
      <c r="C217" s="91" t="s">
        <v>355</v>
      </c>
      <c r="D217" s="91" t="s">
        <v>377</v>
      </c>
      <c r="E217" s="91" t="s">
        <v>420</v>
      </c>
      <c r="F217" s="91" t="s">
        <v>379</v>
      </c>
      <c r="G217" s="91" t="s">
        <v>353</v>
      </c>
      <c r="H217" s="103"/>
      <c r="I217" s="91" t="s">
        <v>475</v>
      </c>
      <c r="J217" s="90"/>
    </row>
    <row r="218" customFormat="false" ht="14.5" hidden="false" customHeight="false" outlineLevel="0" collapsed="false">
      <c r="A218" s="46"/>
      <c r="B218" s="86"/>
      <c r="C218" s="91" t="s">
        <v>355</v>
      </c>
      <c r="D218" s="91" t="s">
        <v>361</v>
      </c>
      <c r="E218" s="91" t="n">
        <v>4</v>
      </c>
      <c r="F218" s="91" t="n">
        <v>5</v>
      </c>
      <c r="G218" s="91" t="s">
        <v>353</v>
      </c>
      <c r="H218" s="103"/>
      <c r="I218" s="91" t="s">
        <v>475</v>
      </c>
      <c r="J218" s="90"/>
    </row>
    <row r="219" customFormat="false" ht="14.5" hidden="false" customHeight="false" outlineLevel="0" collapsed="false">
      <c r="A219" s="46"/>
      <c r="B219" s="86"/>
      <c r="C219" s="91" t="s">
        <v>355</v>
      </c>
      <c r="D219" s="91" t="s">
        <v>369</v>
      </c>
      <c r="E219" s="91" t="n">
        <v>7</v>
      </c>
      <c r="F219" s="91" t="s">
        <v>371</v>
      </c>
      <c r="G219" s="91" t="s">
        <v>353</v>
      </c>
      <c r="H219" s="103"/>
      <c r="I219" s="100" t="s">
        <v>479</v>
      </c>
      <c r="J219" s="90"/>
    </row>
    <row r="220" customFormat="false" ht="14.5" hidden="false" customHeight="false" outlineLevel="0" collapsed="false">
      <c r="A220" s="46"/>
      <c r="B220" s="86"/>
      <c r="C220" s="91" t="s">
        <v>372</v>
      </c>
      <c r="D220" s="91" t="s">
        <v>383</v>
      </c>
      <c r="E220" s="91" t="s">
        <v>421</v>
      </c>
      <c r="F220" s="91" t="n">
        <v>15</v>
      </c>
      <c r="G220" s="91" t="s">
        <v>353</v>
      </c>
      <c r="H220" s="103"/>
      <c r="I220" s="100" t="s">
        <v>479</v>
      </c>
      <c r="J220" s="90"/>
    </row>
    <row r="221" customFormat="false" ht="14.5" hidden="false" customHeight="false" outlineLevel="0" collapsed="false">
      <c r="A221" s="46"/>
      <c r="B221" s="86" t="s">
        <v>422</v>
      </c>
      <c r="C221" s="91" t="s">
        <v>372</v>
      </c>
      <c r="D221" s="91" t="s">
        <v>383</v>
      </c>
      <c r="E221" s="91" t="n">
        <v>13</v>
      </c>
      <c r="F221" s="91" t="n">
        <v>15</v>
      </c>
      <c r="G221" s="91" t="s">
        <v>353</v>
      </c>
      <c r="H221" s="103"/>
      <c r="I221" s="100" t="s">
        <v>479</v>
      </c>
      <c r="J221" s="90"/>
    </row>
    <row r="222" customFormat="false" ht="14.5" hidden="false" customHeight="false" outlineLevel="0" collapsed="false">
      <c r="A222" s="46"/>
      <c r="B222" s="86"/>
      <c r="C222" s="91" t="s">
        <v>355</v>
      </c>
      <c r="D222" s="91" t="s">
        <v>405</v>
      </c>
      <c r="E222" s="91" t="n">
        <v>11</v>
      </c>
      <c r="F222" s="91" t="n">
        <v>19</v>
      </c>
      <c r="G222" s="91" t="s">
        <v>353</v>
      </c>
      <c r="H222" s="103"/>
      <c r="I222" s="100" t="s">
        <v>479</v>
      </c>
      <c r="J222" s="90"/>
    </row>
    <row r="223" customFormat="false" ht="14.5" hidden="false" customHeight="false" outlineLevel="0" collapsed="false">
      <c r="A223" s="46"/>
      <c r="B223" s="86"/>
      <c r="C223" s="91" t="s">
        <v>355</v>
      </c>
      <c r="D223" s="91" t="s">
        <v>377</v>
      </c>
      <c r="E223" s="91" t="s">
        <v>418</v>
      </c>
      <c r="F223" s="91" t="s">
        <v>379</v>
      </c>
      <c r="G223" s="91" t="s">
        <v>353</v>
      </c>
      <c r="H223" s="103"/>
      <c r="I223" s="91" t="s">
        <v>475</v>
      </c>
      <c r="J223" s="90"/>
    </row>
    <row r="224" customFormat="false" ht="14.5" hidden="false" customHeight="false" outlineLevel="0" collapsed="false">
      <c r="A224" s="46"/>
      <c r="B224" s="86"/>
      <c r="C224" s="91" t="s">
        <v>355</v>
      </c>
      <c r="D224" s="91" t="s">
        <v>423</v>
      </c>
      <c r="E224" s="91" t="s">
        <v>424</v>
      </c>
      <c r="F224" s="91" t="n">
        <v>4.23</v>
      </c>
      <c r="G224" s="91" t="s">
        <v>353</v>
      </c>
      <c r="H224" s="103"/>
      <c r="I224" s="100" t="s">
        <v>479</v>
      </c>
      <c r="J224" s="90"/>
    </row>
    <row r="225" customFormat="false" ht="14.5" hidden="false" customHeight="false" outlineLevel="0" collapsed="false">
      <c r="A225" s="46"/>
      <c r="B225" s="86"/>
      <c r="C225" s="91" t="s">
        <v>425</v>
      </c>
      <c r="D225" s="91" t="s">
        <v>426</v>
      </c>
      <c r="E225" s="91" t="s">
        <v>427</v>
      </c>
      <c r="F225" s="91" t="n">
        <v>4</v>
      </c>
      <c r="G225" s="91" t="s">
        <v>353</v>
      </c>
      <c r="H225" s="103"/>
      <c r="I225" s="91" t="s">
        <v>475</v>
      </c>
      <c r="J225" s="90"/>
    </row>
    <row r="226" customFormat="false" ht="14.5" hidden="false" customHeight="false" outlineLevel="0" collapsed="false">
      <c r="A226" s="46"/>
      <c r="B226" s="86"/>
      <c r="C226" s="91" t="s">
        <v>355</v>
      </c>
      <c r="D226" s="91" t="s">
        <v>428</v>
      </c>
      <c r="E226" s="91" t="n">
        <v>1.6</v>
      </c>
      <c r="F226" s="91" t="n">
        <v>1.73</v>
      </c>
      <c r="G226" s="91" t="s">
        <v>353</v>
      </c>
      <c r="H226" s="103"/>
      <c r="I226" s="100" t="s">
        <v>479</v>
      </c>
      <c r="J226" s="90"/>
    </row>
    <row r="227" customFormat="false" ht="14.5" hidden="false" customHeight="false" outlineLevel="0" collapsed="false">
      <c r="A227" s="46"/>
      <c r="B227" s="86"/>
      <c r="C227" s="91" t="s">
        <v>355</v>
      </c>
      <c r="D227" s="91" t="s">
        <v>386</v>
      </c>
      <c r="E227" s="91" t="s">
        <v>429</v>
      </c>
      <c r="F227" s="91" t="s">
        <v>387</v>
      </c>
      <c r="G227" s="91" t="s">
        <v>353</v>
      </c>
      <c r="H227" s="103"/>
      <c r="I227" s="91" t="s">
        <v>475</v>
      </c>
      <c r="J227" s="90"/>
    </row>
    <row r="228" customFormat="false" ht="14.5" hidden="false" customHeight="false" outlineLevel="0" collapsed="false">
      <c r="A228" s="46"/>
      <c r="B228" s="86"/>
      <c r="C228" s="91" t="s">
        <v>351</v>
      </c>
      <c r="D228" s="91" t="s">
        <v>352</v>
      </c>
      <c r="E228" s="91" t="n">
        <v>7.7</v>
      </c>
      <c r="F228" s="91" t="s">
        <v>385</v>
      </c>
      <c r="G228" s="91" t="s">
        <v>353</v>
      </c>
      <c r="H228" s="103"/>
      <c r="I228" s="100" t="s">
        <v>479</v>
      </c>
      <c r="J228" s="90"/>
    </row>
    <row r="229" customFormat="false" ht="14.5" hidden="false" customHeight="false" outlineLevel="0" collapsed="false">
      <c r="A229" s="46"/>
      <c r="B229" s="86"/>
      <c r="C229" s="104" t="s">
        <v>355</v>
      </c>
      <c r="D229" s="104" t="s">
        <v>430</v>
      </c>
      <c r="E229" s="104" t="s">
        <v>431</v>
      </c>
      <c r="F229" s="91" t="s">
        <v>431</v>
      </c>
      <c r="G229" s="104" t="s">
        <v>353</v>
      </c>
      <c r="H229" s="103"/>
      <c r="I229" s="91" t="s">
        <v>475</v>
      </c>
      <c r="J229" s="90"/>
    </row>
    <row r="230" customFormat="false" ht="14.5" hidden="false" customHeight="false" outlineLevel="0" collapsed="false">
      <c r="A230" s="46"/>
      <c r="B230" s="86" t="s">
        <v>432</v>
      </c>
      <c r="C230" s="91" t="s">
        <v>351</v>
      </c>
      <c r="D230" s="91" t="s">
        <v>352</v>
      </c>
      <c r="E230" s="91" t="n">
        <v>7.9</v>
      </c>
      <c r="F230" s="91" t="s">
        <v>385</v>
      </c>
      <c r="G230" s="91" t="s">
        <v>353</v>
      </c>
      <c r="H230" s="103"/>
      <c r="I230" s="100" t="s">
        <v>479</v>
      </c>
      <c r="J230" s="90"/>
    </row>
    <row r="231" customFormat="false" ht="14.5" hidden="false" customHeight="false" outlineLevel="0" collapsed="false">
      <c r="A231" s="46"/>
      <c r="B231" s="86"/>
      <c r="C231" s="91" t="s">
        <v>355</v>
      </c>
      <c r="D231" s="91" t="s">
        <v>433</v>
      </c>
      <c r="E231" s="91" t="s">
        <v>434</v>
      </c>
      <c r="F231" s="91" t="s">
        <v>435</v>
      </c>
      <c r="G231" s="91" t="s">
        <v>353</v>
      </c>
      <c r="H231" s="103"/>
      <c r="I231" s="91" t="s">
        <v>475</v>
      </c>
      <c r="J231" s="90"/>
    </row>
    <row r="232" customFormat="false" ht="14.5" hidden="false" customHeight="false" outlineLevel="0" collapsed="false">
      <c r="A232" s="46"/>
      <c r="B232" s="86"/>
      <c r="C232" s="91" t="s">
        <v>372</v>
      </c>
      <c r="D232" s="91" t="s">
        <v>383</v>
      </c>
      <c r="E232" s="91" t="n">
        <v>11</v>
      </c>
      <c r="F232" s="91" t="n">
        <v>15</v>
      </c>
      <c r="G232" s="91" t="s">
        <v>353</v>
      </c>
      <c r="H232" s="103"/>
      <c r="I232" s="100" t="s">
        <v>479</v>
      </c>
      <c r="J232" s="90"/>
    </row>
    <row r="233" customFormat="false" ht="14.5" hidden="false" customHeight="false" outlineLevel="0" collapsed="false">
      <c r="A233" s="46"/>
      <c r="B233" s="86"/>
      <c r="C233" s="91" t="s">
        <v>355</v>
      </c>
      <c r="D233" s="91" t="s">
        <v>405</v>
      </c>
      <c r="E233" s="91" t="n">
        <v>11</v>
      </c>
      <c r="F233" s="91" t="n">
        <v>19</v>
      </c>
      <c r="G233" s="91" t="s">
        <v>353</v>
      </c>
      <c r="H233" s="103"/>
      <c r="I233" s="100" t="s">
        <v>479</v>
      </c>
      <c r="J233" s="90"/>
    </row>
    <row r="234" customFormat="false" ht="14.5" hidden="false" customHeight="false" outlineLevel="0" collapsed="false">
      <c r="A234" s="46"/>
      <c r="B234" s="86"/>
      <c r="C234" s="91" t="s">
        <v>355</v>
      </c>
      <c r="D234" s="91" t="s">
        <v>436</v>
      </c>
      <c r="E234" s="91" t="s">
        <v>437</v>
      </c>
      <c r="F234" s="91" t="s">
        <v>438</v>
      </c>
      <c r="G234" s="91" t="s">
        <v>353</v>
      </c>
      <c r="H234" s="103"/>
      <c r="I234" s="91" t="s">
        <v>475</v>
      </c>
      <c r="J234" s="90"/>
    </row>
    <row r="235" customFormat="false" ht="14.5" hidden="false" customHeight="false" outlineLevel="0" collapsed="false">
      <c r="A235" s="46"/>
      <c r="B235" s="86"/>
      <c r="C235" s="91" t="s">
        <v>355</v>
      </c>
      <c r="D235" s="91" t="s">
        <v>439</v>
      </c>
      <c r="E235" s="91" t="s">
        <v>440</v>
      </c>
      <c r="F235" s="91" t="s">
        <v>441</v>
      </c>
      <c r="G235" s="91" t="s">
        <v>353</v>
      </c>
      <c r="H235" s="103"/>
      <c r="I235" s="91" t="s">
        <v>475</v>
      </c>
      <c r="J235" s="90"/>
    </row>
    <row r="236" customFormat="false" ht="14.5" hidden="false" customHeight="false" outlineLevel="0" collapsed="false">
      <c r="A236" s="46"/>
      <c r="B236" s="86"/>
      <c r="C236" s="91" t="s">
        <v>355</v>
      </c>
      <c r="D236" s="91" t="s">
        <v>442</v>
      </c>
      <c r="E236" s="91" t="s">
        <v>443</v>
      </c>
      <c r="F236" s="91" t="s">
        <v>443</v>
      </c>
      <c r="G236" s="91" t="s">
        <v>353</v>
      </c>
      <c r="H236" s="103"/>
      <c r="I236" s="91" t="s">
        <v>475</v>
      </c>
      <c r="J236" s="90"/>
    </row>
    <row r="237" customFormat="false" ht="14.5" hidden="false" customHeight="false" outlineLevel="0" collapsed="false">
      <c r="A237" s="46"/>
      <c r="B237" s="86"/>
      <c r="C237" s="91" t="s">
        <v>355</v>
      </c>
      <c r="D237" s="91" t="s">
        <v>444</v>
      </c>
      <c r="E237" s="91"/>
      <c r="F237" s="91" t="n">
        <v>1.25</v>
      </c>
      <c r="G237" s="91" t="s">
        <v>353</v>
      </c>
      <c r="H237" s="103"/>
      <c r="I237" s="91"/>
      <c r="J237" s="90"/>
    </row>
    <row r="238" customFormat="false" ht="14.5" hidden="false" customHeight="false" outlineLevel="0" collapsed="false">
      <c r="A238" s="46"/>
      <c r="B238" s="86"/>
      <c r="C238" s="91" t="s">
        <v>355</v>
      </c>
      <c r="D238" s="91" t="s">
        <v>377</v>
      </c>
      <c r="E238" s="91" t="n">
        <v>2.3</v>
      </c>
      <c r="F238" s="91" t="s">
        <v>379</v>
      </c>
      <c r="G238" s="91" t="s">
        <v>353</v>
      </c>
      <c r="H238" s="103"/>
      <c r="I238" s="91" t="s">
        <v>475</v>
      </c>
      <c r="J238" s="90"/>
    </row>
    <row r="239" customFormat="false" ht="14.5" hidden="false" customHeight="false" outlineLevel="0" collapsed="false">
      <c r="A239" s="46"/>
      <c r="B239" s="86"/>
      <c r="C239" s="91" t="s">
        <v>355</v>
      </c>
      <c r="D239" s="91" t="s">
        <v>409</v>
      </c>
      <c r="E239" s="91" t="s">
        <v>445</v>
      </c>
      <c r="F239" s="91" t="s">
        <v>446</v>
      </c>
      <c r="G239" s="91" t="s">
        <v>353</v>
      </c>
      <c r="H239" s="103"/>
      <c r="I239" s="100" t="s">
        <v>479</v>
      </c>
      <c r="J239" s="90"/>
    </row>
    <row r="240" customFormat="false" ht="14.5" hidden="false" customHeight="false" outlineLevel="0" collapsed="false">
      <c r="A240" s="46"/>
      <c r="B240" s="86"/>
      <c r="C240" s="91" t="s">
        <v>355</v>
      </c>
      <c r="D240" s="91" t="s">
        <v>447</v>
      </c>
      <c r="E240" s="91" t="s">
        <v>448</v>
      </c>
      <c r="F240" s="91" t="s">
        <v>449</v>
      </c>
      <c r="G240" s="91" t="s">
        <v>353</v>
      </c>
      <c r="H240" s="103"/>
      <c r="I240" s="91" t="s">
        <v>475</v>
      </c>
      <c r="J240" s="90"/>
    </row>
    <row r="241" customFormat="false" ht="14.5" hidden="false" customHeight="false" outlineLevel="0" collapsed="false">
      <c r="A241" s="46"/>
      <c r="B241" s="86"/>
      <c r="C241" s="91" t="s">
        <v>355</v>
      </c>
      <c r="D241" s="91" t="s">
        <v>450</v>
      </c>
      <c r="E241" s="91" t="n">
        <v>1.18</v>
      </c>
      <c r="F241" s="91" t="s">
        <v>451</v>
      </c>
      <c r="G241" s="91" t="s">
        <v>353</v>
      </c>
      <c r="H241" s="103"/>
      <c r="I241" s="100" t="s">
        <v>479</v>
      </c>
      <c r="J241" s="90"/>
    </row>
    <row r="242" customFormat="false" ht="14.5" hidden="false" customHeight="false" outlineLevel="0" collapsed="false">
      <c r="A242" s="46"/>
      <c r="B242" s="86"/>
      <c r="C242" s="91" t="s">
        <v>355</v>
      </c>
      <c r="D242" s="91" t="s">
        <v>452</v>
      </c>
      <c r="E242" s="91" t="n">
        <v>1.18</v>
      </c>
      <c r="F242" s="91" t="s">
        <v>453</v>
      </c>
      <c r="G242" s="91" t="s">
        <v>353</v>
      </c>
      <c r="H242" s="103"/>
      <c r="I242" s="100" t="s">
        <v>479</v>
      </c>
      <c r="J242" s="90"/>
    </row>
    <row r="243" customFormat="false" ht="14.5" hidden="false" customHeight="false" outlineLevel="0" collapsed="false">
      <c r="A243" s="46"/>
      <c r="B243" s="86"/>
      <c r="C243" s="91" t="s">
        <v>355</v>
      </c>
      <c r="D243" s="91" t="s">
        <v>454</v>
      </c>
      <c r="E243" s="91" t="n">
        <v>7</v>
      </c>
      <c r="F243" s="91" t="s">
        <v>455</v>
      </c>
      <c r="G243" s="95" t="s">
        <v>456</v>
      </c>
      <c r="H243" s="91"/>
      <c r="I243" s="91" t="s">
        <v>354</v>
      </c>
      <c r="J243" s="90"/>
    </row>
    <row r="244" customFormat="false" ht="14.5" hidden="false" customHeight="false" outlineLevel="0" collapsed="false">
      <c r="A244" s="46"/>
      <c r="B244" s="86"/>
      <c r="C244" s="91" t="s">
        <v>457</v>
      </c>
      <c r="D244" s="91" t="s">
        <v>458</v>
      </c>
      <c r="E244" s="91" t="n">
        <v>0.19</v>
      </c>
      <c r="F244" s="91" t="s">
        <v>459</v>
      </c>
      <c r="G244" s="91" t="s">
        <v>353</v>
      </c>
      <c r="H244" s="103"/>
      <c r="I244" s="91" t="s">
        <v>354</v>
      </c>
      <c r="J244" s="90"/>
    </row>
    <row r="245" customFormat="false" ht="14.5" hidden="false" customHeight="false" outlineLevel="0" collapsed="false">
      <c r="A245" s="46"/>
      <c r="B245" s="86"/>
      <c r="C245" s="91" t="s">
        <v>355</v>
      </c>
      <c r="D245" s="91" t="s">
        <v>460</v>
      </c>
      <c r="E245" s="91" t="n">
        <v>6.3</v>
      </c>
      <c r="F245" s="91" t="s">
        <v>461</v>
      </c>
      <c r="G245" s="91" t="s">
        <v>353</v>
      </c>
      <c r="H245" s="103"/>
      <c r="I245" s="91" t="s">
        <v>354</v>
      </c>
      <c r="J245" s="90"/>
    </row>
    <row r="246" customFormat="false" ht="14.5" hidden="false" customHeight="false" outlineLevel="0" collapsed="false">
      <c r="A246" s="46"/>
      <c r="B246" s="86"/>
      <c r="C246" s="91" t="s">
        <v>355</v>
      </c>
      <c r="D246" s="91" t="s">
        <v>462</v>
      </c>
      <c r="E246" s="91" t="n">
        <v>2.5</v>
      </c>
      <c r="F246" s="91" t="s">
        <v>463</v>
      </c>
      <c r="G246" s="95" t="s">
        <v>353</v>
      </c>
      <c r="H246" s="91"/>
      <c r="I246" s="91" t="s">
        <v>354</v>
      </c>
      <c r="J246" s="90"/>
    </row>
    <row r="247" customFormat="false" ht="14.5" hidden="false" customHeight="false" outlineLevel="0" collapsed="false">
      <c r="A247" s="46"/>
      <c r="B247" s="86"/>
      <c r="C247" s="91" t="s">
        <v>355</v>
      </c>
      <c r="D247" s="91" t="s">
        <v>464</v>
      </c>
      <c r="E247" s="91" t="s">
        <v>465</v>
      </c>
      <c r="F247" s="91" t="s">
        <v>466</v>
      </c>
      <c r="G247" s="91" t="s">
        <v>353</v>
      </c>
      <c r="H247" s="103"/>
      <c r="I247" s="91" t="s">
        <v>475</v>
      </c>
      <c r="J247" s="90"/>
    </row>
    <row r="248" customFormat="false" ht="14.5" hidden="false" customHeight="false" outlineLevel="0" collapsed="false">
      <c r="A248" s="46"/>
      <c r="B248" s="86"/>
      <c r="C248" s="91" t="s">
        <v>355</v>
      </c>
      <c r="D248" s="91" t="s">
        <v>467</v>
      </c>
      <c r="E248" s="91" t="n">
        <v>3.1</v>
      </c>
      <c r="F248" s="91" t="s">
        <v>468</v>
      </c>
      <c r="G248" s="91" t="s">
        <v>353</v>
      </c>
      <c r="H248" s="103"/>
      <c r="I248" s="91" t="s">
        <v>479</v>
      </c>
      <c r="J248" s="90"/>
    </row>
    <row r="249" customFormat="false" ht="14.5" hidden="false" customHeight="false" outlineLevel="0" collapsed="false">
      <c r="A249" s="46"/>
      <c r="B249" s="86"/>
      <c r="C249" s="89" t="s">
        <v>355</v>
      </c>
      <c r="D249" s="89" t="s">
        <v>469</v>
      </c>
      <c r="E249" s="89" t="s">
        <v>470</v>
      </c>
      <c r="F249" s="89" t="n">
        <v>10</v>
      </c>
      <c r="G249" s="89" t="s">
        <v>353</v>
      </c>
      <c r="H249" s="105"/>
      <c r="I249" s="89" t="s">
        <v>475</v>
      </c>
      <c r="J249" s="90"/>
    </row>
    <row r="250" customFormat="false" ht="14.5" hidden="false" customHeight="false" outlineLevel="0" collapsed="false">
      <c r="A250" s="46"/>
      <c r="B250" s="86"/>
      <c r="C250" s="89" t="s">
        <v>355</v>
      </c>
      <c r="D250" s="89" t="s">
        <v>471</v>
      </c>
      <c r="E250" s="89" t="s">
        <v>472</v>
      </c>
      <c r="F250" s="89" t="s">
        <v>473</v>
      </c>
      <c r="G250" s="89" t="s">
        <v>353</v>
      </c>
      <c r="H250" s="105"/>
      <c r="I250" s="89" t="s">
        <v>475</v>
      </c>
      <c r="J250" s="90"/>
    </row>
  </sheetData>
  <mergeCells count="33">
    <mergeCell ref="A2:J2"/>
    <mergeCell ref="B5:B12"/>
    <mergeCell ref="J5:J103"/>
    <mergeCell ref="B13:B18"/>
    <mergeCell ref="B19:B23"/>
    <mergeCell ref="B24:B30"/>
    <mergeCell ref="B31:B35"/>
    <mergeCell ref="B36:B43"/>
    <mergeCell ref="B44:B48"/>
    <mergeCell ref="B49:B56"/>
    <mergeCell ref="B57:B63"/>
    <mergeCell ref="B64:B68"/>
    <mergeCell ref="B69:B73"/>
    <mergeCell ref="B74:B82"/>
    <mergeCell ref="B83:B103"/>
    <mergeCell ref="B107:B114"/>
    <mergeCell ref="J107:J176"/>
    <mergeCell ref="B115:B119"/>
    <mergeCell ref="B120:B126"/>
    <mergeCell ref="B127:B131"/>
    <mergeCell ref="B132:B139"/>
    <mergeCell ref="B140:B147"/>
    <mergeCell ref="B148:B154"/>
    <mergeCell ref="B155:B176"/>
    <mergeCell ref="B180:B186"/>
    <mergeCell ref="J180:J250"/>
    <mergeCell ref="B187:B195"/>
    <mergeCell ref="B196:B203"/>
    <mergeCell ref="B204:B210"/>
    <mergeCell ref="B211:B215"/>
    <mergeCell ref="B216:B220"/>
    <mergeCell ref="B221:B229"/>
    <mergeCell ref="B230:B2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2022-09-05T09:52:33Z</dcterms:created>
  <dc:creator>Raghavendra S2</dc:creator>
  <dc:description/>
  <dc:language>en-IN</dc:language>
  <cp:lastModifiedBy/>
  <dcterms:modified xsi:type="dcterms:W3CDTF">2023-03-02T13:05:38Z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0x01010061776EF082CCBD419345D5F84754E6FC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