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atherine\OneDrive - Global Indian International School\PV 2\August 2023\"/>
    </mc:Choice>
  </mc:AlternateContent>
  <bookViews>
    <workbookView xWindow="0" yWindow="0" windowWidth="23040" windowHeight="10630"/>
  </bookViews>
  <sheets>
    <sheet name="Summary" sheetId="5" r:id="rId1"/>
    <sheet name="Data Source" sheetId="2" r:id="rId2"/>
    <sheet name="Sustainability" sheetId="4" r:id="rId3"/>
  </sheets>
  <definedNames>
    <definedName name="_xlnm.Print_Area" localSheetId="0">Summary!$A$1:$AW$43</definedName>
    <definedName name="_xlnm.Print_Titles" localSheetId="0">Summary!$1:$2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" i="5" l="1"/>
  <c r="AY5" i="5"/>
  <c r="AY6" i="5"/>
  <c r="AY7" i="5"/>
  <c r="AY8" i="5"/>
  <c r="AY9" i="5"/>
  <c r="AY10" i="5"/>
  <c r="AY11" i="5"/>
  <c r="AY12" i="5"/>
  <c r="AY13" i="5"/>
  <c r="AY16" i="5"/>
  <c r="AY17" i="5"/>
  <c r="AY20" i="5"/>
  <c r="AY21" i="5"/>
  <c r="AY22" i="5"/>
  <c r="AY23" i="5"/>
  <c r="AY24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3" i="5"/>
  <c r="AT8" i="5"/>
  <c r="AT3" i="5"/>
  <c r="AT4" i="5"/>
  <c r="AT5" i="5"/>
  <c r="AT6" i="5"/>
  <c r="AT7" i="5"/>
  <c r="AT9" i="5"/>
  <c r="AT10" i="5"/>
  <c r="AT11" i="5"/>
  <c r="AT12" i="5"/>
  <c r="AT13" i="5"/>
  <c r="AT16" i="5"/>
  <c r="AT17" i="5"/>
  <c r="AT20" i="5"/>
  <c r="AT21" i="5"/>
  <c r="AT22" i="5"/>
  <c r="AT23" i="5"/>
  <c r="AT24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G3" i="5"/>
  <c r="AG8" i="5" s="1"/>
  <c r="AG4" i="5"/>
  <c r="AG5" i="5"/>
  <c r="AG6" i="5"/>
  <c r="AG7" i="5"/>
  <c r="AG9" i="5"/>
  <c r="AG10" i="5"/>
  <c r="AG11" i="5"/>
  <c r="AG12" i="5"/>
  <c r="AG13" i="5"/>
  <c r="AG16" i="5"/>
  <c r="AG17" i="5"/>
  <c r="AG18" i="5"/>
  <c r="AG20" i="5"/>
  <c r="AG21" i="5"/>
  <c r="AG26" i="5" s="1"/>
  <c r="AG22" i="5"/>
  <c r="AG23" i="5"/>
  <c r="AG24" i="5"/>
  <c r="AG25" i="5"/>
  <c r="AG27" i="5"/>
  <c r="AG32" i="5" s="1"/>
  <c r="AG28" i="5"/>
  <c r="AG29" i="5"/>
  <c r="AG30" i="5"/>
  <c r="AG31" i="5"/>
  <c r="AG33" i="5"/>
  <c r="AG34" i="5"/>
  <c r="AG35" i="5"/>
  <c r="AG36" i="5"/>
  <c r="AG37" i="5"/>
  <c r="AG38" i="5"/>
  <c r="AG42" i="5" s="1"/>
  <c r="AG39" i="5"/>
  <c r="AG40" i="5"/>
  <c r="AG41" i="5"/>
  <c r="U29" i="5"/>
  <c r="U12" i="5"/>
  <c r="U39" i="5"/>
  <c r="U4" i="5"/>
  <c r="U5" i="5"/>
  <c r="U6" i="5"/>
  <c r="U7" i="5"/>
  <c r="U9" i="5"/>
  <c r="U10" i="5"/>
  <c r="U11" i="5"/>
  <c r="U13" i="5"/>
  <c r="U16" i="5"/>
  <c r="U17" i="5"/>
  <c r="U20" i="5"/>
  <c r="U21" i="5"/>
  <c r="U22" i="5"/>
  <c r="U23" i="5"/>
  <c r="U24" i="5"/>
  <c r="U27" i="5"/>
  <c r="U28" i="5"/>
  <c r="U30" i="5"/>
  <c r="U31" i="5"/>
  <c r="U33" i="5"/>
  <c r="U34" i="5"/>
  <c r="U35" i="5"/>
  <c r="U36" i="5"/>
  <c r="U38" i="5"/>
  <c r="U40" i="5"/>
  <c r="U41" i="5"/>
  <c r="U3" i="5"/>
  <c r="P3" i="5"/>
  <c r="P4" i="5"/>
  <c r="P5" i="5"/>
  <c r="P6" i="5"/>
  <c r="P7" i="5"/>
  <c r="P9" i="5"/>
  <c r="P10" i="5"/>
  <c r="P11" i="5"/>
  <c r="P12" i="5"/>
  <c r="P13" i="5"/>
  <c r="P16" i="5"/>
  <c r="P17" i="5"/>
  <c r="P18" i="5"/>
  <c r="P19" i="5"/>
  <c r="P20" i="5"/>
  <c r="P21" i="5"/>
  <c r="P22" i="5"/>
  <c r="P23" i="5"/>
  <c r="P24" i="5"/>
  <c r="P25" i="5"/>
  <c r="P27" i="5"/>
  <c r="P28" i="5"/>
  <c r="P29" i="5"/>
  <c r="P30" i="5"/>
  <c r="P31" i="5"/>
  <c r="P33" i="5"/>
  <c r="P34" i="5"/>
  <c r="P35" i="5"/>
  <c r="P36" i="5"/>
  <c r="P38" i="5"/>
  <c r="P39" i="5"/>
  <c r="P40" i="5"/>
  <c r="P41" i="5"/>
  <c r="R89" i="2"/>
  <c r="R88" i="2"/>
  <c r="R87" i="2"/>
  <c r="R85" i="2"/>
  <c r="R83" i="2"/>
  <c r="R72" i="2"/>
  <c r="R59" i="2" l="1"/>
  <c r="R56" i="2"/>
  <c r="R53" i="2"/>
  <c r="R50" i="2"/>
  <c r="R38" i="2"/>
  <c r="R33" i="2"/>
  <c r="P14" i="5" s="1"/>
  <c r="R30" i="2"/>
  <c r="R29" i="2"/>
  <c r="AG14" i="5" l="1"/>
  <c r="U14" i="5"/>
  <c r="AT14" i="5" l="1"/>
  <c r="AY14" i="5" s="1"/>
  <c r="AG15" i="5"/>
  <c r="AT15" i="5" l="1"/>
  <c r="AY15" i="5" s="1"/>
  <c r="AG43" i="5"/>
  <c r="AT43" i="5" s="1"/>
  <c r="AY43" i="5" s="1"/>
  <c r="R17" i="2"/>
  <c r="R14" i="2"/>
  <c r="R8" i="2"/>
  <c r="R5" i="2"/>
  <c r="P11" i="4"/>
  <c r="P5" i="4"/>
  <c r="AR8" i="5" l="1"/>
  <c r="AR3" i="5"/>
  <c r="AS3" i="5"/>
  <c r="AU3" i="5"/>
  <c r="AV3" i="5"/>
  <c r="AW3" i="5"/>
  <c r="AX3" i="5"/>
  <c r="AR4" i="5"/>
  <c r="AS4" i="5"/>
  <c r="AU4" i="5"/>
  <c r="AV4" i="5"/>
  <c r="AW4" i="5"/>
  <c r="AX4" i="5"/>
  <c r="AR5" i="5"/>
  <c r="AS5" i="5"/>
  <c r="AU5" i="5"/>
  <c r="AV5" i="5"/>
  <c r="AW5" i="5"/>
  <c r="AX5" i="5"/>
  <c r="AR6" i="5"/>
  <c r="AS6" i="5"/>
  <c r="AU6" i="5"/>
  <c r="AV6" i="5"/>
  <c r="AW6" i="5"/>
  <c r="AX6" i="5"/>
  <c r="AR7" i="5"/>
  <c r="AS7" i="5"/>
  <c r="AU7" i="5"/>
  <c r="AV7" i="5"/>
  <c r="AW7" i="5"/>
  <c r="AX7" i="5"/>
  <c r="AS8" i="5"/>
  <c r="AU8" i="5"/>
  <c r="AV8" i="5"/>
  <c r="AW8" i="5"/>
  <c r="AX8" i="5"/>
  <c r="AR9" i="5"/>
  <c r="AS9" i="5"/>
  <c r="AU9" i="5"/>
  <c r="AV9" i="5"/>
  <c r="AW9" i="5"/>
  <c r="AX9" i="5"/>
  <c r="AR10" i="5"/>
  <c r="AS10" i="5"/>
  <c r="AU10" i="5"/>
  <c r="AV10" i="5"/>
  <c r="AW10" i="5"/>
  <c r="AX10" i="5"/>
  <c r="AR11" i="5"/>
  <c r="AS11" i="5"/>
  <c r="AU11" i="5"/>
  <c r="AV11" i="5"/>
  <c r="AW11" i="5"/>
  <c r="AX11" i="5"/>
  <c r="AR12" i="5"/>
  <c r="AS12" i="5"/>
  <c r="AU12" i="5"/>
  <c r="AV12" i="5"/>
  <c r="AW12" i="5"/>
  <c r="AX12" i="5"/>
  <c r="AR13" i="5"/>
  <c r="AS13" i="5"/>
  <c r="AU13" i="5"/>
  <c r="AV13" i="5"/>
  <c r="AW13" i="5"/>
  <c r="AX13" i="5"/>
  <c r="AR14" i="5"/>
  <c r="AS14" i="5"/>
  <c r="AU14" i="5"/>
  <c r="AV14" i="5"/>
  <c r="AW14" i="5"/>
  <c r="AX14" i="5"/>
  <c r="AR15" i="5"/>
  <c r="AS15" i="5"/>
  <c r="AU15" i="5"/>
  <c r="AV15" i="5"/>
  <c r="AW15" i="5"/>
  <c r="AX15" i="5"/>
  <c r="AR16" i="5"/>
  <c r="AS16" i="5"/>
  <c r="AU16" i="5"/>
  <c r="AV16" i="5"/>
  <c r="AW16" i="5"/>
  <c r="AX16" i="5"/>
  <c r="AR17" i="5"/>
  <c r="AS17" i="5"/>
  <c r="AU17" i="5"/>
  <c r="AV17" i="5"/>
  <c r="AW17" i="5"/>
  <c r="AX17" i="5"/>
  <c r="AR20" i="5"/>
  <c r="AS20" i="5"/>
  <c r="AU20" i="5"/>
  <c r="AV20" i="5"/>
  <c r="AW20" i="5"/>
  <c r="AX20" i="5"/>
  <c r="AR21" i="5"/>
  <c r="AS21" i="5"/>
  <c r="AU21" i="5"/>
  <c r="AV21" i="5"/>
  <c r="AW21" i="5"/>
  <c r="AX21" i="5"/>
  <c r="AR22" i="5"/>
  <c r="AS22" i="5"/>
  <c r="AU22" i="5"/>
  <c r="AV22" i="5"/>
  <c r="AW22" i="5"/>
  <c r="AX22" i="5"/>
  <c r="AR23" i="5"/>
  <c r="AS23" i="5"/>
  <c r="AU23" i="5"/>
  <c r="AV23" i="5"/>
  <c r="AW23" i="5"/>
  <c r="AX23" i="5"/>
  <c r="AR24" i="5"/>
  <c r="AS24" i="5"/>
  <c r="AU24" i="5"/>
  <c r="AV24" i="5"/>
  <c r="AW24" i="5"/>
  <c r="AX24" i="5"/>
  <c r="AR26" i="5"/>
  <c r="AS26" i="5"/>
  <c r="AU26" i="5"/>
  <c r="AV26" i="5"/>
  <c r="AW26" i="5"/>
  <c r="AX26" i="5"/>
  <c r="AR27" i="5"/>
  <c r="AS27" i="5"/>
  <c r="AU27" i="5"/>
  <c r="AV27" i="5"/>
  <c r="AW27" i="5"/>
  <c r="AX27" i="5"/>
  <c r="AR28" i="5"/>
  <c r="AS28" i="5"/>
  <c r="AU28" i="5"/>
  <c r="AV28" i="5"/>
  <c r="AW28" i="5"/>
  <c r="AX28" i="5"/>
  <c r="AR29" i="5"/>
  <c r="AS29" i="5"/>
  <c r="AU29" i="5"/>
  <c r="AV29" i="5"/>
  <c r="AW29" i="5"/>
  <c r="AX29" i="5"/>
  <c r="AR30" i="5"/>
  <c r="AS30" i="5"/>
  <c r="AU30" i="5"/>
  <c r="AV30" i="5"/>
  <c r="AW30" i="5"/>
  <c r="AX30" i="5"/>
  <c r="AR31" i="5"/>
  <c r="AS31" i="5"/>
  <c r="AU31" i="5"/>
  <c r="AV31" i="5"/>
  <c r="AW31" i="5"/>
  <c r="AX31" i="5"/>
  <c r="AR32" i="5"/>
  <c r="AS32" i="5"/>
  <c r="AU32" i="5"/>
  <c r="AV32" i="5"/>
  <c r="AW32" i="5"/>
  <c r="AX32" i="5"/>
  <c r="AR33" i="5"/>
  <c r="AS33" i="5"/>
  <c r="AU33" i="5"/>
  <c r="AV33" i="5"/>
  <c r="AW33" i="5"/>
  <c r="AX33" i="5"/>
  <c r="AR34" i="5"/>
  <c r="AS34" i="5"/>
  <c r="AU34" i="5"/>
  <c r="AV34" i="5"/>
  <c r="AW34" i="5"/>
  <c r="AX34" i="5"/>
  <c r="AR35" i="5"/>
  <c r="AS35" i="5"/>
  <c r="AU35" i="5"/>
  <c r="AV35" i="5"/>
  <c r="AW35" i="5"/>
  <c r="AX35" i="5"/>
  <c r="AR36" i="5"/>
  <c r="AS36" i="5"/>
  <c r="AU36" i="5"/>
  <c r="AV36" i="5"/>
  <c r="AW36" i="5"/>
  <c r="AX36" i="5"/>
  <c r="AR37" i="5"/>
  <c r="AS37" i="5"/>
  <c r="AU37" i="5"/>
  <c r="AV37" i="5"/>
  <c r="AW37" i="5"/>
  <c r="AX37" i="5"/>
  <c r="AR38" i="5"/>
  <c r="AS38" i="5"/>
  <c r="AU38" i="5"/>
  <c r="AV38" i="5"/>
  <c r="AW38" i="5"/>
  <c r="AX38" i="5"/>
  <c r="AR39" i="5"/>
  <c r="AS39" i="5"/>
  <c r="AU39" i="5"/>
  <c r="AV39" i="5"/>
  <c r="AW39" i="5"/>
  <c r="AX39" i="5"/>
  <c r="AR40" i="5"/>
  <c r="AS40" i="5"/>
  <c r="AU40" i="5"/>
  <c r="AV40" i="5"/>
  <c r="AW40" i="5"/>
  <c r="AX40" i="5"/>
  <c r="AR41" i="5"/>
  <c r="AS41" i="5"/>
  <c r="AU41" i="5"/>
  <c r="AV41" i="5"/>
  <c r="AW41" i="5"/>
  <c r="AX41" i="5"/>
  <c r="AR42" i="5"/>
  <c r="AS42" i="5"/>
  <c r="AU42" i="5"/>
  <c r="AV42" i="5"/>
  <c r="AW42" i="5"/>
  <c r="AX42" i="5"/>
  <c r="AR43" i="5"/>
  <c r="AS43" i="5"/>
  <c r="AU43" i="5"/>
  <c r="AV43" i="5"/>
  <c r="AW43" i="5"/>
  <c r="AX43" i="5"/>
  <c r="AE3" i="5"/>
  <c r="AE8" i="5" s="1"/>
  <c r="AF3" i="5"/>
  <c r="AF8" i="5" s="1"/>
  <c r="AE4" i="5"/>
  <c r="AF4" i="5"/>
  <c r="AE5" i="5"/>
  <c r="AF5" i="5"/>
  <c r="AE6" i="5"/>
  <c r="AF6" i="5"/>
  <c r="AE7" i="5"/>
  <c r="AF7" i="5"/>
  <c r="AE9" i="5"/>
  <c r="AF9" i="5"/>
  <c r="AE10" i="5"/>
  <c r="AF10" i="5"/>
  <c r="AE11" i="5"/>
  <c r="AF11" i="5"/>
  <c r="AF15" i="5" s="1"/>
  <c r="AE12" i="5"/>
  <c r="AF12" i="5"/>
  <c r="AE13" i="5"/>
  <c r="AF13" i="5"/>
  <c r="AE14" i="5"/>
  <c r="AF14" i="5"/>
  <c r="AE15" i="5"/>
  <c r="AE16" i="5"/>
  <c r="AF16" i="5"/>
  <c r="AE17" i="5"/>
  <c r="AF17" i="5"/>
  <c r="AE18" i="5"/>
  <c r="AF18" i="5"/>
  <c r="AE20" i="5"/>
  <c r="AE26" i="5" s="1"/>
  <c r="AF20" i="5"/>
  <c r="AF26" i="5" s="1"/>
  <c r="AE21" i="5"/>
  <c r="AF21" i="5"/>
  <c r="AE22" i="5"/>
  <c r="AF22" i="5"/>
  <c r="AE23" i="5"/>
  <c r="AF23" i="5"/>
  <c r="AE24" i="5"/>
  <c r="AF24" i="5"/>
  <c r="AE25" i="5"/>
  <c r="AF25" i="5"/>
  <c r="AE27" i="5"/>
  <c r="AF27" i="5"/>
  <c r="AE28" i="5"/>
  <c r="AF28" i="5"/>
  <c r="AE29" i="5"/>
  <c r="AF29" i="5"/>
  <c r="AE30" i="5"/>
  <c r="AF30" i="5"/>
  <c r="AE31" i="5"/>
  <c r="AF31" i="5"/>
  <c r="AE32" i="5"/>
  <c r="AF32" i="5"/>
  <c r="AE33" i="5"/>
  <c r="AF33" i="5"/>
  <c r="AE34" i="5"/>
  <c r="AE37" i="5" s="1"/>
  <c r="AF34" i="5"/>
  <c r="AF37" i="5" s="1"/>
  <c r="AE35" i="5"/>
  <c r="AF35" i="5"/>
  <c r="AE36" i="5"/>
  <c r="AF36" i="5"/>
  <c r="AE38" i="5"/>
  <c r="AF38" i="5"/>
  <c r="AE39" i="5"/>
  <c r="AF39" i="5"/>
  <c r="AE40" i="5"/>
  <c r="AE42" i="5" s="1"/>
  <c r="AE43" i="5" s="1"/>
  <c r="AF40" i="5"/>
  <c r="AF42" i="5" s="1"/>
  <c r="AE41" i="5"/>
  <c r="AF41" i="5"/>
  <c r="O39" i="5"/>
  <c r="O3" i="5"/>
  <c r="O4" i="5"/>
  <c r="O5" i="5"/>
  <c r="O6" i="5"/>
  <c r="O7" i="5"/>
  <c r="O9" i="5"/>
  <c r="O10" i="5"/>
  <c r="O11" i="5"/>
  <c r="O12" i="5"/>
  <c r="O13" i="5"/>
  <c r="O14" i="5"/>
  <c r="O16" i="5"/>
  <c r="O17" i="5"/>
  <c r="O18" i="5"/>
  <c r="O19" i="5"/>
  <c r="O20" i="5"/>
  <c r="O21" i="5"/>
  <c r="O22" i="5"/>
  <c r="O23" i="5"/>
  <c r="O24" i="5"/>
  <c r="O25" i="5"/>
  <c r="O27" i="5"/>
  <c r="O28" i="5"/>
  <c r="O29" i="5"/>
  <c r="O30" i="5"/>
  <c r="O31" i="5"/>
  <c r="O33" i="5"/>
  <c r="O34" i="5"/>
  <c r="O35" i="5"/>
  <c r="O36" i="5"/>
  <c r="O38" i="5"/>
  <c r="O40" i="5"/>
  <c r="O41" i="5"/>
  <c r="N5" i="5"/>
  <c r="Q89" i="2"/>
  <c r="Q88" i="2"/>
  <c r="Q87" i="2"/>
  <c r="Q85" i="2"/>
  <c r="Q83" i="2"/>
  <c r="Q59" i="2"/>
  <c r="Q56" i="2"/>
  <c r="Q47" i="2"/>
  <c r="Q50" i="2"/>
  <c r="Q53" i="2"/>
  <c r="Q38" i="2"/>
  <c r="Q33" i="2"/>
  <c r="Q30" i="2"/>
  <c r="Q29" i="2"/>
  <c r="Q27" i="2"/>
  <c r="Q17" i="2"/>
  <c r="Q14" i="2"/>
  <c r="P11" i="2"/>
  <c r="Q11" i="2"/>
  <c r="Q8" i="2"/>
  <c r="Q5" i="2"/>
  <c r="AF43" i="5" l="1"/>
  <c r="Q18" i="5" l="1"/>
  <c r="R18" i="5"/>
  <c r="S18" i="5"/>
  <c r="T18" i="5"/>
  <c r="Q19" i="5"/>
  <c r="R19" i="5"/>
  <c r="S19" i="5"/>
  <c r="T19" i="5"/>
  <c r="N3" i="5" l="1"/>
  <c r="N4" i="5"/>
  <c r="N6" i="5"/>
  <c r="N7" i="5"/>
  <c r="N9" i="5"/>
  <c r="N10" i="5"/>
  <c r="N11" i="5"/>
  <c r="N12" i="5"/>
  <c r="N13" i="5"/>
  <c r="N14" i="5"/>
  <c r="N16" i="5"/>
  <c r="N17" i="5"/>
  <c r="N18" i="5"/>
  <c r="N19" i="5"/>
  <c r="N20" i="5"/>
  <c r="N21" i="5"/>
  <c r="N22" i="5"/>
  <c r="N23" i="5"/>
  <c r="N24" i="5"/>
  <c r="N25" i="5"/>
  <c r="N27" i="5"/>
  <c r="N28" i="5"/>
  <c r="N29" i="5"/>
  <c r="N30" i="5"/>
  <c r="N31" i="5"/>
  <c r="N33" i="5"/>
  <c r="N34" i="5"/>
  <c r="N35" i="5"/>
  <c r="N36" i="5"/>
  <c r="N38" i="5"/>
  <c r="N39" i="5"/>
  <c r="N40" i="5"/>
  <c r="N41" i="5"/>
  <c r="P89" i="2"/>
  <c r="P88" i="2"/>
  <c r="P87" i="2"/>
  <c r="P85" i="2"/>
  <c r="P83" i="2"/>
  <c r="P59" i="2"/>
  <c r="P56" i="2"/>
  <c r="P53" i="2"/>
  <c r="P50" i="2"/>
  <c r="P47" i="2"/>
  <c r="P38" i="2"/>
  <c r="AH40" i="2"/>
  <c r="AG40" i="2"/>
  <c r="P33" i="2"/>
  <c r="P30" i="2"/>
  <c r="P29" i="2"/>
  <c r="P27" i="2"/>
  <c r="P17" i="2"/>
  <c r="P14" i="2"/>
  <c r="P8" i="2"/>
  <c r="P5" i="2"/>
  <c r="AD19" i="4" l="1"/>
  <c r="AD6" i="5" l="1"/>
  <c r="AQ6" i="5" s="1"/>
  <c r="AD17" i="5"/>
  <c r="AQ17" i="5" s="1"/>
  <c r="AD18" i="5"/>
  <c r="M6" i="5"/>
  <c r="M7" i="5"/>
  <c r="AD7" i="5" s="1"/>
  <c r="AQ7" i="5" s="1"/>
  <c r="M9" i="5"/>
  <c r="AD9" i="5" s="1"/>
  <c r="M10" i="5"/>
  <c r="AD10" i="5" s="1"/>
  <c r="AQ10" i="5" s="1"/>
  <c r="M11" i="5"/>
  <c r="AD11" i="5" s="1"/>
  <c r="AQ11" i="5" s="1"/>
  <c r="M16" i="5"/>
  <c r="AD16" i="5" s="1"/>
  <c r="AQ16" i="5" s="1"/>
  <c r="M17" i="5"/>
  <c r="M18" i="5"/>
  <c r="M19" i="5"/>
  <c r="M25" i="5"/>
  <c r="AD25" i="5" s="1"/>
  <c r="M27" i="5"/>
  <c r="AD27" i="5" s="1"/>
  <c r="M28" i="5"/>
  <c r="AD28" i="5" s="1"/>
  <c r="AQ28" i="5" s="1"/>
  <c r="M29" i="5"/>
  <c r="AD29" i="5" s="1"/>
  <c r="AQ29" i="5" s="1"/>
  <c r="M30" i="5"/>
  <c r="AD30" i="5" s="1"/>
  <c r="AQ30" i="5" s="1"/>
  <c r="M31" i="5"/>
  <c r="AD31" i="5" s="1"/>
  <c r="AQ31" i="5" s="1"/>
  <c r="M33" i="5"/>
  <c r="AD33" i="5" s="1"/>
  <c r="M34" i="5"/>
  <c r="AD34" i="5" s="1"/>
  <c r="AQ34" i="5" s="1"/>
  <c r="M35" i="5"/>
  <c r="AD35" i="5" s="1"/>
  <c r="AQ35" i="5" s="1"/>
  <c r="M36" i="5"/>
  <c r="AD36" i="5" s="1"/>
  <c r="AQ36" i="5" s="1"/>
  <c r="M40" i="5"/>
  <c r="AD40" i="5" s="1"/>
  <c r="AQ40" i="5" s="1"/>
  <c r="AD32" i="5" l="1"/>
  <c r="AQ32" i="5" s="1"/>
  <c r="AQ27" i="5"/>
  <c r="AD37" i="5"/>
  <c r="AQ37" i="5" s="1"/>
  <c r="AQ33" i="5"/>
  <c r="AQ9" i="5"/>
  <c r="M8" i="4"/>
  <c r="O83" i="2"/>
  <c r="M38" i="5" s="1"/>
  <c r="AD38" i="5" s="1"/>
  <c r="O59" i="2"/>
  <c r="M24" i="5" s="1"/>
  <c r="AD24" i="5" s="1"/>
  <c r="AQ24" i="5" s="1"/>
  <c r="O56" i="2"/>
  <c r="M23" i="5" s="1"/>
  <c r="AD23" i="5" s="1"/>
  <c r="AQ23" i="5" s="1"/>
  <c r="O53" i="2"/>
  <c r="M22" i="5" s="1"/>
  <c r="AD22" i="5" s="1"/>
  <c r="AQ22" i="5" s="1"/>
  <c r="O50" i="2"/>
  <c r="M21" i="5" s="1"/>
  <c r="AD21" i="5" s="1"/>
  <c r="AQ21" i="5" s="1"/>
  <c r="O47" i="2"/>
  <c r="M20" i="5" s="1"/>
  <c r="AD20" i="5" s="1"/>
  <c r="AQ20" i="5" s="1"/>
  <c r="O33" i="2"/>
  <c r="M14" i="5" s="1"/>
  <c r="AD14" i="5" s="1"/>
  <c r="AQ14" i="5" s="1"/>
  <c r="O29" i="2"/>
  <c r="O30" i="2" s="1"/>
  <c r="M13" i="5" s="1"/>
  <c r="N11" i="2"/>
  <c r="O11" i="2"/>
  <c r="M5" i="5" s="1"/>
  <c r="AD5" i="5" s="1"/>
  <c r="AQ5" i="5" s="1"/>
  <c r="O8" i="2"/>
  <c r="M4" i="5" s="1"/>
  <c r="AD4" i="5" s="1"/>
  <c r="AQ4" i="5" s="1"/>
  <c r="O5" i="2"/>
  <c r="M3" i="5" s="1"/>
  <c r="AD3" i="5" s="1"/>
  <c r="AQ38" i="5" l="1"/>
  <c r="AD26" i="5"/>
  <c r="AQ26" i="5" s="1"/>
  <c r="AQ3" i="5"/>
  <c r="AD8" i="5"/>
  <c r="AQ8" i="5" s="1"/>
  <c r="AD13" i="5"/>
  <c r="L5" i="5"/>
  <c r="AC5" i="5" s="1"/>
  <c r="L6" i="5"/>
  <c r="AC6" i="5" s="1"/>
  <c r="L7" i="5"/>
  <c r="AC7" i="5" s="1"/>
  <c r="L9" i="5"/>
  <c r="AC9" i="5" s="1"/>
  <c r="L10" i="5"/>
  <c r="AC10" i="5" s="1"/>
  <c r="L11" i="5"/>
  <c r="AC11" i="5" s="1"/>
  <c r="L16" i="5"/>
  <c r="AC16" i="5" s="1"/>
  <c r="L18" i="5"/>
  <c r="AC18" i="5" s="1"/>
  <c r="L19" i="5"/>
  <c r="L20" i="5"/>
  <c r="AC20" i="5" s="1"/>
  <c r="L23" i="5"/>
  <c r="AC23" i="5" s="1"/>
  <c r="L24" i="5"/>
  <c r="AC24" i="5" s="1"/>
  <c r="L25" i="5"/>
  <c r="AC25" i="5" s="1"/>
  <c r="L27" i="5"/>
  <c r="AC27" i="5" s="1"/>
  <c r="L28" i="5"/>
  <c r="AC28" i="5" s="1"/>
  <c r="L29" i="5"/>
  <c r="AC29" i="5" s="1"/>
  <c r="L30" i="5"/>
  <c r="AC30" i="5" s="1"/>
  <c r="L31" i="5"/>
  <c r="AC31" i="5" s="1"/>
  <c r="L34" i="5"/>
  <c r="AC34" i="5" s="1"/>
  <c r="L35" i="5"/>
  <c r="AC35" i="5" s="1"/>
  <c r="L36" i="5"/>
  <c r="AC36" i="5" s="1"/>
  <c r="L40" i="5"/>
  <c r="AC40" i="5" s="1"/>
  <c r="N83" i="2"/>
  <c r="L38" i="5" s="1"/>
  <c r="AC38" i="5" s="1"/>
  <c r="N72" i="2"/>
  <c r="L33" i="5" s="1"/>
  <c r="AC33" i="5" s="1"/>
  <c r="N59" i="2"/>
  <c r="N56" i="2"/>
  <c r="N47" i="2"/>
  <c r="N50" i="2"/>
  <c r="L21" i="5" s="1"/>
  <c r="AC21" i="5" s="1"/>
  <c r="N53" i="2"/>
  <c r="L22" i="5" s="1"/>
  <c r="AC22" i="5" s="1"/>
  <c r="N38" i="2"/>
  <c r="L17" i="5" s="1"/>
  <c r="AC17" i="5" s="1"/>
  <c r="N33" i="2"/>
  <c r="L14" i="5" s="1"/>
  <c r="AC14" i="5" s="1"/>
  <c r="N30" i="2"/>
  <c r="L13" i="5" s="1"/>
  <c r="AC13" i="5" s="1"/>
  <c r="N8" i="2"/>
  <c r="L4" i="5" s="1"/>
  <c r="AC4" i="5" s="1"/>
  <c r="N5" i="2"/>
  <c r="L3" i="5" s="1"/>
  <c r="AC3" i="5" s="1"/>
  <c r="AQ13" i="5" l="1"/>
  <c r="AC26" i="5"/>
  <c r="AC32" i="5"/>
  <c r="AC8" i="5"/>
  <c r="AC37" i="5"/>
  <c r="M85" i="2" l="1"/>
  <c r="N85" i="2" s="1"/>
  <c r="K29" i="5"/>
  <c r="AB29" i="5" s="1"/>
  <c r="O85" i="2" l="1"/>
  <c r="M39" i="5" s="1"/>
  <c r="AD39" i="5" s="1"/>
  <c r="L39" i="5"/>
  <c r="AC39" i="5" s="1"/>
  <c r="AQ39" i="5" l="1"/>
  <c r="K39" i="5"/>
  <c r="AB39" i="5" s="1"/>
  <c r="K40" i="5"/>
  <c r="AB40" i="5" s="1"/>
  <c r="K34" i="5"/>
  <c r="K35" i="5"/>
  <c r="AB35" i="5" s="1"/>
  <c r="K36" i="5"/>
  <c r="AB36" i="5" s="1"/>
  <c r="K27" i="5"/>
  <c r="AB27" i="5" s="1"/>
  <c r="K28" i="5"/>
  <c r="AB28" i="5" s="1"/>
  <c r="K30" i="5"/>
  <c r="AB30" i="5" s="1"/>
  <c r="K31" i="5"/>
  <c r="AB31" i="5" s="1"/>
  <c r="K16" i="5"/>
  <c r="AB16" i="5" s="1"/>
  <c r="K18" i="5"/>
  <c r="AB18" i="5" s="1"/>
  <c r="K19" i="5"/>
  <c r="K23" i="5"/>
  <c r="AB23" i="5" s="1"/>
  <c r="K25" i="5"/>
  <c r="AB25" i="5" s="1"/>
  <c r="K9" i="5"/>
  <c r="AB9" i="5" s="1"/>
  <c r="K10" i="5"/>
  <c r="AB10" i="5" s="1"/>
  <c r="K11" i="5"/>
  <c r="AB11" i="5" s="1"/>
  <c r="K14" i="5"/>
  <c r="AB14" i="5" s="1"/>
  <c r="K6" i="5"/>
  <c r="AB6" i="5" s="1"/>
  <c r="K7" i="5"/>
  <c r="AB7" i="5" s="1"/>
  <c r="M83" i="2"/>
  <c r="K38" i="5" s="1"/>
  <c r="AB38" i="5" s="1"/>
  <c r="M72" i="2"/>
  <c r="K33" i="5" s="1"/>
  <c r="AB33" i="5" s="1"/>
  <c r="M59" i="2"/>
  <c r="K24" i="5" s="1"/>
  <c r="AB24" i="5" s="1"/>
  <c r="M56" i="2"/>
  <c r="M53" i="2"/>
  <c r="K22" i="5" s="1"/>
  <c r="AB22" i="5" s="1"/>
  <c r="M50" i="2"/>
  <c r="K21" i="5" s="1"/>
  <c r="AB21" i="5" s="1"/>
  <c r="M47" i="2"/>
  <c r="K20" i="5" s="1"/>
  <c r="AB20" i="5" s="1"/>
  <c r="M38" i="2"/>
  <c r="K17" i="5" s="1"/>
  <c r="AB17" i="5" s="1"/>
  <c r="M33" i="2"/>
  <c r="M30" i="2"/>
  <c r="K13" i="5" s="1"/>
  <c r="AB13" i="5" s="1"/>
  <c r="M11" i="2"/>
  <c r="K5" i="5" s="1"/>
  <c r="AB5" i="5" s="1"/>
  <c r="AB32" i="5" l="1"/>
  <c r="AB26" i="5"/>
  <c r="AB34" i="5"/>
  <c r="AB37" i="5" s="1"/>
  <c r="M8" i="2"/>
  <c r="K4" i="5" s="1"/>
  <c r="AB4" i="5" s="1"/>
  <c r="M5" i="2"/>
  <c r="K3" i="5" s="1"/>
  <c r="AB3" i="5" s="1"/>
  <c r="AB8" i="5" s="1"/>
  <c r="AH25" i="5" l="1"/>
  <c r="AI25" i="5"/>
  <c r="AJ25" i="5"/>
  <c r="AK25" i="5"/>
  <c r="AH18" i="5"/>
  <c r="AI18" i="5"/>
  <c r="AJ18" i="5"/>
  <c r="AK18" i="5"/>
  <c r="AP9" i="5"/>
  <c r="AO39" i="5"/>
  <c r="AP39" i="5"/>
  <c r="AH39" i="5"/>
  <c r="AI39" i="5"/>
  <c r="AJ39" i="5"/>
  <c r="AK39" i="5"/>
  <c r="AO9" i="5"/>
  <c r="AH9" i="5"/>
  <c r="AI9" i="5"/>
  <c r="AJ9" i="5"/>
  <c r="AK9" i="5"/>
  <c r="AO10" i="5"/>
  <c r="AP10" i="5"/>
  <c r="AH10" i="5"/>
  <c r="AI10" i="5"/>
  <c r="AJ10" i="5"/>
  <c r="AK10" i="5"/>
  <c r="AO4" i="5"/>
  <c r="AP4" i="5"/>
  <c r="AH4" i="5"/>
  <c r="AI4" i="5"/>
  <c r="AJ4" i="5"/>
  <c r="AK4" i="5"/>
  <c r="J40" i="5" l="1"/>
  <c r="J39" i="5"/>
  <c r="AA39" i="5" s="1"/>
  <c r="AN39" i="5" s="1"/>
  <c r="J36" i="5"/>
  <c r="J35" i="5"/>
  <c r="J34" i="5"/>
  <c r="J33" i="5"/>
  <c r="J27" i="5"/>
  <c r="Q27" i="5"/>
  <c r="R27" i="5"/>
  <c r="S27" i="5"/>
  <c r="T27" i="5"/>
  <c r="J28" i="5"/>
  <c r="Q28" i="5"/>
  <c r="R28" i="5"/>
  <c r="S28" i="5"/>
  <c r="T28" i="5"/>
  <c r="J29" i="5"/>
  <c r="Q29" i="5"/>
  <c r="R29" i="5"/>
  <c r="S29" i="5"/>
  <c r="T29" i="5"/>
  <c r="Q30" i="5"/>
  <c r="R30" i="5"/>
  <c r="S30" i="5"/>
  <c r="T30" i="5"/>
  <c r="J31" i="5"/>
  <c r="Q31" i="5"/>
  <c r="R31" i="5"/>
  <c r="S31" i="5"/>
  <c r="T31" i="5"/>
  <c r="J25" i="5"/>
  <c r="AA25" i="5" s="1"/>
  <c r="J23" i="5"/>
  <c r="J19" i="5"/>
  <c r="J18" i="5"/>
  <c r="AA18" i="5" s="1"/>
  <c r="J16" i="5"/>
  <c r="J14" i="5"/>
  <c r="J11" i="5"/>
  <c r="J10" i="5"/>
  <c r="AA10" i="5" s="1"/>
  <c r="AN10" i="5" s="1"/>
  <c r="J9" i="5"/>
  <c r="AA9" i="5" s="1"/>
  <c r="AN9" i="5" s="1"/>
  <c r="J7" i="5"/>
  <c r="J6" i="5"/>
  <c r="L88" i="2"/>
  <c r="L83" i="2"/>
  <c r="J38" i="5" s="1"/>
  <c r="L72" i="2"/>
  <c r="L67" i="2"/>
  <c r="J30" i="5" s="1"/>
  <c r="L59" i="2"/>
  <c r="J24" i="5" s="1"/>
  <c r="L56" i="2"/>
  <c r="L53" i="2"/>
  <c r="J22" i="5" s="1"/>
  <c r="L50" i="2"/>
  <c r="J21" i="5" s="1"/>
  <c r="AA21" i="5" s="1"/>
  <c r="AN21" i="5" s="1"/>
  <c r="L47" i="2"/>
  <c r="J20" i="5" s="1"/>
  <c r="AA20" i="5" s="1"/>
  <c r="AN20" i="5" s="1"/>
  <c r="L38" i="2"/>
  <c r="J17" i="5" s="1"/>
  <c r="L33" i="2"/>
  <c r="L29" i="2"/>
  <c r="L30" i="2" s="1"/>
  <c r="J13" i="5" s="1"/>
  <c r="L27" i="2"/>
  <c r="M27" i="2" s="1"/>
  <c r="L11" i="2"/>
  <c r="J5" i="5" s="1"/>
  <c r="L8" i="2"/>
  <c r="J4" i="5" s="1"/>
  <c r="AA4" i="5" s="1"/>
  <c r="AN4" i="5" s="1"/>
  <c r="L5" i="2"/>
  <c r="J3" i="5" s="1"/>
  <c r="J14" i="4"/>
  <c r="J11" i="4"/>
  <c r="J8" i="4"/>
  <c r="J5" i="4"/>
  <c r="M88" i="2" l="1"/>
  <c r="J12" i="5"/>
  <c r="N27" i="2"/>
  <c r="K12" i="5"/>
  <c r="AB12" i="5" s="1"/>
  <c r="AB15" i="5" s="1"/>
  <c r="N88" i="2" l="1"/>
  <c r="O27" i="2"/>
  <c r="M12" i="5" s="1"/>
  <c r="L12" i="5"/>
  <c r="AC12" i="5" s="1"/>
  <c r="AC15" i="5" s="1"/>
  <c r="AD12" i="5" l="1"/>
  <c r="O88" i="2"/>
  <c r="K89" i="2"/>
  <c r="K87" i="2"/>
  <c r="L87" i="2" s="1"/>
  <c r="AF40" i="2"/>
  <c r="AE40" i="2"/>
  <c r="AD40" i="2"/>
  <c r="AC40" i="2"/>
  <c r="AQ12" i="5" l="1"/>
  <c r="AD15" i="5"/>
  <c r="AQ15" i="5" s="1"/>
  <c r="M87" i="2"/>
  <c r="L89" i="2"/>
  <c r="J41" i="5" s="1"/>
  <c r="K29" i="2"/>
  <c r="K30" i="2" s="1"/>
  <c r="K11" i="2"/>
  <c r="I5" i="5" s="1"/>
  <c r="Z5" i="5" l="1"/>
  <c r="AM5" i="5" s="1"/>
  <c r="N87" i="2"/>
  <c r="M89" i="2"/>
  <c r="K41" i="5" s="1"/>
  <c r="AB41" i="5" s="1"/>
  <c r="AB42" i="5" s="1"/>
  <c r="AB43" i="5" s="1"/>
  <c r="K59" i="2"/>
  <c r="K56" i="2"/>
  <c r="K53" i="2"/>
  <c r="K50" i="2"/>
  <c r="K47" i="2"/>
  <c r="O87" i="2" l="1"/>
  <c r="O89" i="2" s="1"/>
  <c r="M41" i="5" s="1"/>
  <c r="AD41" i="5" s="1"/>
  <c r="N89" i="2"/>
  <c r="L41" i="5" s="1"/>
  <c r="AC41" i="5" s="1"/>
  <c r="AC42" i="5" s="1"/>
  <c r="AC43" i="5" s="1"/>
  <c r="K38" i="2"/>
  <c r="AQ41" i="5" l="1"/>
  <c r="AD42" i="5"/>
  <c r="I40" i="5"/>
  <c r="I39" i="5"/>
  <c r="I36" i="5"/>
  <c r="I35" i="5"/>
  <c r="I34" i="5"/>
  <c r="I33" i="5"/>
  <c r="I27" i="5"/>
  <c r="I28" i="5"/>
  <c r="I29" i="5"/>
  <c r="Z29" i="5" s="1"/>
  <c r="I31" i="5"/>
  <c r="I25" i="5"/>
  <c r="Z25" i="5" s="1"/>
  <c r="I24" i="5"/>
  <c r="I23" i="5"/>
  <c r="I22" i="5"/>
  <c r="I21" i="5"/>
  <c r="I20" i="5"/>
  <c r="I19" i="5"/>
  <c r="I18" i="5"/>
  <c r="Z18" i="5" s="1"/>
  <c r="I17" i="5"/>
  <c r="I16" i="5"/>
  <c r="I12" i="5"/>
  <c r="Z12" i="5" s="1"/>
  <c r="I10" i="5"/>
  <c r="I9" i="5"/>
  <c r="K17" i="4"/>
  <c r="K14" i="4"/>
  <c r="I14" i="4"/>
  <c r="M11" i="4"/>
  <c r="L11" i="4"/>
  <c r="K11" i="4"/>
  <c r="I11" i="4"/>
  <c r="L8" i="4"/>
  <c r="K8" i="4"/>
  <c r="I8" i="4"/>
  <c r="M5" i="4"/>
  <c r="L5" i="4"/>
  <c r="K5" i="4"/>
  <c r="I5" i="4"/>
  <c r="AC18" i="4"/>
  <c r="AC19" i="4" s="1"/>
  <c r="AB18" i="4"/>
  <c r="AB19" i="4" s="1"/>
  <c r="AA18" i="4"/>
  <c r="AA19" i="4" s="1"/>
  <c r="Q17" i="4"/>
  <c r="P17" i="4"/>
  <c r="O17" i="4"/>
  <c r="N17" i="4"/>
  <c r="Q14" i="4"/>
  <c r="P14" i="4"/>
  <c r="O14" i="4"/>
  <c r="N14" i="4"/>
  <c r="O11" i="4"/>
  <c r="N11" i="4"/>
  <c r="O8" i="4"/>
  <c r="N8" i="4"/>
  <c r="O5" i="4"/>
  <c r="N5" i="4"/>
  <c r="I41" i="5"/>
  <c r="K83" i="2"/>
  <c r="I38" i="5" s="1"/>
  <c r="K33" i="2"/>
  <c r="I14" i="5" s="1"/>
  <c r="I11" i="5"/>
  <c r="I13" i="5"/>
  <c r="K17" i="2"/>
  <c r="I7" i="5" s="1"/>
  <c r="K14" i="2"/>
  <c r="I6" i="5" s="1"/>
  <c r="K8" i="2"/>
  <c r="I4" i="5" s="1"/>
  <c r="K5" i="2"/>
  <c r="I3" i="5" s="1"/>
  <c r="Z39" i="5" l="1"/>
  <c r="AM39" i="5" s="1"/>
  <c r="AQ42" i="5"/>
  <c r="AD43" i="5"/>
  <c r="AQ43" i="5" s="1"/>
  <c r="Z6" i="5"/>
  <c r="Z7" i="5"/>
  <c r="Z34" i="5"/>
  <c r="Z9" i="5"/>
  <c r="Z13" i="5"/>
  <c r="Z22" i="5"/>
  <c r="Z24" i="5"/>
  <c r="Z28" i="5"/>
  <c r="Z21" i="5"/>
  <c r="Z33" i="5"/>
  <c r="Z23" i="5"/>
  <c r="Z17" i="5"/>
  <c r="Z36" i="5"/>
  <c r="Z20" i="5"/>
  <c r="Z27" i="5"/>
  <c r="Z10" i="5"/>
  <c r="Z11" i="5"/>
  <c r="Z31" i="5"/>
  <c r="Z14" i="5"/>
  <c r="Z16" i="5"/>
  <c r="Z38" i="5"/>
  <c r="Z3" i="5"/>
  <c r="Z41" i="5"/>
  <c r="Z4" i="5"/>
  <c r="Z40" i="5"/>
  <c r="Z35" i="5"/>
  <c r="T17" i="4"/>
  <c r="T14" i="4"/>
  <c r="T11" i="4"/>
  <c r="Z42" i="5" l="1"/>
  <c r="Z15" i="5"/>
  <c r="Z37" i="5"/>
  <c r="Z26" i="5"/>
  <c r="Z8" i="5"/>
  <c r="S11" i="4"/>
  <c r="S17" i="4" l="1"/>
  <c r="S14" i="4"/>
  <c r="R17" i="4" l="1"/>
  <c r="R14" i="4"/>
  <c r="R11" i="4"/>
  <c r="Q11" i="4" l="1"/>
  <c r="B43" i="5" l="1"/>
  <c r="F42" i="5"/>
  <c r="AK41" i="5"/>
  <c r="AJ41" i="5"/>
  <c r="AI41" i="5"/>
  <c r="AH41" i="5"/>
  <c r="AO41" i="5"/>
  <c r="AA41" i="5"/>
  <c r="AN41" i="5" s="1"/>
  <c r="AM41" i="5"/>
  <c r="AK40" i="5"/>
  <c r="AJ40" i="5"/>
  <c r="AI40" i="5"/>
  <c r="AH40" i="5"/>
  <c r="AO40" i="5"/>
  <c r="AA40" i="5"/>
  <c r="AN40" i="5" s="1"/>
  <c r="AM40" i="5"/>
  <c r="AK38" i="5"/>
  <c r="AJ38" i="5"/>
  <c r="AI38" i="5"/>
  <c r="AH38" i="5"/>
  <c r="AO38" i="5"/>
  <c r="AA38" i="5"/>
  <c r="AN38" i="5" s="1"/>
  <c r="AM38" i="5"/>
  <c r="F37" i="5"/>
  <c r="AK36" i="5"/>
  <c r="AJ36" i="5"/>
  <c r="AI36" i="5"/>
  <c r="AH36" i="5"/>
  <c r="AO36" i="5"/>
  <c r="AA36" i="5"/>
  <c r="AN36" i="5" s="1"/>
  <c r="AM36" i="5"/>
  <c r="AP36" i="5"/>
  <c r="AK35" i="5"/>
  <c r="AJ35" i="5"/>
  <c r="AI35" i="5"/>
  <c r="AH35" i="5"/>
  <c r="AO35" i="5"/>
  <c r="AA35" i="5"/>
  <c r="AN35" i="5" s="1"/>
  <c r="AM35" i="5"/>
  <c r="AK34" i="5"/>
  <c r="AJ34" i="5"/>
  <c r="AI34" i="5"/>
  <c r="AH34" i="5"/>
  <c r="AO34" i="5"/>
  <c r="AA34" i="5"/>
  <c r="AN34" i="5" s="1"/>
  <c r="AP34" i="5"/>
  <c r="AK33" i="5"/>
  <c r="AJ33" i="5"/>
  <c r="AI33" i="5"/>
  <c r="AH33" i="5"/>
  <c r="AO33" i="5"/>
  <c r="AA33" i="5"/>
  <c r="AN33" i="5" s="1"/>
  <c r="AM37" i="5"/>
  <c r="AP33" i="5"/>
  <c r="F32" i="5"/>
  <c r="AK31" i="5"/>
  <c r="AJ31" i="5"/>
  <c r="AI31" i="5"/>
  <c r="AH31" i="5"/>
  <c r="AO31" i="5"/>
  <c r="AA31" i="5"/>
  <c r="AN31" i="5" s="1"/>
  <c r="AM31" i="5"/>
  <c r="AK30" i="5"/>
  <c r="AH30" i="5"/>
  <c r="AO30" i="5"/>
  <c r="AA30" i="5"/>
  <c r="AN30" i="5" s="1"/>
  <c r="AK29" i="5"/>
  <c r="AJ29" i="5"/>
  <c r="AI29" i="5"/>
  <c r="AH29" i="5"/>
  <c r="AO29" i="5"/>
  <c r="AA29" i="5"/>
  <c r="AM29" i="5"/>
  <c r="AP29" i="5"/>
  <c r="AM28" i="5"/>
  <c r="AK28" i="5"/>
  <c r="AJ28" i="5"/>
  <c r="AI28" i="5"/>
  <c r="AH28" i="5"/>
  <c r="AP28" i="5"/>
  <c r="AO28" i="5"/>
  <c r="AA28" i="5"/>
  <c r="AN28" i="5" s="1"/>
  <c r="AK27" i="5"/>
  <c r="AJ27" i="5"/>
  <c r="AI27" i="5"/>
  <c r="AH27" i="5"/>
  <c r="AO27" i="5"/>
  <c r="AA27" i="5"/>
  <c r="AN27" i="5" s="1"/>
  <c r="AM27" i="5"/>
  <c r="AP27" i="5"/>
  <c r="F26" i="5"/>
  <c r="AK24" i="5"/>
  <c r="AJ24" i="5"/>
  <c r="AI24" i="5"/>
  <c r="AH24" i="5"/>
  <c r="AO24" i="5"/>
  <c r="AA24" i="5"/>
  <c r="AN24" i="5" s="1"/>
  <c r="AM24" i="5"/>
  <c r="AP24" i="5"/>
  <c r="AK23" i="5"/>
  <c r="AJ23" i="5"/>
  <c r="AI23" i="5"/>
  <c r="AH23" i="5"/>
  <c r="AO23" i="5"/>
  <c r="AA23" i="5"/>
  <c r="AN23" i="5" s="1"/>
  <c r="AM23" i="5"/>
  <c r="AK22" i="5"/>
  <c r="AJ22" i="5"/>
  <c r="AI22" i="5"/>
  <c r="AH22" i="5"/>
  <c r="AO22" i="5"/>
  <c r="AA22" i="5"/>
  <c r="AN22" i="5" s="1"/>
  <c r="AM22" i="5"/>
  <c r="AP22" i="5"/>
  <c r="AK21" i="5"/>
  <c r="AJ21" i="5"/>
  <c r="AI21" i="5"/>
  <c r="AH21" i="5"/>
  <c r="AO21" i="5"/>
  <c r="AM21" i="5"/>
  <c r="AP21" i="5"/>
  <c r="AK20" i="5"/>
  <c r="AJ20" i="5"/>
  <c r="AI20" i="5"/>
  <c r="AH20" i="5"/>
  <c r="AO20" i="5"/>
  <c r="AM20" i="5"/>
  <c r="AP20" i="5"/>
  <c r="AK17" i="5"/>
  <c r="AJ17" i="5"/>
  <c r="AI17" i="5"/>
  <c r="AH17" i="5"/>
  <c r="AO17" i="5"/>
  <c r="AA17" i="5"/>
  <c r="AN17" i="5" s="1"/>
  <c r="AM17" i="5"/>
  <c r="AP17" i="5"/>
  <c r="AK16" i="5"/>
  <c r="AJ16" i="5"/>
  <c r="AI16" i="5"/>
  <c r="AH16" i="5"/>
  <c r="AO16" i="5"/>
  <c r="AA16" i="5"/>
  <c r="AN16" i="5" s="1"/>
  <c r="F15" i="5"/>
  <c r="AK14" i="5"/>
  <c r="AJ14" i="5"/>
  <c r="AI14" i="5"/>
  <c r="AH14" i="5"/>
  <c r="AO14" i="5"/>
  <c r="AA14" i="5"/>
  <c r="AN14" i="5" s="1"/>
  <c r="AM14" i="5"/>
  <c r="AK13" i="5"/>
  <c r="AJ13" i="5"/>
  <c r="AI13" i="5"/>
  <c r="AH13" i="5"/>
  <c r="AO13" i="5"/>
  <c r="AA13" i="5"/>
  <c r="AN13" i="5" s="1"/>
  <c r="AM13" i="5"/>
  <c r="AK12" i="5"/>
  <c r="AJ12" i="5"/>
  <c r="AI12" i="5"/>
  <c r="AH12" i="5"/>
  <c r="AO12" i="5"/>
  <c r="AA12" i="5"/>
  <c r="AN12" i="5" s="1"/>
  <c r="AM12" i="5"/>
  <c r="AP12" i="5"/>
  <c r="AK11" i="5"/>
  <c r="AJ11" i="5"/>
  <c r="AI11" i="5"/>
  <c r="AH11" i="5"/>
  <c r="AO11" i="5"/>
  <c r="AA11" i="5"/>
  <c r="AN11" i="5" s="1"/>
  <c r="AM11" i="5"/>
  <c r="AM10" i="5"/>
  <c r="AM9" i="5"/>
  <c r="F8" i="5"/>
  <c r="AK7" i="5"/>
  <c r="AJ7" i="5"/>
  <c r="AI7" i="5"/>
  <c r="AH7" i="5"/>
  <c r="AO7" i="5"/>
  <c r="AA7" i="5"/>
  <c r="AN7" i="5" s="1"/>
  <c r="AM7" i="5"/>
  <c r="AK6" i="5"/>
  <c r="AJ6" i="5"/>
  <c r="AI6" i="5"/>
  <c r="AH6" i="5"/>
  <c r="AO6" i="5"/>
  <c r="AA6" i="5"/>
  <c r="AN6" i="5" s="1"/>
  <c r="AM6" i="5"/>
  <c r="AK5" i="5"/>
  <c r="AJ5" i="5"/>
  <c r="AI5" i="5"/>
  <c r="AH5" i="5"/>
  <c r="AO5" i="5"/>
  <c r="AA5" i="5"/>
  <c r="AN5" i="5" s="1"/>
  <c r="AM4" i="5"/>
  <c r="AK3" i="5"/>
  <c r="AJ3" i="5"/>
  <c r="AI3" i="5"/>
  <c r="AH3" i="5"/>
  <c r="AO3" i="5"/>
  <c r="AA3" i="5"/>
  <c r="AN3" i="5" s="1"/>
  <c r="AA32" i="5" l="1"/>
  <c r="AN32" i="5" s="1"/>
  <c r="AN29" i="5"/>
  <c r="AO42" i="5"/>
  <c r="AA42" i="5"/>
  <c r="AN42" i="5" s="1"/>
  <c r="AA37" i="5"/>
  <c r="AN37" i="5" s="1"/>
  <c r="AO32" i="5"/>
  <c r="AA26" i="5"/>
  <c r="AN26" i="5" s="1"/>
  <c r="AA8" i="5"/>
  <c r="AN8" i="5" s="1"/>
  <c r="AM42" i="5"/>
  <c r="AJ8" i="5"/>
  <c r="AK42" i="5"/>
  <c r="AK37" i="5"/>
  <c r="AK32" i="5"/>
  <c r="AK8" i="5"/>
  <c r="AJ42" i="5"/>
  <c r="AI42" i="5"/>
  <c r="AI37" i="5"/>
  <c r="AI26" i="5"/>
  <c r="AH42" i="5"/>
  <c r="AH37" i="5"/>
  <c r="AH32" i="5"/>
  <c r="AP30" i="5"/>
  <c r="AP41" i="5"/>
  <c r="AP38" i="5"/>
  <c r="AP3" i="5"/>
  <c r="AP7" i="5"/>
  <c r="AP11" i="5"/>
  <c r="AP13" i="5"/>
  <c r="AP14" i="5"/>
  <c r="AP23" i="5"/>
  <c r="AP31" i="5"/>
  <c r="AP35" i="5"/>
  <c r="AP40" i="5"/>
  <c r="F43" i="5"/>
  <c r="AP6" i="5"/>
  <c r="AM15" i="5"/>
  <c r="AM16" i="5"/>
  <c r="AM26" i="5"/>
  <c r="AH8" i="5"/>
  <c r="AP5" i="5"/>
  <c r="AK26" i="5"/>
  <c r="AM8" i="5"/>
  <c r="AM3" i="5"/>
  <c r="AO26" i="5"/>
  <c r="AJ15" i="5"/>
  <c r="AA15" i="5"/>
  <c r="AN15" i="5" s="1"/>
  <c r="AH15" i="5"/>
  <c r="AJ26" i="5"/>
  <c r="AI15" i="5"/>
  <c r="AO8" i="5"/>
  <c r="AI8" i="5"/>
  <c r="AO15" i="5"/>
  <c r="AK15" i="5"/>
  <c r="AH26" i="5"/>
  <c r="AO37" i="5"/>
  <c r="AJ37" i="5"/>
  <c r="AP26" i="5" l="1"/>
  <c r="AP16" i="5"/>
  <c r="AP32" i="5"/>
  <c r="AP15" i="5"/>
  <c r="AP37" i="5"/>
  <c r="AP42" i="5"/>
  <c r="AA43" i="5"/>
  <c r="AP8" i="5"/>
  <c r="AK43" i="5"/>
  <c r="AH43" i="5"/>
  <c r="AO43" i="5"/>
  <c r="AN43" i="5" l="1"/>
  <c r="AP43" i="5"/>
  <c r="AK18" i="4" l="1"/>
  <c r="AK19" i="4" s="1"/>
  <c r="AJ18" i="4"/>
  <c r="AJ19" i="4" s="1"/>
  <c r="AJ30" i="5" s="1"/>
  <c r="AI18" i="4"/>
  <c r="AI19" i="4" s="1"/>
  <c r="AH18" i="4"/>
  <c r="AH19" i="4" s="1"/>
  <c r="AG18" i="4"/>
  <c r="AG19" i="4" s="1"/>
  <c r="AF18" i="4"/>
  <c r="AF19" i="4" s="1"/>
  <c r="AE18" i="4"/>
  <c r="AE19" i="4" s="1"/>
  <c r="AD18" i="4"/>
  <c r="Z18" i="4"/>
  <c r="Z19" i="4" s="1"/>
  <c r="K67" i="2" s="1"/>
  <c r="I30" i="5" s="1"/>
  <c r="T8" i="4"/>
  <c r="S8" i="4"/>
  <c r="R8" i="4"/>
  <c r="Q8" i="4"/>
  <c r="P8" i="4"/>
  <c r="T5" i="4"/>
  <c r="S5" i="4"/>
  <c r="R5" i="4"/>
  <c r="Q5" i="4"/>
  <c r="Z30" i="5" l="1"/>
  <c r="Z32" i="5" s="1"/>
  <c r="Z43" i="5" s="1"/>
  <c r="AM43" i="5" s="1"/>
  <c r="AM30" i="5"/>
  <c r="AJ32" i="5"/>
  <c r="AI30" i="5"/>
  <c r="F90" i="2"/>
  <c r="F80" i="2"/>
  <c r="F69" i="2"/>
  <c r="F63" i="2"/>
  <c r="F34" i="2"/>
  <c r="F18" i="2"/>
  <c r="AM32" i="5" l="1"/>
  <c r="AJ43" i="5"/>
  <c r="AI32" i="5"/>
  <c r="AI43" i="5" l="1"/>
</calcChain>
</file>

<file path=xl/comments1.xml><?xml version="1.0" encoding="utf-8"?>
<comments xmlns="http://schemas.openxmlformats.org/spreadsheetml/2006/main">
  <authors>
    <author>giis</author>
  </authors>
  <commentList>
    <comment ref="T10" authorId="0" shapeId="0">
      <text>
        <r>
          <rPr>
            <b/>
            <sz val="9"/>
            <color indexed="81"/>
            <rFont val="Tahoma"/>
            <family val="2"/>
          </rPr>
          <t xml:space="preserve">Raghvendra Bhosale : New reams were not ordered. </t>
        </r>
      </text>
    </comment>
  </commentList>
</comments>
</file>

<file path=xl/sharedStrings.xml><?xml version="1.0" encoding="utf-8"?>
<sst xmlns="http://schemas.openxmlformats.org/spreadsheetml/2006/main" count="866" uniqueCount="300">
  <si>
    <t>Criteria of assessment</t>
  </si>
  <si>
    <t>Total Weightage</t>
  </si>
  <si>
    <t>S No</t>
  </si>
  <si>
    <t>Parameters</t>
  </si>
  <si>
    <t>Unit of measurement</t>
  </si>
  <si>
    <t>Sub Weightage</t>
  </si>
  <si>
    <t>Master Owner</t>
  </si>
  <si>
    <t>Frequency</t>
  </si>
  <si>
    <t>Rating System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</si>
  <si>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</si>
  <si>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</si>
  <si>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</si>
  <si>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</si>
  <si>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</si>
  <si>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</si>
  <si>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</si>
  <si>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</si>
  <si>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</si>
  <si>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</si>
  <si>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</si>
  <si>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</si>
  <si>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YTM For Ref.</t>
  </si>
  <si>
    <t>Low 
(Poor)</t>
  </si>
  <si>
    <t>Medium (Satisfactory)</t>
  </si>
  <si>
    <t>High  
 (Good)</t>
  </si>
  <si>
    <t>Business and Finance Focus</t>
  </si>
  <si>
    <t>No of Students on Roll (Billable students studying in the school)</t>
  </si>
  <si>
    <t>% Students against the Budget</t>
  </si>
  <si>
    <t>FC</t>
  </si>
  <si>
    <t>MTLY</t>
  </si>
  <si>
    <t xml:space="preserve">&lt;=85  = 0
85-&lt;=87=1
87-&lt;=88=2
88-&lt;=89=3
89-&lt;=90=4
</t>
  </si>
  <si>
    <t>&gt;90-&lt;=92=5
92-&lt;=93=6
93-&lt;=94=7</t>
  </si>
  <si>
    <t xml:space="preserve">94-&lt;=95=8
95-&lt;=96=9
96-&lt;=97=10
</t>
  </si>
  <si>
    <t xml:space="preserve">&gt;=97-&lt;=98=11
    98-&lt;=99= 12
   99-&lt;100=13
      &gt;=100=14
</t>
  </si>
  <si>
    <t>Days fees outstanding</t>
  </si>
  <si>
    <t>% DSO v/s Budget</t>
  </si>
  <si>
    <t>&gt;100 = 0</t>
  </si>
  <si>
    <t>&lt;=100 - 95 = 1
&lt;=95-90=2</t>
  </si>
  <si>
    <t>&lt;= 90 - &gt; 85 = 3</t>
  </si>
  <si>
    <t>&lt; = 85 = 4</t>
  </si>
  <si>
    <t>No of Admissions</t>
  </si>
  <si>
    <t>% of admissions against Budget</t>
  </si>
  <si>
    <t>Admissions</t>
  </si>
  <si>
    <t>&lt;=85  = 0</t>
  </si>
  <si>
    <t>&gt;85 - 90= 1
&gt;90 - 95= 2</t>
  </si>
  <si>
    <t>&gt;95 - 100= 3</t>
  </si>
  <si>
    <t>&gt; 100  = 4</t>
  </si>
  <si>
    <t>Starters</t>
  </si>
  <si>
    <t>% of starters v/s Budget</t>
  </si>
  <si>
    <t xml:space="preserve">   &gt;85 - 90= 1
    90 - 95= 2</t>
  </si>
  <si>
    <t>&gt;100  = 4</t>
  </si>
  <si>
    <t>Leavers</t>
  </si>
  <si>
    <t>% of leavers v/s projected Budget</t>
  </si>
  <si>
    <t>Sub Total</t>
  </si>
  <si>
    <t>Customer Focus</t>
  </si>
  <si>
    <t>Student Satisfaction score</t>
  </si>
  <si>
    <t>% of student satisfaction score</t>
  </si>
  <si>
    <t>GCEE</t>
  </si>
  <si>
    <t>QLY</t>
  </si>
  <si>
    <t>&lt;70  = 0</t>
  </si>
  <si>
    <t>&gt;=70 - 75 = 1</t>
  </si>
  <si>
    <t>&gt;75 - 80 = 2</t>
  </si>
  <si>
    <t>&gt; 80  = 3</t>
  </si>
  <si>
    <t>Parent Satisfaction Score</t>
  </si>
  <si>
    <t>% of parent satisfaction score</t>
  </si>
  <si>
    <t>HLY</t>
  </si>
  <si>
    <t>&lt;65  = 0</t>
  </si>
  <si>
    <t>&gt;=65 - 75 = 1</t>
  </si>
  <si>
    <t>Student participation in QC/KAIZENS/Innovation</t>
  </si>
  <si>
    <t>% of identified students participated in Quality circle initiatives</t>
  </si>
  <si>
    <t>Principal</t>
  </si>
  <si>
    <t>&lt;80  = 0</t>
  </si>
  <si>
    <t>&gt;=80 - 85 = 1</t>
  </si>
  <si>
    <t>&gt;85 - 90 = 2</t>
  </si>
  <si>
    <t>&gt; 90  = 3</t>
  </si>
  <si>
    <t>School / student Awards</t>
  </si>
  <si>
    <t>No of awards won (inter campus, interschool, external awards)</t>
  </si>
  <si>
    <t>&lt;1 = 0</t>
  </si>
  <si>
    <t>&gt;=1 - 4 = 0.5</t>
  </si>
  <si>
    <t>&gt; 4 =1</t>
  </si>
  <si>
    <t>No of complaints (concerns)</t>
  </si>
  <si>
    <t>complaints (concerns) received v/s total no of students (Ratio)</t>
  </si>
  <si>
    <t>Helpdesk</t>
  </si>
  <si>
    <t>&gt; 10 = 0</t>
  </si>
  <si>
    <t>&gt;=10 - 5 = 1</t>
  </si>
  <si>
    <t>&lt; 5 = 2</t>
  </si>
  <si>
    <t>Customer tickets closure</t>
  </si>
  <si>
    <t>% of customer closed within 7 days</t>
  </si>
  <si>
    <t>&gt;85 - 95 = 1</t>
  </si>
  <si>
    <t>&gt; 95  = 2</t>
  </si>
  <si>
    <t>Process and Innovation</t>
  </si>
  <si>
    <t>ASAS average score</t>
  </si>
  <si>
    <t>Average score of ASAS for the campus</t>
  </si>
  <si>
    <t>Principal (from 7S myGIIS)</t>
  </si>
  <si>
    <t>&lt;75 = 0</t>
  </si>
  <si>
    <t xml:space="preserve">    &gt;75-76 = 1
    &gt;76-78 = 2</t>
  </si>
  <si>
    <t xml:space="preserve">    &gt;78- 80 = 3
   &gt;80 - 85 = 4</t>
  </si>
  <si>
    <t>&gt; 85  = 5</t>
  </si>
  <si>
    <t xml:space="preserve">Overall Board Results
</t>
  </si>
  <si>
    <t>% of toppers against projected</t>
  </si>
  <si>
    <t>Global Head Academics</t>
  </si>
  <si>
    <t>YLY</t>
  </si>
  <si>
    <t>Class 12th average score - IBDP</t>
  </si>
  <si>
    <t>% against projected</t>
  </si>
  <si>
    <t>&lt;95  = 0</t>
  </si>
  <si>
    <t>&gt;95 - 100= 1</t>
  </si>
  <si>
    <t>&gt; =100  = 2</t>
  </si>
  <si>
    <t>Class 10th average score - IGCSE</t>
  </si>
  <si>
    <t>Class 12th average score - CBSE</t>
  </si>
  <si>
    <t>Class 10th average score - CBSE</t>
  </si>
  <si>
    <t>University placements</t>
  </si>
  <si>
    <t>No of students placed in identified university v/s applicable students</t>
  </si>
  <si>
    <t>NA</t>
  </si>
  <si>
    <t xml:space="preserve">&lt;90  = 0
</t>
  </si>
  <si>
    <t>&gt;90-93=1</t>
  </si>
  <si>
    <t>&gt;93-95=2</t>
  </si>
  <si>
    <t>&gt; 95  = 3</t>
  </si>
  <si>
    <t>Student teacher ratio</t>
  </si>
  <si>
    <t>Ratio of students to teachers (Actual vs Budget)</t>
  </si>
  <si>
    <t>&lt;85  = 0
85-90=1</t>
  </si>
  <si>
    <t>&gt;90-93=2</t>
  </si>
  <si>
    <t>93-95=3</t>
  </si>
  <si>
    <t>&gt; 95  = 4</t>
  </si>
  <si>
    <t>Alumni partcipation</t>
  </si>
  <si>
    <t>% graduate students of Alumni registered /total pastouts of last 5 years or less no. of years</t>
  </si>
  <si>
    <t>&gt;85-95 = 1</t>
  </si>
  <si>
    <t>Academic audit observation closure within 60 days</t>
  </si>
  <si>
    <t>Audit findings closed v/s total findings received</t>
  </si>
  <si>
    <t>QTLY</t>
  </si>
  <si>
    <t>Business Excellence</t>
  </si>
  <si>
    <t>No of NC / Obs in external ISO  and other system audits</t>
  </si>
  <si>
    <t>No of NC / observation</t>
  </si>
  <si>
    <t>&gt; 5 = 0</t>
  </si>
  <si>
    <t>5 -1 = 1</t>
  </si>
  <si>
    <t>&lt; 1 =2</t>
  </si>
  <si>
    <t>No of NC / Obs open more than 60 days</t>
  </si>
  <si>
    <t>No of NC / observation open</t>
  </si>
  <si>
    <t>&gt; =5 = 0</t>
  </si>
  <si>
    <t>5 -3 = 1
3 -1 = 2</t>
  </si>
  <si>
    <t>&lt; 1 = 3</t>
  </si>
  <si>
    <t>Awards won in quality / excellence</t>
  </si>
  <si>
    <t>No of awards won</t>
  </si>
  <si>
    <t>&lt;=2 = 0</t>
  </si>
  <si>
    <t>2 - 5 = 1</t>
  </si>
  <si>
    <t>&gt; 5 = 2</t>
  </si>
  <si>
    <t>Sustainability Index</t>
  </si>
  <si>
    <t>% compliance</t>
  </si>
  <si>
    <t>&lt;=60  = 0</t>
  </si>
  <si>
    <t>60 - 80 = 1</t>
  </si>
  <si>
    <t>&gt; 80  = 2</t>
  </si>
  <si>
    <t>Certification</t>
  </si>
  <si>
    <t>% adherence to plan</t>
  </si>
  <si>
    <t>&lt; =90 = 0</t>
  </si>
  <si>
    <t>90 - 99 = 0.5</t>
  </si>
  <si>
    <t>&gt; 99 = 1</t>
  </si>
  <si>
    <t>Health, Safety, Environment and Society</t>
  </si>
  <si>
    <t>Safety audit observations closed within 60 days</t>
  </si>
  <si>
    <t>&lt; =85 = 0</t>
  </si>
  <si>
    <t>85 -95 = 1</t>
  </si>
  <si>
    <t>&gt; 95 = 2</t>
  </si>
  <si>
    <t>Safety audit observations</t>
  </si>
  <si>
    <t>No of major safety audit observation</t>
  </si>
  <si>
    <t>&gt;= 5 = 0</t>
  </si>
  <si>
    <t>No of Accidents / Incidents</t>
  </si>
  <si>
    <t>Nos</t>
  </si>
  <si>
    <t>&gt; 1 = 0</t>
  </si>
  <si>
    <t>&lt;=1=1</t>
  </si>
  <si>
    <t>0 = 2</t>
  </si>
  <si>
    <t>Mock drills conducted</t>
  </si>
  <si>
    <t>Nos as per planned</t>
  </si>
  <si>
    <t>&lt;=80  = 0</t>
  </si>
  <si>
    <t>80 - 90 = 1</t>
  </si>
  <si>
    <t>&gt; 90  = 2</t>
  </si>
  <si>
    <t>People Management</t>
  </si>
  <si>
    <t>Availability of staff</t>
  </si>
  <si>
    <t>Staff availability as per moving budget and  standard ratio (OC)</t>
  </si>
  <si>
    <t>HR</t>
  </si>
  <si>
    <t>Avoidable attrition</t>
  </si>
  <si>
    <t>% annualised attrition against Budget</t>
  </si>
  <si>
    <t>&gt;25 = 0</t>
  </si>
  <si>
    <t>&gt;25 -20 = 1
&gt;20 -15 = 2</t>
  </si>
  <si>
    <t>&lt; 15 = 3</t>
  </si>
  <si>
    <t>Employee engagement score</t>
  </si>
  <si>
    <t>% score against target</t>
  </si>
  <si>
    <t>&lt; =75 = 0</t>
  </si>
  <si>
    <t>&gt;75 -80 = 1
 &gt;80 -85 = 2</t>
  </si>
  <si>
    <t>&gt; 85 = 3</t>
  </si>
  <si>
    <t>Training hours / workforce</t>
  </si>
  <si>
    <t>%hours per employee v/s budgeted hours per employee</t>
  </si>
  <si>
    <t xml:space="preserve">   80-90 = 1</t>
  </si>
  <si>
    <t>Total</t>
  </si>
  <si>
    <t>Owner</t>
  </si>
  <si>
    <t>YTD</t>
  </si>
  <si>
    <t>Interpretation</t>
  </si>
  <si>
    <t>Monitoring Method</t>
  </si>
  <si>
    <t>Ratio Interpretation</t>
  </si>
  <si>
    <t>Budget</t>
  </si>
  <si>
    <t>Actual</t>
  </si>
  <si>
    <t>% Actual vs Budget</t>
  </si>
  <si>
    <t>Target</t>
  </si>
  <si>
    <t xml:space="preserve">Helpdesk </t>
  </si>
  <si>
    <t>% Actual vs Students</t>
  </si>
  <si>
    <t>% of customer tickets closed within 7 days</t>
  </si>
  <si>
    <t>Closed</t>
  </si>
  <si>
    <t>% Actual vs Target</t>
  </si>
  <si>
    <t>Projected</t>
  </si>
  <si>
    <t>% Actual vs Projected</t>
  </si>
  <si>
    <t>No of students placed in university v/s applicable students</t>
  </si>
  <si>
    <t>Ratio of students to teachers</t>
  </si>
  <si>
    <t>Alumni participation</t>
  </si>
  <si>
    <t>% students of Alumni/passouts</t>
  </si>
  <si>
    <t>Total Pass outs</t>
  </si>
  <si>
    <t>Actual Alumni Participation</t>
  </si>
  <si>
    <t>% Actual vs Total</t>
  </si>
  <si>
    <t>Total Findings</t>
  </si>
  <si>
    <t>Findings Closed</t>
  </si>
  <si>
    <t>% Closed vs Total</t>
  </si>
  <si>
    <t>As per Tracker</t>
  </si>
  <si>
    <t>As per Award Database</t>
  </si>
  <si>
    <t>As per sustainability Tracker</t>
  </si>
  <si>
    <t>Health, safety,Environment and Society</t>
  </si>
  <si>
    <t>Total Findings Received</t>
  </si>
  <si>
    <t>% Closed vs Total Received</t>
  </si>
  <si>
    <t>% Actual/Target</t>
  </si>
  <si>
    <t xml:space="preserve">No of major Accidents </t>
  </si>
  <si>
    <t>Actuals</t>
  </si>
  <si>
    <t>Budget (3 in a calendar year)</t>
  </si>
  <si>
    <t>Staff availability as per budget and  standard ratio (OC)</t>
  </si>
  <si>
    <t>Country Director</t>
  </si>
  <si>
    <t>% attrition (annualised)</t>
  </si>
  <si>
    <t>% score</t>
  </si>
  <si>
    <t>Budget Training Hours</t>
  </si>
  <si>
    <t>Actual (annualised)</t>
  </si>
  <si>
    <t>Linked Documents for Source</t>
  </si>
  <si>
    <t>Notes</t>
  </si>
  <si>
    <t>GIIS Singapore Internal MIS</t>
  </si>
  <si>
    <t xml:space="preserve">Each team should have a detailed reporting from which PV2 data can be extracted instead of manual punching. </t>
  </si>
  <si>
    <t>HR_PV2_Automation</t>
  </si>
  <si>
    <t xml:space="preserve">Potential to get 7S data and zendesk data directly into google sheet. Needs to be explored. </t>
  </si>
  <si>
    <t>Finance_PV2_Automation</t>
  </si>
  <si>
    <t xml:space="preserve">GCEE internal audit tracker can be converted to google sheets to ensure ease of data flow for 3 properties. </t>
  </si>
  <si>
    <t>Accpac Pv2 Extraction report takes longer time needs to be streamlined</t>
  </si>
  <si>
    <t>Acad Director_PV2_Automation</t>
  </si>
  <si>
    <t xml:space="preserve">Analysis Layer for Summary tab to be added. </t>
  </si>
  <si>
    <t>Principal_PV2_Automation_SMART Campus</t>
  </si>
  <si>
    <t>How to link google sheets with Accpac</t>
  </si>
  <si>
    <t>GCEE_PV2_Automation</t>
  </si>
  <si>
    <t xml:space="preserve">HR data points for attendance and training to be streamlined. </t>
  </si>
  <si>
    <t xml:space="preserve">Data input interpretation  to be defined clearly for each cell so that overall analysis is reliable. </t>
  </si>
  <si>
    <t>Parameter</t>
  </si>
  <si>
    <t>Measurement</t>
  </si>
  <si>
    <t>Weightage</t>
  </si>
  <si>
    <t>Data Source</t>
  </si>
  <si>
    <t>KWh v/s Budget</t>
  </si>
  <si>
    <t>Monthly</t>
  </si>
  <si>
    <t>Budget in KWH</t>
  </si>
  <si>
    <t xml:space="preserve">&lt;=99 - 85 = 1
</t>
  </si>
  <si>
    <t>&lt; = 85 = 2</t>
  </si>
  <si>
    <t>Actual Consumption</t>
  </si>
  <si>
    <t>%Actual consumption/Budget</t>
  </si>
  <si>
    <t>Cubic Meters v/s Budget</t>
  </si>
  <si>
    <t>Budget in cubic meter</t>
  </si>
  <si>
    <t>Actual in cubic meter</t>
  </si>
  <si>
    <t>Paper use</t>
  </si>
  <si>
    <t>Actual v/s target</t>
  </si>
  <si>
    <t>Actual consumption v/s ordered papers</t>
  </si>
  <si>
    <t>Ordered papers</t>
  </si>
  <si>
    <t>Actual consumption</t>
  </si>
  <si>
    <t>Percentage students participating in environmental activities</t>
  </si>
  <si>
    <t>No of applicable students engaaged in Sustainability activities</t>
  </si>
  <si>
    <t>&gt;=85 - 100= 1</t>
  </si>
  <si>
    <t>%Actual/target</t>
  </si>
  <si>
    <t>No of initiatives as per UN SDG goals</t>
  </si>
  <si>
    <t xml:space="preserve">As per activities stated in the proposal </t>
  </si>
  <si>
    <t>Tickets Created</t>
  </si>
  <si>
    <t>Concerns</t>
  </si>
  <si>
    <t xml:space="preserve">Principal </t>
  </si>
  <si>
    <t>Average score of ASAS for the campus (from 7S myGIIS)</t>
  </si>
  <si>
    <t>As per engage rocket survey</t>
  </si>
  <si>
    <t>Budgeted Electricity consumed in KWh v/s Actual Electricity consumed in KWh</t>
  </si>
  <si>
    <t xml:space="preserve"> Budgeted Water consumed in cubic meter v/s Actual Water consumed in cubic meter</t>
  </si>
  <si>
    <t>Sr.no</t>
  </si>
  <si>
    <t>Actual students</t>
  </si>
  <si>
    <t>% Actual vs Tickets created</t>
  </si>
  <si>
    <t xml:space="preserve">Electricity </t>
  </si>
  <si>
    <t xml:space="preserve">Water consumed </t>
  </si>
  <si>
    <t xml:space="preserve">YTM
2023
</t>
  </si>
  <si>
    <t>&gt;80%</t>
  </si>
  <si>
    <t>3.2 Overall Board Results (Toppers)</t>
  </si>
  <si>
    <t>CBSE 10</t>
  </si>
  <si>
    <t>&gt;95%</t>
  </si>
  <si>
    <t>CBSE 12</t>
  </si>
  <si>
    <t>&gt;90%</t>
  </si>
  <si>
    <t>Budget( 10% Annualised )</t>
  </si>
  <si>
    <t>Whitefield Campus</t>
  </si>
  <si>
    <t xml:space="preserve">Note: </t>
  </si>
  <si>
    <t>10% Annualised</t>
  </si>
  <si>
    <t>* Water consumption from previous month is considered as data not provided by campus</t>
  </si>
  <si>
    <t>* Activities is 0, as school is currently on vacation</t>
  </si>
  <si>
    <t>Note: Admissions data is not available hence excluded for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</si>
</sst>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mm\-yy;@"/>
    <numFmt numFmtId="165" formatCode="0.0"/>
    <numFmt numFmtId="166" formatCode="#,##0;\(#,##0\)"/>
    <numFmt numFmtId="167" formatCode="0.000"/>
  </numFmts>
  <fonts count="4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0"/>
      <color theme="1"/>
      <name val="Poppins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Poppins"/>
    </font>
    <font>
      <b/>
      <sz val="10"/>
      <color rgb="FFFFFFFF"/>
      <name val="Poppins"/>
    </font>
    <font>
      <sz val="8"/>
      <color theme="1"/>
      <name val="Poppins"/>
    </font>
    <font>
      <b/>
      <sz val="10"/>
      <color theme="1"/>
      <name val="Poppins"/>
    </font>
    <font>
      <sz val="12"/>
      <color theme="1"/>
      <name val="Calibri"/>
      <family val="2"/>
      <scheme val="minor"/>
    </font>
    <font>
      <sz val="9"/>
      <color rgb="FF000000"/>
      <name val="Calibri"/>
      <family val="2"/>
    </font>
    <font>
      <u/>
      <sz val="10"/>
      <color rgb="FF1155CC"/>
      <name val="Poppins"/>
    </font>
    <font>
      <strike/>
      <sz val="10"/>
      <color theme="1"/>
      <name val="Poppins"/>
    </font>
    <font>
      <sz val="12"/>
      <color rgb="FF9C6500"/>
      <name val="Calibri"/>
      <family val="2"/>
      <scheme val="minor"/>
    </font>
    <font>
      <b/>
      <sz val="12"/>
      <name val="Calibri"/>
      <family val="2"/>
    </font>
    <font>
      <sz val="10"/>
      <name val="Poppins"/>
    </font>
    <font>
      <b/>
      <sz val="9"/>
      <color indexed="81"/>
      <name val="Tahoma"/>
      <family val="2"/>
    </font>
    <font>
      <sz val="12"/>
      <color theme="1"/>
      <name val="Poppins"/>
    </font>
    <font>
      <b/>
      <sz val="11"/>
      <color theme="1"/>
      <name val="Poppins"/>
    </font>
    <font>
      <b/>
      <sz val="16"/>
      <color theme="0"/>
      <name val="Poppins"/>
    </font>
    <font>
      <b/>
      <sz val="16"/>
      <color theme="0"/>
      <name val="Calibri"/>
      <family val="2"/>
      <scheme val="minor"/>
    </font>
    <font>
      <sz val="14"/>
      <color theme="1"/>
      <name val="Poppins"/>
    </font>
    <font>
      <sz val="14"/>
      <color theme="1"/>
      <name val="Calibri"/>
      <family val="2"/>
      <scheme val="minor"/>
    </font>
    <font>
      <sz val="11"/>
      <color theme="1"/>
      <name val="Poppins"/>
    </font>
    <font>
      <sz val="12"/>
      <color theme="1"/>
      <name val="Calibri"/>
      <family val="2"/>
    </font>
    <font>
      <sz val="11"/>
      <color rgb="FF9C6500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i/>
      <sz val="10"/>
      <color theme="1"/>
      <name val="Poppins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6A69A"/>
        <bgColor rgb="FF26A69A"/>
      </patternFill>
    </fill>
    <fill>
      <patternFill patternType="solid">
        <fgColor rgb="FFFCE4D6"/>
        <bgColor rgb="FFFCE4D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A6A6A6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FDD868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/>
      <top style="thin">
        <color indexed="64"/>
      </top>
      <bottom/>
      <diagonal/>
    </border>
    <border>
      <left style="thin">
        <color rgb="FFFFFFFF"/>
      </left>
      <right/>
      <top style="thin">
        <color indexed="64"/>
      </top>
      <bottom style="thin">
        <color rgb="FFFFFFFF"/>
      </bottom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indexed="64"/>
      </bottom>
      <diagonal/>
    </border>
    <border>
      <left/>
      <right/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9" fillId="0" borderId="0"/>
    <xf numFmtId="0" fontId="30" fillId="25" borderId="0" applyNumberFormat="0" applyBorder="0" applyAlignment="0" applyProtection="0"/>
  </cellStyleXfs>
  <cellXfs count="355">
    <xf numFmtId="0" fontId="0" fillId="0" borderId="0" xfId="0"/>
    <xf numFmtId="0" fontId="0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2" fillId="16" borderId="0" xfId="0" applyFont="1" applyFill="1" applyAlignment="1"/>
    <xf numFmtId="0" fontId="11" fillId="3" borderId="4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9" borderId="4" xfId="0" applyFont="1" applyFill="1" applyBorder="1" applyAlignment="1">
      <alignment vertical="center" wrapText="1"/>
    </xf>
    <xf numFmtId="0" fontId="7" fillId="9" borderId="4" xfId="0" applyFont="1" applyFill="1" applyBorder="1" applyAlignment="1">
      <alignment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 wrapText="1"/>
    </xf>
    <xf numFmtId="0" fontId="13" fillId="9" borderId="4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Fill="1" applyBorder="1" applyAlignment="1">
      <alignment vertical="center" wrapText="1"/>
    </xf>
    <xf numFmtId="0" fontId="3" fillId="0" borderId="4" xfId="0" applyFont="1" applyBorder="1"/>
    <xf numFmtId="0" fontId="12" fillId="17" borderId="23" xfId="0" applyFont="1" applyFill="1" applyBorder="1" applyAlignment="1">
      <alignment horizontal="center" vertical="center"/>
    </xf>
    <xf numFmtId="0" fontId="12" fillId="18" borderId="2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wrapText="1"/>
    </xf>
    <xf numFmtId="0" fontId="13" fillId="9" borderId="4" xfId="0" applyFont="1" applyFill="1" applyBorder="1" applyAlignment="1">
      <alignment vertical="center" wrapText="1"/>
    </xf>
    <xf numFmtId="0" fontId="13" fillId="9" borderId="4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12" fillId="17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9" fontId="7" fillId="0" borderId="4" xfId="0" applyNumberFormat="1" applyFont="1" applyBorder="1" applyAlignment="1">
      <alignment horizontal="right"/>
    </xf>
    <xf numFmtId="0" fontId="7" fillId="0" borderId="4" xfId="0" applyFont="1" applyBorder="1"/>
    <xf numFmtId="0" fontId="12" fillId="18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5" fillId="19" borderId="4" xfId="0" applyFont="1" applyFill="1" applyBorder="1" applyAlignment="1">
      <alignment horizontal="center" wrapText="1"/>
    </xf>
    <xf numFmtId="0" fontId="12" fillId="0" borderId="4" xfId="0" applyFont="1" applyBorder="1" applyAlignment="1">
      <alignment vertical="center" wrapText="1"/>
    </xf>
    <xf numFmtId="0" fontId="13" fillId="11" borderId="4" xfId="0" applyFont="1" applyFill="1" applyBorder="1" applyAlignment="1">
      <alignment vertical="center" wrapText="1"/>
    </xf>
    <xf numFmtId="0" fontId="13" fillId="11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left" vertical="center" wrapText="1"/>
    </xf>
    <xf numFmtId="0" fontId="13" fillId="11" borderId="4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6" fillId="8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" fontId="3" fillId="0" borderId="4" xfId="0" applyNumberFormat="1" applyFont="1" applyBorder="1" applyAlignment="1">
      <alignment horizontal="right" vertical="center"/>
    </xf>
    <xf numFmtId="0" fontId="7" fillId="0" borderId="4" xfId="0" applyFont="1" applyFill="1" applyBorder="1" applyAlignment="1">
      <alignment horizontal="right" vertical="center"/>
    </xf>
    <xf numFmtId="1" fontId="7" fillId="0" borderId="4" xfId="0" applyNumberFormat="1" applyFont="1" applyFill="1" applyBorder="1" applyAlignment="1">
      <alignment horizontal="right" vertical="center"/>
    </xf>
    <xf numFmtId="0" fontId="7" fillId="9" borderId="4" xfId="0" applyFont="1" applyFill="1" applyBorder="1" applyAlignment="1">
      <alignment horizontal="right" vertical="center"/>
    </xf>
    <xf numFmtId="20" fontId="7" fillId="0" borderId="4" xfId="0" applyNumberFormat="1" applyFont="1" applyFill="1" applyBorder="1" applyAlignment="1">
      <alignment horizontal="right" vertical="center"/>
    </xf>
    <xf numFmtId="0" fontId="7" fillId="0" borderId="4" xfId="0" applyNumberFormat="1" applyFont="1" applyFill="1" applyBorder="1" applyAlignment="1">
      <alignment horizontal="right" vertical="center"/>
    </xf>
    <xf numFmtId="165" fontId="7" fillId="0" borderId="4" xfId="0" applyNumberFormat="1" applyFont="1" applyBorder="1" applyAlignment="1">
      <alignment horizontal="right" vertical="center"/>
    </xf>
    <xf numFmtId="0" fontId="13" fillId="9" borderId="4" xfId="0" applyFont="1" applyFill="1" applyBorder="1" applyAlignment="1">
      <alignment horizontal="right" vertical="center"/>
    </xf>
    <xf numFmtId="0" fontId="7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20" fillId="0" borderId="4" xfId="0" applyFont="1" applyFill="1" applyBorder="1" applyAlignment="1">
      <alignment horizontal="left"/>
    </xf>
    <xf numFmtId="0" fontId="0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1" fontId="7" fillId="0" borderId="4" xfId="0" applyNumberFormat="1" applyFont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22" fillId="0" borderId="0" xfId="0" applyFont="1" applyBorder="1" applyAlignment="1">
      <alignment horizontal="right" vertical="center"/>
    </xf>
    <xf numFmtId="0" fontId="24" fillId="24" borderId="4" xfId="0" applyFont="1" applyFill="1" applyBorder="1" applyAlignment="1">
      <alignment horizontal="right"/>
    </xf>
    <xf numFmtId="0" fontId="25" fillId="24" borderId="4" xfId="0" applyFont="1" applyFill="1" applyBorder="1" applyAlignment="1">
      <alignment horizontal="right"/>
    </xf>
    <xf numFmtId="0" fontId="26" fillId="16" borderId="4" xfId="0" applyFont="1" applyFill="1" applyBorder="1" applyAlignment="1">
      <alignment horizontal="right"/>
    </xf>
    <xf numFmtId="0" fontId="27" fillId="16" borderId="4" xfId="0" applyFont="1" applyFill="1" applyBorder="1" applyAlignment="1">
      <alignment horizontal="right"/>
    </xf>
    <xf numFmtId="0" fontId="27" fillId="16" borderId="4" xfId="0" applyFont="1" applyFill="1" applyBorder="1" applyAlignment="1"/>
    <xf numFmtId="0" fontId="26" fillId="0" borderId="4" xfId="0" applyFont="1" applyBorder="1" applyAlignment="1">
      <alignment vertical="center"/>
    </xf>
    <xf numFmtId="0" fontId="27" fillId="0" borderId="4" xfId="0" applyFont="1" applyBorder="1" applyAlignment="1"/>
    <xf numFmtId="0" fontId="7" fillId="0" borderId="0" xfId="0" applyFont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" fontId="7" fillId="0" borderId="4" xfId="0" applyNumberFormat="1" applyFont="1" applyBorder="1" applyAlignment="1">
      <alignment vertical="center"/>
    </xf>
    <xf numFmtId="1" fontId="7" fillId="0" borderId="4" xfId="0" applyNumberFormat="1" applyFont="1" applyFill="1" applyBorder="1" applyAlignment="1">
      <alignment vertical="center"/>
    </xf>
    <xf numFmtId="167" fontId="7" fillId="0" borderId="4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7" fillId="0" borderId="4" xfId="0" applyNumberFormat="1" applyFont="1" applyBorder="1" applyAlignment="1"/>
    <xf numFmtId="0" fontId="7" fillId="0" borderId="4" xfId="0" applyFont="1" applyBorder="1" applyAlignment="1"/>
    <xf numFmtId="1" fontId="7" fillId="0" borderId="4" xfId="0" applyNumberFormat="1" applyFont="1" applyBorder="1" applyAlignment="1"/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9" fillId="20" borderId="4" xfId="0" applyFont="1" applyFill="1" applyBorder="1" applyAlignment="1">
      <alignment horizontal="left" vertical="center" wrapText="1"/>
    </xf>
    <xf numFmtId="0" fontId="9" fillId="20" borderId="4" xfId="0" applyFont="1" applyFill="1" applyBorder="1" applyAlignment="1">
      <alignment vertical="center" wrapText="1"/>
    </xf>
    <xf numFmtId="0" fontId="9" fillId="20" borderId="4" xfId="0" applyFont="1" applyFill="1" applyBorder="1" applyAlignment="1">
      <alignment vertical="center"/>
    </xf>
    <xf numFmtId="0" fontId="9" fillId="20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166" fontId="5" fillId="0" borderId="4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 wrapText="1"/>
    </xf>
    <xf numFmtId="166" fontId="5" fillId="0" borderId="4" xfId="0" applyNumberFormat="1" applyFont="1" applyFill="1" applyBorder="1" applyAlignment="1">
      <alignment horizontal="right" vertical="center" wrapText="1"/>
    </xf>
    <xf numFmtId="166" fontId="14" fillId="0" borderId="4" xfId="1" applyNumberFormat="1" applyFont="1" applyFill="1" applyBorder="1" applyAlignment="1">
      <alignment horizontal="right" vertical="center" wrapText="1"/>
    </xf>
    <xf numFmtId="0" fontId="14" fillId="0" borderId="4" xfId="1" applyFont="1" applyFill="1" applyBorder="1" applyAlignment="1">
      <alignment horizontal="right" vertical="center" wrapText="1"/>
    </xf>
    <xf numFmtId="1" fontId="5" fillId="21" borderId="4" xfId="0" applyNumberFormat="1" applyFont="1" applyFill="1" applyBorder="1" applyAlignment="1">
      <alignment horizontal="right" vertical="center" wrapText="1"/>
    </xf>
    <xf numFmtId="165" fontId="5" fillId="21" borderId="4" xfId="0" applyNumberFormat="1" applyFont="1" applyFill="1" applyBorder="1" applyAlignment="1">
      <alignment horizontal="right" vertical="center" wrapText="1"/>
    </xf>
    <xf numFmtId="1" fontId="5" fillId="0" borderId="4" xfId="0" applyNumberFormat="1" applyFont="1" applyFill="1" applyBorder="1" applyAlignment="1">
      <alignment vertical="center" wrapText="1"/>
    </xf>
    <xf numFmtId="1" fontId="5" fillId="10" borderId="4" xfId="0" applyNumberFormat="1" applyFont="1" applyFill="1" applyBorder="1" applyAlignment="1">
      <alignment vertical="center" wrapText="1"/>
    </xf>
    <xf numFmtId="2" fontId="5" fillId="21" borderId="4" xfId="0" applyNumberFormat="1" applyFont="1" applyFill="1" applyBorder="1" applyAlignment="1">
      <alignment horizontal="right" vertical="center" wrapText="1"/>
    </xf>
    <xf numFmtId="0" fontId="14" fillId="0" borderId="4" xfId="1" applyFont="1" applyFill="1" applyBorder="1" applyAlignment="1">
      <alignment vertical="center" wrapText="1"/>
    </xf>
    <xf numFmtId="0" fontId="18" fillId="0" borderId="4" xfId="1" applyFont="1" applyFill="1" applyBorder="1" applyAlignment="1">
      <alignment vertical="center" wrapText="1"/>
    </xf>
    <xf numFmtId="0" fontId="5" fillId="21" borderId="4" xfId="0" applyFont="1" applyFill="1" applyBorder="1" applyAlignment="1">
      <alignment horizontal="left" vertical="center" wrapText="1"/>
    </xf>
    <xf numFmtId="0" fontId="19" fillId="21" borderId="4" xfId="0" applyFont="1" applyFill="1" applyBorder="1" applyAlignment="1">
      <alignment vertical="center" wrapText="1"/>
    </xf>
    <xf numFmtId="0" fontId="4" fillId="21" borderId="4" xfId="0" applyFont="1" applyFill="1" applyBorder="1" applyAlignment="1">
      <alignment vertical="center"/>
    </xf>
    <xf numFmtId="0" fontId="6" fillId="21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 wrapText="1"/>
    </xf>
    <xf numFmtId="165" fontId="4" fillId="21" borderId="4" xfId="0" applyNumberFormat="1" applyFont="1" applyFill="1" applyBorder="1" applyAlignment="1">
      <alignment vertical="center" wrapText="1"/>
    </xf>
    <xf numFmtId="1" fontId="4" fillId="21" borderId="4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8" fillId="22" borderId="4" xfId="0" applyNumberFormat="1" applyFont="1" applyFill="1" applyBorder="1" applyAlignment="1">
      <alignment vertical="center" wrapText="1"/>
    </xf>
    <xf numFmtId="165" fontId="8" fillId="22" borderId="4" xfId="0" applyNumberFormat="1" applyFont="1" applyFill="1" applyBorder="1" applyAlignment="1">
      <alignment vertical="center" wrapText="1"/>
    </xf>
    <xf numFmtId="0" fontId="31" fillId="10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vertical="center"/>
    </xf>
    <xf numFmtId="0" fontId="32" fillId="10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14" fillId="10" borderId="0" xfId="0" applyFont="1" applyFill="1" applyAlignment="1">
      <alignment vertical="center"/>
    </xf>
    <xf numFmtId="166" fontId="5" fillId="10" borderId="4" xfId="0" applyNumberFormat="1" applyFont="1" applyFill="1" applyBorder="1" applyAlignment="1">
      <alignment horizontal="right" vertical="center" wrapText="1"/>
    </xf>
    <xf numFmtId="0" fontId="34" fillId="3" borderId="14" xfId="0" applyFont="1" applyFill="1" applyBorder="1" applyAlignment="1">
      <alignment vertical="center" wrapText="1"/>
    </xf>
    <xf numFmtId="0" fontId="34" fillId="3" borderId="15" xfId="0" applyFont="1" applyFill="1" applyBorder="1" applyAlignment="1">
      <alignment horizontal="center" vertical="center" wrapText="1"/>
    </xf>
    <xf numFmtId="0" fontId="34" fillId="3" borderId="16" xfId="0" applyFont="1" applyFill="1" applyBorder="1" applyAlignment="1">
      <alignment horizontal="center" vertical="center"/>
    </xf>
    <xf numFmtId="0" fontId="34" fillId="3" borderId="17" xfId="0" applyFont="1" applyFill="1" applyBorder="1" applyAlignment="1">
      <alignment horizontal="left" vertical="center" wrapText="1"/>
    </xf>
    <xf numFmtId="0" fontId="34" fillId="3" borderId="18" xfId="0" applyFont="1" applyFill="1" applyBorder="1" applyAlignment="1">
      <alignment horizontal="left" vertical="center" wrapText="1"/>
    </xf>
    <xf numFmtId="0" fontId="34" fillId="3" borderId="16" xfId="0" applyFont="1" applyFill="1" applyBorder="1" applyAlignment="1">
      <alignment horizontal="center" vertical="center" wrapText="1"/>
    </xf>
    <xf numFmtId="0" fontId="37" fillId="12" borderId="4" xfId="0" applyFont="1" applyFill="1" applyBorder="1" applyAlignment="1"/>
    <xf numFmtId="0" fontId="37" fillId="0" borderId="0" xfId="0" applyFont="1" applyFill="1" applyBorder="1" applyAlignment="1"/>
    <xf numFmtId="0" fontId="38" fillId="3" borderId="20" xfId="0" applyFont="1" applyFill="1" applyBorder="1" applyAlignment="1">
      <alignment vertical="center" wrapText="1"/>
    </xf>
    <xf numFmtId="0" fontId="38" fillId="3" borderId="0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/>
    </xf>
    <xf numFmtId="0" fontId="38" fillId="3" borderId="20" xfId="0" applyFont="1" applyFill="1" applyBorder="1" applyAlignment="1">
      <alignment horizontal="left" vertical="center" wrapText="1"/>
    </xf>
    <xf numFmtId="0" fontId="38" fillId="3" borderId="0" xfId="0" applyFont="1" applyFill="1" applyBorder="1" applyAlignment="1">
      <alignment horizontal="left" vertical="center" wrapText="1"/>
    </xf>
    <xf numFmtId="0" fontId="38" fillId="3" borderId="0" xfId="0" applyFont="1" applyFill="1" applyBorder="1" applyAlignment="1">
      <alignment horizontal="center" vertical="center"/>
    </xf>
    <xf numFmtId="164" fontId="34" fillId="13" borderId="5" xfId="0" applyNumberFormat="1" applyFont="1" applyFill="1" applyBorder="1" applyAlignment="1">
      <alignment horizontal="center" vertical="center"/>
    </xf>
    <xf numFmtId="164" fontId="34" fillId="13" borderId="0" xfId="0" applyNumberFormat="1" applyFont="1" applyFill="1" applyBorder="1" applyAlignment="1">
      <alignment horizontal="center" vertical="center"/>
    </xf>
    <xf numFmtId="164" fontId="34" fillId="13" borderId="6" xfId="0" applyNumberFormat="1" applyFont="1" applyFill="1" applyBorder="1" applyAlignment="1">
      <alignment horizontal="center" vertical="center" wrapText="1"/>
    </xf>
    <xf numFmtId="0" fontId="35" fillId="5" borderId="7" xfId="0" applyFont="1" applyFill="1" applyBorder="1" applyAlignment="1">
      <alignment horizontal="center" vertical="center"/>
    </xf>
    <xf numFmtId="0" fontId="35" fillId="7" borderId="7" xfId="0" applyFont="1" applyFill="1" applyBorder="1" applyAlignment="1">
      <alignment horizontal="center" vertical="center"/>
    </xf>
    <xf numFmtId="164" fontId="34" fillId="13" borderId="8" xfId="0" applyNumberFormat="1" applyFont="1" applyFill="1" applyBorder="1" applyAlignment="1">
      <alignment horizontal="center" vertical="center"/>
    </xf>
    <xf numFmtId="0" fontId="37" fillId="12" borderId="0" xfId="0" applyFont="1" applyFill="1" applyBorder="1" applyAlignment="1"/>
    <xf numFmtId="164" fontId="34" fillId="13" borderId="9" xfId="0" applyNumberFormat="1" applyFont="1" applyFill="1" applyBorder="1" applyAlignment="1">
      <alignment horizontal="center" vertical="center"/>
    </xf>
    <xf numFmtId="164" fontId="34" fillId="14" borderId="10" xfId="0" applyNumberFormat="1" applyFont="1" applyFill="1" applyBorder="1" applyAlignment="1">
      <alignment horizontal="center" vertical="center" wrapText="1"/>
    </xf>
    <xf numFmtId="0" fontId="37" fillId="8" borderId="4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top" wrapText="1"/>
    </xf>
    <xf numFmtId="0" fontId="37" fillId="0" borderId="4" xfId="0" applyFont="1" applyFill="1" applyBorder="1" applyAlignment="1">
      <alignment horizontal="center" vertical="center"/>
    </xf>
    <xf numFmtId="1" fontId="37" fillId="0" borderId="4" xfId="0" applyNumberFormat="1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top" wrapText="1"/>
    </xf>
    <xf numFmtId="0" fontId="37" fillId="4" borderId="7" xfId="0" applyFont="1" applyFill="1" applyBorder="1" applyAlignment="1">
      <alignment horizontal="center" vertical="top" wrapText="1"/>
    </xf>
    <xf numFmtId="0" fontId="37" fillId="12" borderId="0" xfId="0" applyFont="1" applyFill="1" applyBorder="1" applyAlignment="1">
      <alignment horizontal="center" vertical="center"/>
    </xf>
    <xf numFmtId="1" fontId="37" fillId="0" borderId="11" xfId="0" applyNumberFormat="1" applyFont="1" applyFill="1" applyBorder="1" applyAlignment="1">
      <alignment horizontal="center" vertical="center"/>
    </xf>
    <xf numFmtId="165" fontId="37" fillId="0" borderId="4" xfId="0" applyNumberFormat="1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top"/>
    </xf>
    <xf numFmtId="0" fontId="37" fillId="4" borderId="7" xfId="0" applyFont="1" applyFill="1" applyBorder="1" applyAlignment="1">
      <alignment vertical="top"/>
    </xf>
    <xf numFmtId="0" fontId="37" fillId="4" borderId="7" xfId="0" applyFont="1" applyFill="1" applyBorder="1" applyAlignment="1">
      <alignment horizontal="center" vertical="top"/>
    </xf>
    <xf numFmtId="0" fontId="39" fillId="0" borderId="4" xfId="0" applyFont="1" applyBorder="1" applyAlignment="1">
      <alignment horizontal="center" vertical="center"/>
    </xf>
    <xf numFmtId="0" fontId="37" fillId="9" borderId="4" xfId="0" applyFont="1" applyFill="1" applyBorder="1" applyAlignment="1">
      <alignment vertical="center"/>
    </xf>
    <xf numFmtId="0" fontId="37" fillId="9" borderId="4" xfId="0" applyFont="1" applyFill="1" applyBorder="1" applyAlignment="1">
      <alignment horizontal="center" vertical="center"/>
    </xf>
    <xf numFmtId="0" fontId="37" fillId="9" borderId="4" xfId="0" applyFont="1" applyFill="1" applyBorder="1" applyAlignment="1">
      <alignment horizontal="left" vertical="center"/>
    </xf>
    <xf numFmtId="0" fontId="37" fillId="9" borderId="4" xfId="0" applyFont="1" applyFill="1" applyBorder="1" applyAlignment="1">
      <alignment horizontal="left" vertical="center" wrapText="1"/>
    </xf>
    <xf numFmtId="0" fontId="35" fillId="9" borderId="4" xfId="0" applyFont="1" applyFill="1" applyBorder="1" applyAlignment="1">
      <alignment horizontal="center" vertical="center"/>
    </xf>
    <xf numFmtId="1" fontId="37" fillId="15" borderId="1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top"/>
    </xf>
    <xf numFmtId="0" fontId="37" fillId="4" borderId="2" xfId="0" applyFont="1" applyFill="1" applyBorder="1" applyAlignment="1">
      <alignment horizontal="center" vertical="top"/>
    </xf>
    <xf numFmtId="0" fontId="37" fillId="4" borderId="4" xfId="0" applyFont="1" applyFill="1" applyBorder="1" applyAlignment="1">
      <alignment horizontal="center" vertical="top"/>
    </xf>
    <xf numFmtId="167" fontId="37" fillId="0" borderId="4" xfId="0" applyNumberFormat="1" applyFont="1" applyFill="1" applyBorder="1" applyAlignment="1">
      <alignment horizontal="center" vertical="center"/>
    </xf>
    <xf numFmtId="1" fontId="37" fillId="9" borderId="4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 wrapText="1"/>
    </xf>
    <xf numFmtId="1" fontId="37" fillId="23" borderId="4" xfId="0" applyNumberFormat="1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top"/>
    </xf>
    <xf numFmtId="2" fontId="37" fillId="8" borderId="4" xfId="0" applyNumberFormat="1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vertical="center"/>
    </xf>
    <xf numFmtId="0" fontId="35" fillId="11" borderId="13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left" vertical="center"/>
    </xf>
    <xf numFmtId="0" fontId="37" fillId="11" borderId="4" xfId="0" applyFont="1" applyFill="1" applyBorder="1" applyAlignment="1">
      <alignment horizontal="left" vertical="center" wrapText="1"/>
    </xf>
    <xf numFmtId="0" fontId="35" fillId="11" borderId="4" xfId="0" applyFont="1" applyFill="1" applyBorder="1" applyAlignment="1">
      <alignment horizontal="center" vertical="center"/>
    </xf>
    <xf numFmtId="1" fontId="37" fillId="11" borderId="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wrapText="1"/>
    </xf>
    <xf numFmtId="165" fontId="7" fillId="26" borderId="4" xfId="0" applyNumberFormat="1" applyFont="1" applyFill="1" applyBorder="1" applyAlignment="1">
      <alignment horizontal="right" vertical="center"/>
    </xf>
    <xf numFmtId="0" fontId="7" fillId="26" borderId="4" xfId="0" applyFont="1" applyFill="1" applyBorder="1" applyAlignment="1">
      <alignment horizontal="right" vertical="center"/>
    </xf>
    <xf numFmtId="1" fontId="7" fillId="26" borderId="4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/>
    <xf numFmtId="0" fontId="3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1" fontId="5" fillId="0" borderId="4" xfId="0" applyNumberFormat="1" applyFont="1" applyFill="1" applyBorder="1" applyAlignment="1" applyProtection="1">
      <alignment horizontal="right" vertical="center"/>
    </xf>
    <xf numFmtId="1" fontId="14" fillId="0" borderId="4" xfId="1" applyNumberFormat="1" applyFont="1" applyFill="1" applyBorder="1" applyAlignment="1">
      <alignment horizontal="right" vertical="center" wrapText="1"/>
    </xf>
    <xf numFmtId="1" fontId="5" fillId="0" borderId="4" xfId="0" applyNumberFormat="1" applyFont="1" applyFill="1" applyBorder="1" applyAlignment="1">
      <alignment horizontal="right" vertical="center" wrapText="1"/>
    </xf>
    <xf numFmtId="0" fontId="3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7" fillId="0" borderId="4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 wrapText="1"/>
    </xf>
    <xf numFmtId="0" fontId="34" fillId="3" borderId="15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/>
    </xf>
    <xf numFmtId="0" fontId="36" fillId="0" borderId="2" xfId="0" applyFont="1" applyFill="1" applyBorder="1"/>
    <xf numFmtId="0" fontId="36" fillId="0" borderId="3" xfId="0" applyFont="1" applyFill="1" applyBorder="1"/>
    <xf numFmtId="0" fontId="36" fillId="0" borderId="4" xfId="0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center" vertical="center"/>
    </xf>
    <xf numFmtId="0" fontId="36" fillId="0" borderId="4" xfId="0" applyFont="1" applyFill="1" applyBorder="1"/>
    <xf numFmtId="0" fontId="37" fillId="4" borderId="12" xfId="0" applyFont="1" applyFill="1" applyBorder="1" applyAlignment="1">
      <alignment horizontal="center" vertical="top"/>
    </xf>
    <xf numFmtId="0" fontId="37" fillId="4" borderId="11" xfId="0" applyFont="1" applyFill="1" applyBorder="1" applyAlignment="1">
      <alignment horizontal="center" vertical="top"/>
    </xf>
    <xf numFmtId="0" fontId="34" fillId="3" borderId="31" xfId="0" applyFont="1" applyFill="1" applyBorder="1" applyAlignment="1">
      <alignment horizontal="center" vertical="center" wrapText="1"/>
    </xf>
    <xf numFmtId="0" fontId="34" fillId="3" borderId="0" xfId="0" applyFont="1" applyFill="1" applyBorder="1" applyAlignment="1">
      <alignment horizontal="center" vertical="center" wrapText="1"/>
    </xf>
    <xf numFmtId="0" fontId="34" fillId="3" borderId="3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/>
    </xf>
    <xf numFmtId="0" fontId="37" fillId="4" borderId="1" xfId="0" applyFont="1" applyFill="1" applyBorder="1" applyAlignment="1">
      <alignment horizontal="center" vertical="top"/>
    </xf>
    <xf numFmtId="0" fontId="36" fillId="0" borderId="3" xfId="0" applyFont="1" applyFill="1" applyBorder="1" applyAlignment="1">
      <alignment vertical="top"/>
    </xf>
    <xf numFmtId="0" fontId="37" fillId="4" borderId="3" xfId="0" applyFont="1" applyFill="1" applyBorder="1" applyAlignment="1">
      <alignment horizontal="center" vertical="top"/>
    </xf>
    <xf numFmtId="0" fontId="35" fillId="6" borderId="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vertical="center"/>
    </xf>
    <xf numFmtId="0" fontId="37" fillId="4" borderId="34" xfId="0" applyFont="1" applyFill="1" applyBorder="1" applyAlignment="1">
      <alignment horizontal="center" vertical="top"/>
    </xf>
    <xf numFmtId="0" fontId="37" fillId="4" borderId="35" xfId="0" applyFont="1" applyFill="1" applyBorder="1" applyAlignment="1">
      <alignment horizontal="center" vertical="top"/>
    </xf>
    <xf numFmtId="0" fontId="37" fillId="4" borderId="1" xfId="0" applyFont="1" applyFill="1" applyBorder="1" applyAlignment="1">
      <alignment horizontal="center" vertical="top" wrapText="1"/>
    </xf>
    <xf numFmtId="0" fontId="37" fillId="0" borderId="32" xfId="0" applyFont="1" applyFill="1" applyBorder="1" applyAlignment="1">
      <alignment horizontal="center" vertical="center"/>
    </xf>
    <xf numFmtId="0" fontId="36" fillId="0" borderId="32" xfId="0" applyFont="1" applyFill="1" applyBorder="1"/>
    <xf numFmtId="0" fontId="36" fillId="0" borderId="33" xfId="0" applyFont="1" applyFill="1" applyBorder="1"/>
    <xf numFmtId="0" fontId="36" fillId="0" borderId="4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4" fillId="24" borderId="4" xfId="0" applyFont="1" applyFill="1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3" fillId="0" borderId="4" xfId="0" applyFont="1" applyBorder="1"/>
    <xf numFmtId="0" fontId="7" fillId="0" borderId="4" xfId="0" applyFont="1" applyBorder="1" applyAlignment="1">
      <alignment horizontal="center" vertical="center"/>
    </xf>
    <xf numFmtId="0" fontId="12" fillId="17" borderId="4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 vertical="center"/>
    </xf>
    <xf numFmtId="0" fontId="12" fillId="17" borderId="22" xfId="0" applyFont="1" applyFill="1" applyBorder="1" applyAlignment="1">
      <alignment horizontal="center" vertical="center"/>
    </xf>
    <xf numFmtId="0" fontId="12" fillId="17" borderId="23" xfId="0" applyFont="1" applyFill="1" applyBorder="1" applyAlignment="1">
      <alignment horizontal="center" vertical="center"/>
    </xf>
    <xf numFmtId="0" fontId="12" fillId="17" borderId="2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wrapText="1"/>
    </xf>
    <xf numFmtId="0" fontId="7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/>
    <xf numFmtId="0" fontId="10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12" fillId="18" borderId="22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2" fontId="7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/>
    <xf numFmtId="0" fontId="12" fillId="17" borderId="28" xfId="0" applyFont="1" applyFill="1" applyBorder="1" applyAlignment="1">
      <alignment horizontal="center" vertical="center"/>
    </xf>
    <xf numFmtId="0" fontId="12" fillId="17" borderId="26" xfId="0" applyFont="1" applyFill="1" applyBorder="1" applyAlignment="1">
      <alignment horizontal="center" vertical="center"/>
    </xf>
    <xf numFmtId="0" fontId="12" fillId="17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15" fillId="9" borderId="22" xfId="0" applyFont="1" applyFill="1" applyBorder="1" applyAlignment="1">
      <alignment horizontal="center" vertical="center" wrapText="1"/>
    </xf>
    <xf numFmtId="0" fontId="15" fillId="9" borderId="23" xfId="0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/>
    </xf>
    <xf numFmtId="0" fontId="12" fillId="18" borderId="2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9" fontId="13" fillId="0" borderId="12" xfId="0" applyNumberFormat="1" applyFont="1" applyFill="1" applyBorder="1" applyAlignment="1">
      <alignment horizontal="center" vertical="center"/>
    </xf>
    <xf numFmtId="9" fontId="13" fillId="0" borderId="25" xfId="0" applyNumberFormat="1" applyFont="1" applyFill="1" applyBorder="1" applyAlignment="1">
      <alignment horizontal="center" vertical="center"/>
    </xf>
    <xf numFmtId="9" fontId="13" fillId="0" borderId="11" xfId="0" applyNumberFormat="1" applyFont="1" applyFill="1" applyBorder="1" applyAlignment="1">
      <alignment horizontal="center" vertical="center"/>
    </xf>
    <xf numFmtId="0" fontId="13" fillId="10" borderId="0" xfId="0" applyFont="1" applyFill="1" applyAlignment="1">
      <alignment horizontal="left" vertical="center" wrapText="1"/>
    </xf>
    <xf numFmtId="0" fontId="14" fillId="0" borderId="22" xfId="1" applyFont="1" applyFill="1" applyBorder="1" applyAlignment="1">
      <alignment horizontal="center" vertical="center" wrapText="1"/>
    </xf>
    <xf numFmtId="0" fontId="14" fillId="0" borderId="23" xfId="1" applyFont="1" applyFill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1" fontId="5" fillId="0" borderId="22" xfId="0" applyNumberFormat="1" applyFont="1" applyFill="1" applyBorder="1" applyAlignment="1">
      <alignment horizontal="center" vertical="center" wrapText="1"/>
    </xf>
    <xf numFmtId="1" fontId="5" fillId="0" borderId="23" xfId="0" applyNumberFormat="1" applyFont="1" applyFill="1" applyBorder="1" applyAlignment="1">
      <alignment horizontal="center" vertical="center" wrapText="1"/>
    </xf>
    <xf numFmtId="1" fontId="5" fillId="0" borderId="24" xfId="0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1" fillId="10" borderId="0" xfId="0" applyFont="1" applyFill="1" applyAlignment="1">
      <alignment horizontal="left" vertical="center" wrapText="1"/>
    </xf>
    <xf numFmtId="0" fontId="7" fillId="27" borderId="4" xfId="0" applyFont="1" applyFill="1" applyBorder="1" applyAlignment="1">
      <alignment horizontal="right" vertical="center"/>
    </xf>
    <xf numFmtId="1" fontId="7" fillId="27" borderId="4" xfId="0" applyNumberFormat="1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11" xfId="0" applyFont="1" applyBorder="1" applyAlignment="1">
      <alignment vertical="center"/>
    </xf>
  </cellXfs>
  <cellStyles count="4">
    <cellStyle name="Neutral" xfId="1" builtinId="28"/>
    <cellStyle name="Neutral 2" xfId="3"/>
    <cellStyle name="Normal" xfId="0" builtinId="0"/>
    <cellStyle name="Normal 2" xfId="2"/>
  </cellStyles>
  <dxfs count="318"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EA433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EA433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EA433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EA433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Yf42bz9npmzXTvJy6qXSQnsnmXX54EripmgN0rlWcLI/edit?usp=shari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cs.google.com/spreadsheets/d/1tggqPH3kGxYc3AeILv6tJZ7UWQg0eQpTQnEwDpkMQ5M/edit?usp=sharing" TargetMode="External"/><Relationship Id="rId1" Type="http://schemas.openxmlformats.org/officeDocument/2006/relationships/hyperlink" Target="https://docs.google.com/spreadsheets/d/1TuC5IKfkO4dmpr3NBtO9lUkGc0i9uWdKDs9pBBi3Cbo/edit" TargetMode="External"/><Relationship Id="rId6" Type="http://schemas.openxmlformats.org/officeDocument/2006/relationships/hyperlink" Target="https://docs.google.com/spreadsheets/d/1ItkurS2EXny094baJ-ezYYV5BF8Y7wYbEvRnPv-7SaE/edit?usp=sharing" TargetMode="External"/><Relationship Id="rId5" Type="http://schemas.openxmlformats.org/officeDocument/2006/relationships/hyperlink" Target="https://docs.google.com/spreadsheets/d/1rcFGOz-6u6cGNq2ASMlHULLn_Gyj4P4B37DwqGJrHu4/edit" TargetMode="External"/><Relationship Id="rId4" Type="http://schemas.openxmlformats.org/officeDocument/2006/relationships/hyperlink" Target="https://docs.google.com/spreadsheets/d/1Imd-c16IGvFYBnl-Wjf4aVQfKrgonBSI2Rp75-IMdzs/edit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Y243"/>
  <sheetViews>
    <sheetView tabSelected="1" zoomScale="80" zoomScaleNormal="80" workbookViewId="0"/>
  </sheetViews>
  <sheetFormatPr defaultColWidth="14.453125" defaultRowHeight="12"/>
  <cols>
    <col min="1" max="1" width="9.7265625" style="155" customWidth="1"/>
    <col min="2" max="2" width="7.90625" style="155" customWidth="1"/>
    <col min="3" max="3" width="4.7265625" style="155" customWidth="1"/>
    <col min="4" max="4" width="21.54296875" style="155" customWidth="1"/>
    <col min="5" max="5" width="31.6328125" style="217" customWidth="1"/>
    <col min="6" max="6" width="8.453125" style="155" customWidth="1"/>
    <col min="7" max="7" width="11.7265625" style="155" customWidth="1"/>
    <col min="8" max="8" width="8.453125" style="155" customWidth="1"/>
    <col min="9" max="16" width="10.54296875" style="155" customWidth="1"/>
    <col min="17" max="20" width="10.54296875" style="155" hidden="1" customWidth="1"/>
    <col min="21" max="21" width="10.54296875" style="155" customWidth="1"/>
    <col min="22" max="22" width="11.1796875" style="155" customWidth="1"/>
    <col min="23" max="24" width="13" style="155" customWidth="1"/>
    <col min="25" max="25" width="12.08984375" style="155" customWidth="1"/>
    <col min="26" max="30" width="6.81640625" style="155" customWidth="1"/>
    <col min="31" max="31" width="6.54296875" style="155" customWidth="1"/>
    <col min="32" max="33" width="6.81640625" style="155" customWidth="1"/>
    <col min="34" max="37" width="6.81640625" style="155" hidden="1" customWidth="1"/>
    <col min="38" max="38" width="3.54296875" style="155" customWidth="1"/>
    <col min="39" max="39" width="9.1796875" style="155" customWidth="1"/>
    <col min="40" max="46" width="6.81640625" style="155" customWidth="1"/>
    <col min="47" max="47" width="7.81640625" style="155" hidden="1" customWidth="1"/>
    <col min="48" max="50" width="6.81640625" style="155" hidden="1" customWidth="1"/>
    <col min="51" max="51" width="7.81640625" style="155" bestFit="1" customWidth="1"/>
    <col min="52" max="16384" width="14.453125" style="155"/>
  </cols>
  <sheetData>
    <row r="1" spans="1:51" ht="36">
      <c r="A1" s="148" t="s">
        <v>0</v>
      </c>
      <c r="B1" s="149" t="s">
        <v>1</v>
      </c>
      <c r="C1" s="150" t="s">
        <v>2</v>
      </c>
      <c r="D1" s="151" t="s">
        <v>3</v>
      </c>
      <c r="E1" s="152" t="s">
        <v>4</v>
      </c>
      <c r="F1" s="153" t="s">
        <v>5</v>
      </c>
      <c r="G1" s="149" t="s">
        <v>6</v>
      </c>
      <c r="H1" s="150" t="s">
        <v>7</v>
      </c>
      <c r="I1" s="238" t="s">
        <v>294</v>
      </c>
      <c r="J1" s="239"/>
      <c r="K1" s="240"/>
      <c r="L1" s="249"/>
      <c r="M1" s="250"/>
      <c r="N1" s="250"/>
      <c r="O1" s="250"/>
      <c r="P1" s="250"/>
      <c r="Q1" s="250"/>
      <c r="R1" s="250"/>
      <c r="S1" s="250"/>
      <c r="T1" s="250"/>
      <c r="U1" s="251"/>
      <c r="V1" s="241" t="s">
        <v>8</v>
      </c>
      <c r="W1" s="242"/>
      <c r="X1" s="242"/>
      <c r="Y1" s="243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154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</row>
    <row r="2" spans="1:51" ht="36">
      <c r="A2" s="156"/>
      <c r="B2" s="157"/>
      <c r="C2" s="158"/>
      <c r="D2" s="159"/>
      <c r="E2" s="160"/>
      <c r="F2" s="157"/>
      <c r="G2" s="157"/>
      <c r="H2" s="161"/>
      <c r="I2" s="162" t="s">
        <v>9</v>
      </c>
      <c r="J2" s="163" t="s">
        <v>10</v>
      </c>
      <c r="K2" s="162" t="s">
        <v>11</v>
      </c>
      <c r="L2" s="162" t="s">
        <v>12</v>
      </c>
      <c r="M2" s="163" t="s">
        <v>13</v>
      </c>
      <c r="N2" s="162" t="s">
        <v>14</v>
      </c>
      <c r="O2" s="162" t="s">
        <v>15</v>
      </c>
      <c r="P2" s="163" t="s">
        <v>16</v>
      </c>
      <c r="Q2" s="162" t="s">
        <v>17</v>
      </c>
      <c r="R2" s="162" t="s">
        <v>18</v>
      </c>
      <c r="S2" s="163" t="s">
        <v>19</v>
      </c>
      <c r="T2" s="162" t="s">
        <v>20</v>
      </c>
      <c r="U2" s="164" t="s">
        <v>21</v>
      </c>
      <c r="V2" s="165" t="s">
        <v>22</v>
      </c>
      <c r="W2" s="256" t="s">
        <v>23</v>
      </c>
      <c r="X2" s="257"/>
      <c r="Y2" s="166" t="s">
        <v>24</v>
      </c>
      <c r="Z2" s="162" t="s">
        <v>9</v>
      </c>
      <c r="AA2" s="163" t="s">
        <v>10</v>
      </c>
      <c r="AB2" s="162" t="s">
        <v>11</v>
      </c>
      <c r="AC2" s="162" t="s">
        <v>12</v>
      </c>
      <c r="AD2" s="163" t="s">
        <v>13</v>
      </c>
      <c r="AE2" s="162" t="s">
        <v>14</v>
      </c>
      <c r="AF2" s="162" t="s">
        <v>15</v>
      </c>
      <c r="AG2" s="163" t="s">
        <v>16</v>
      </c>
      <c r="AH2" s="162" t="s">
        <v>17</v>
      </c>
      <c r="AI2" s="162" t="s">
        <v>18</v>
      </c>
      <c r="AJ2" s="163" t="s">
        <v>19</v>
      </c>
      <c r="AK2" s="167" t="s">
        <v>20</v>
      </c>
      <c r="AL2" s="168"/>
      <c r="AM2" s="169" t="s">
        <v>9</v>
      </c>
      <c r="AN2" s="163" t="s">
        <v>10</v>
      </c>
      <c r="AO2" s="162" t="s">
        <v>11</v>
      </c>
      <c r="AP2" s="162" t="s">
        <v>12</v>
      </c>
      <c r="AQ2" s="163" t="s">
        <v>13</v>
      </c>
      <c r="AR2" s="162" t="s">
        <v>14</v>
      </c>
      <c r="AS2" s="162" t="s">
        <v>15</v>
      </c>
      <c r="AT2" s="163" t="s">
        <v>16</v>
      </c>
      <c r="AU2" s="162" t="s">
        <v>17</v>
      </c>
      <c r="AV2" s="162" t="s">
        <v>18</v>
      </c>
      <c r="AW2" s="163" t="s">
        <v>19</v>
      </c>
      <c r="AX2" s="162" t="s">
        <v>20</v>
      </c>
      <c r="AY2" s="170" t="s">
        <v>286</v>
      </c>
    </row>
    <row r="3" spans="1:51" ht="50" customHeight="1">
      <c r="A3" s="236" t="s">
        <v>25</v>
      </c>
      <c r="B3" s="237">
        <v>30</v>
      </c>
      <c r="C3" s="171">
        <v>1.1000000000000001</v>
      </c>
      <c r="D3" s="172" t="s">
        <v>26</v>
      </c>
      <c r="E3" s="172" t="s">
        <v>27</v>
      </c>
      <c r="F3" s="173">
        <v>14</v>
      </c>
      <c r="G3" s="173" t="s">
        <v>28</v>
      </c>
      <c r="H3" s="173" t="s">
        <v>29</v>
      </c>
      <c r="I3" s="174">
        <f>'Data Source'!$K$5</f>
        <v>99.771480804387565</v>
      </c>
      <c r="J3" s="174">
        <f>'Data Source'!L5</f>
        <v>99.954212454212453</v>
      </c>
      <c r="K3" s="174">
        <f>'Data Source'!M5</f>
        <v>100.04582951420716</v>
      </c>
      <c r="L3" s="174">
        <f>'Data Source'!N5</f>
        <v>100.04582951420716</v>
      </c>
      <c r="M3" s="174">
        <f>'Data Source'!O5</f>
        <v>100.04582951420716</v>
      </c>
      <c r="N3" s="174">
        <f>'Data Source'!P5</f>
        <v>88.423153692614775</v>
      </c>
      <c r="O3" s="174">
        <f>'Data Source'!Q5</f>
        <v>88.662674650698605</v>
      </c>
      <c r="P3" s="174">
        <f>'Data Source'!R5</f>
        <v>89.623397435897431</v>
      </c>
      <c r="Q3" s="174"/>
      <c r="R3" s="174"/>
      <c r="S3" s="174"/>
      <c r="T3" s="174"/>
      <c r="U3" s="174">
        <f>AVERAGE(I3:P3)</f>
        <v>95.821550947554044</v>
      </c>
      <c r="V3" s="175" t="s">
        <v>30</v>
      </c>
      <c r="W3" s="176" t="s">
        <v>31</v>
      </c>
      <c r="X3" s="176" t="s">
        <v>32</v>
      </c>
      <c r="Y3" s="176" t="s">
        <v>33</v>
      </c>
      <c r="Z3" s="173">
        <f t="shared" ref="Z3" si="0">IF(I3&gt;=100,14,IF(I3&gt;99,13,IF(I3&gt;98,12,IF(I3&gt;97,11,IF(I3&gt;96,10,IF(I3&gt;95,9,IF(I3&gt;94,8,IF(I3&gt;93,7,IF(I3&gt;92,6,IF(I3&gt;90,5,IF(I3&gt;89,4,IF(I3&gt;88,3,IF(I3&gt;87,3,IF(I3&gt;85,1,0))))))))))))))</f>
        <v>13</v>
      </c>
      <c r="AA3" s="173">
        <f t="shared" ref="AA3:AK3" si="1">IF(J3&gt;=100,14,IF(J3&gt;99,13,IF(J3&gt;98,12,IF(J3&gt;97,11,IF(J3&gt;96,10,IF(J3&gt;95,9,IF(J3&gt;94,8,IF(J3&gt;93,7,IF(J3&gt;92,6,IF(J3&gt;90,5,IF(J3&gt;89,4,IF(J3&gt;88,3,IF(J3&gt;87,3,IF(J3&gt;85,1,0))))))))))))))</f>
        <v>13</v>
      </c>
      <c r="AB3" s="173">
        <f t="shared" si="1"/>
        <v>14</v>
      </c>
      <c r="AC3" s="173">
        <f t="shared" si="1"/>
        <v>14</v>
      </c>
      <c r="AD3" s="190">
        <f t="shared" si="1"/>
        <v>14</v>
      </c>
      <c r="AE3" s="228">
        <f t="shared" ref="AE3" si="2">IF(N3&gt;=100,14,IF(N3&gt;99,13,IF(N3&gt;98,12,IF(N3&gt;97,11,IF(N3&gt;96,10,IF(N3&gt;95,9,IF(N3&gt;94,8,IF(N3&gt;93,7,IF(N3&gt;92,6,IF(N3&gt;90,5,IF(N3&gt;89,4,IF(N3&gt;88,3,IF(N3&gt;87,3,IF(N3&gt;85,1,0))))))))))))))</f>
        <v>3</v>
      </c>
      <c r="AF3" s="228">
        <f t="shared" ref="AF3:AG3" si="3">IF(O3&gt;=100,14,IF(O3&gt;99,13,IF(O3&gt;98,12,IF(O3&gt;97,11,IF(O3&gt;96,10,IF(O3&gt;95,9,IF(O3&gt;94,8,IF(O3&gt;93,7,IF(O3&gt;92,6,IF(O3&gt;90,5,IF(O3&gt;89,4,IF(O3&gt;88,3,IF(O3&gt;87,3,IF(O3&gt;85,1,0))))))))))))))</f>
        <v>3</v>
      </c>
      <c r="AG3" s="234">
        <f t="shared" si="3"/>
        <v>4</v>
      </c>
      <c r="AH3" s="173">
        <f t="shared" si="1"/>
        <v>0</v>
      </c>
      <c r="AI3" s="173">
        <f t="shared" si="1"/>
        <v>0</v>
      </c>
      <c r="AJ3" s="173">
        <f t="shared" si="1"/>
        <v>0</v>
      </c>
      <c r="AK3" s="173">
        <f t="shared" si="1"/>
        <v>0</v>
      </c>
      <c r="AL3" s="177"/>
      <c r="AM3" s="178">
        <f>Z3/$F3*100</f>
        <v>92.857142857142861</v>
      </c>
      <c r="AN3" s="178">
        <f>AA3/$F3*100</f>
        <v>92.857142857142861</v>
      </c>
      <c r="AO3" s="178">
        <f t="shared" ref="AO3:AQ17" si="4">AB3/$F3*100</f>
        <v>100</v>
      </c>
      <c r="AP3" s="178">
        <f t="shared" si="4"/>
        <v>100</v>
      </c>
      <c r="AQ3" s="178">
        <f t="shared" si="4"/>
        <v>100</v>
      </c>
      <c r="AR3" s="178">
        <f t="shared" ref="AR3:AR17" si="5">AE3/$F3*100</f>
        <v>21.428571428571427</v>
      </c>
      <c r="AS3" s="178">
        <f t="shared" ref="AS3:AT17" si="6">AF3/$F3*100</f>
        <v>21.428571428571427</v>
      </c>
      <c r="AT3" s="174">
        <f t="shared" si="6"/>
        <v>28.571428571428569</v>
      </c>
      <c r="AU3" s="178">
        <f t="shared" ref="AU3:AU17" si="7">AH3/$F3*100</f>
        <v>0</v>
      </c>
      <c r="AV3" s="178">
        <f t="shared" ref="AV3:AV17" si="8">AI3/$F3*100</f>
        <v>0</v>
      </c>
      <c r="AW3" s="178">
        <f t="shared" ref="AW3:AW17" si="9">AJ3/$F3*100</f>
        <v>0</v>
      </c>
      <c r="AX3" s="178">
        <f t="shared" ref="AX3:AX17" si="10">AK3/$F3*100</f>
        <v>0</v>
      </c>
      <c r="AY3" s="174">
        <f>AVERAGE(AM3:AT3)</f>
        <v>69.642857142857139</v>
      </c>
    </row>
    <row r="4" spans="1:51" ht="24">
      <c r="A4" s="236"/>
      <c r="B4" s="237"/>
      <c r="C4" s="171">
        <v>1.2</v>
      </c>
      <c r="D4" s="172" t="s">
        <v>34</v>
      </c>
      <c r="E4" s="172" t="s">
        <v>35</v>
      </c>
      <c r="F4" s="173">
        <v>4</v>
      </c>
      <c r="G4" s="173" t="s">
        <v>28</v>
      </c>
      <c r="H4" s="173" t="s">
        <v>29</v>
      </c>
      <c r="I4" s="174">
        <f>'Data Source'!$K$8</f>
        <v>118.66666666666667</v>
      </c>
      <c r="J4" s="174">
        <f>'Data Source'!L8</f>
        <v>172.72727272727272</v>
      </c>
      <c r="K4" s="174">
        <f>'Data Source'!M8</f>
        <v>350</v>
      </c>
      <c r="L4" s="174">
        <f>'Data Source'!N8</f>
        <v>115.11627906976744</v>
      </c>
      <c r="M4" s="174">
        <f>'Data Source'!O8</f>
        <v>84.615384615384613</v>
      </c>
      <c r="N4" s="174">
        <f>'Data Source'!P8</f>
        <v>300</v>
      </c>
      <c r="O4" s="174">
        <f>'Data Source'!Q8</f>
        <v>96.296296296296291</v>
      </c>
      <c r="P4" s="174">
        <f>'Data Source'!R8</f>
        <v>150</v>
      </c>
      <c r="Q4" s="174"/>
      <c r="R4" s="174"/>
      <c r="S4" s="174"/>
      <c r="T4" s="174"/>
      <c r="U4" s="174">
        <f t="shared" ref="U4:U41" si="11">AVERAGE(I4:P4)</f>
        <v>173.42773742192347</v>
      </c>
      <c r="V4" s="180" t="s">
        <v>36</v>
      </c>
      <c r="W4" s="176" t="s">
        <v>37</v>
      </c>
      <c r="X4" s="181" t="s">
        <v>38</v>
      </c>
      <c r="Y4" s="182" t="s">
        <v>39</v>
      </c>
      <c r="Z4" s="183">
        <f>IF(I4&lt;=85,4,IF(I4&lt;=90,3,IF(I4&lt;=95,2,IF(I4&lt;=100,1,0))))</f>
        <v>0</v>
      </c>
      <c r="AA4" s="183">
        <f t="shared" ref="AA4:AK4" si="12">IF(J4&lt;=85,4,IF(J4&lt;=90,3,IF(J4&lt;=95,2,IF(J4&lt;=100,1,0))))</f>
        <v>0</v>
      </c>
      <c r="AB4" s="183">
        <f t="shared" si="12"/>
        <v>0</v>
      </c>
      <c r="AC4" s="183">
        <f t="shared" si="12"/>
        <v>0</v>
      </c>
      <c r="AD4" s="183">
        <f t="shared" si="12"/>
        <v>4</v>
      </c>
      <c r="AE4" s="183">
        <f t="shared" ref="AE4" si="13">IF(N4&lt;=85,4,IF(N4&lt;=90,3,IF(N4&lt;=95,2,IF(N4&lt;=100,1,0))))</f>
        <v>0</v>
      </c>
      <c r="AF4" s="183">
        <f t="shared" ref="AF4:AG4" si="14">IF(O4&lt;=85,4,IF(O4&lt;=90,3,IF(O4&lt;=95,2,IF(O4&lt;=100,1,0))))</f>
        <v>1</v>
      </c>
      <c r="AG4" s="183">
        <f t="shared" si="14"/>
        <v>0</v>
      </c>
      <c r="AH4" s="183">
        <f t="shared" si="12"/>
        <v>4</v>
      </c>
      <c r="AI4" s="183">
        <f t="shared" si="12"/>
        <v>4</v>
      </c>
      <c r="AJ4" s="183">
        <f t="shared" si="12"/>
        <v>4</v>
      </c>
      <c r="AK4" s="183">
        <f t="shared" si="12"/>
        <v>4</v>
      </c>
      <c r="AL4" s="168"/>
      <c r="AM4" s="178">
        <f>Z4/$F4*100</f>
        <v>0</v>
      </c>
      <c r="AN4" s="178">
        <f>AA4/$F4*100</f>
        <v>0</v>
      </c>
      <c r="AO4" s="178">
        <f t="shared" si="4"/>
        <v>0</v>
      </c>
      <c r="AP4" s="178">
        <f t="shared" si="4"/>
        <v>0</v>
      </c>
      <c r="AQ4" s="178">
        <f t="shared" si="4"/>
        <v>100</v>
      </c>
      <c r="AR4" s="178">
        <f t="shared" si="5"/>
        <v>0</v>
      </c>
      <c r="AS4" s="178">
        <f t="shared" si="6"/>
        <v>25</v>
      </c>
      <c r="AT4" s="178">
        <f t="shared" si="6"/>
        <v>0</v>
      </c>
      <c r="AU4" s="178">
        <f t="shared" si="7"/>
        <v>100</v>
      </c>
      <c r="AV4" s="178">
        <f t="shared" si="8"/>
        <v>100</v>
      </c>
      <c r="AW4" s="178">
        <f t="shared" si="9"/>
        <v>100</v>
      </c>
      <c r="AX4" s="178">
        <f t="shared" si="10"/>
        <v>100</v>
      </c>
      <c r="AY4" s="174">
        <f t="shared" ref="AY4:AY43" si="15">AVERAGE(AM4:AT4)</f>
        <v>15.625</v>
      </c>
    </row>
    <row r="5" spans="1:51" ht="24">
      <c r="A5" s="236"/>
      <c r="B5" s="237"/>
      <c r="C5" s="171">
        <v>1.3</v>
      </c>
      <c r="D5" s="172" t="s">
        <v>40</v>
      </c>
      <c r="E5" s="172" t="s">
        <v>41</v>
      </c>
      <c r="F5" s="173">
        <v>4</v>
      </c>
      <c r="G5" s="173" t="s">
        <v>42</v>
      </c>
      <c r="H5" s="173" t="s">
        <v>29</v>
      </c>
      <c r="I5" s="174">
        <f>'Data Source'!K11</f>
        <v>97.333333333333343</v>
      </c>
      <c r="J5" s="174">
        <f>'Data Source'!L11</f>
        <v>87.5</v>
      </c>
      <c r="K5" s="174">
        <f>'Data Source'!M11</f>
        <v>54</v>
      </c>
      <c r="L5" s="174">
        <f>'Data Source'!N11</f>
        <v>56.666666666666664</v>
      </c>
      <c r="M5" s="174">
        <f>'Data Source'!O11</f>
        <v>64.285714285714292</v>
      </c>
      <c r="N5" s="174">
        <f>'Data Source'!P11</f>
        <v>40</v>
      </c>
      <c r="O5" s="174">
        <f>'Data Source'!Q11</f>
        <v>75</v>
      </c>
      <c r="P5" s="174" t="str">
        <f>'Data Source'!R11</f>
        <v>NA</v>
      </c>
      <c r="Q5" s="174"/>
      <c r="R5" s="174"/>
      <c r="S5" s="174"/>
      <c r="T5" s="174"/>
      <c r="U5" s="174">
        <f t="shared" si="11"/>
        <v>67.826530612244895</v>
      </c>
      <c r="V5" s="180" t="s">
        <v>43</v>
      </c>
      <c r="W5" s="176" t="s">
        <v>44</v>
      </c>
      <c r="X5" s="182" t="s">
        <v>45</v>
      </c>
      <c r="Y5" s="182" t="s">
        <v>46</v>
      </c>
      <c r="Z5" s="173">
        <f t="shared" ref="Z5:Z6" si="16">IF(I5&gt;100,4,IF(I5&gt;95,3,IF(I5&gt;90,2,IF(I5&gt;85,1,0))))</f>
        <v>3</v>
      </c>
      <c r="AA5" s="173">
        <f t="shared" ref="AA5:AK6" si="17">IF(J5&gt;100,4,IF(J5&gt;95,3,IF(J5&gt;90,2,IF(J5&gt;85,1,0))))</f>
        <v>1</v>
      </c>
      <c r="AB5" s="173">
        <f t="shared" si="17"/>
        <v>0</v>
      </c>
      <c r="AC5" s="173">
        <f t="shared" si="17"/>
        <v>0</v>
      </c>
      <c r="AD5" s="173">
        <f t="shared" si="17"/>
        <v>0</v>
      </c>
      <c r="AE5" s="228">
        <f t="shared" ref="AE5:AE6" si="18">IF(N5&gt;100,4,IF(N5&gt;95,3,IF(N5&gt;90,2,IF(N5&gt;85,1,0))))</f>
        <v>0</v>
      </c>
      <c r="AF5" s="228">
        <f t="shared" ref="AF5:AG6" si="19">IF(O5&gt;100,4,IF(O5&gt;95,3,IF(O5&gt;90,2,IF(O5&gt;85,1,0))))</f>
        <v>0</v>
      </c>
      <c r="AG5" s="234">
        <f t="shared" si="19"/>
        <v>4</v>
      </c>
      <c r="AH5" s="173">
        <f t="shared" si="17"/>
        <v>0</v>
      </c>
      <c r="AI5" s="173">
        <f t="shared" si="17"/>
        <v>0</v>
      </c>
      <c r="AJ5" s="173">
        <f t="shared" si="17"/>
        <v>0</v>
      </c>
      <c r="AK5" s="173">
        <f t="shared" si="17"/>
        <v>0</v>
      </c>
      <c r="AL5" s="168"/>
      <c r="AM5" s="178">
        <f t="shared" ref="AM5:AN20" si="20">Z5/$F5*100</f>
        <v>75</v>
      </c>
      <c r="AN5" s="178">
        <f t="shared" si="20"/>
        <v>25</v>
      </c>
      <c r="AO5" s="178">
        <f t="shared" si="4"/>
        <v>0</v>
      </c>
      <c r="AP5" s="178">
        <f t="shared" si="4"/>
        <v>0</v>
      </c>
      <c r="AQ5" s="178">
        <f t="shared" si="4"/>
        <v>0</v>
      </c>
      <c r="AR5" s="178">
        <f t="shared" si="5"/>
        <v>0</v>
      </c>
      <c r="AS5" s="178">
        <f t="shared" si="6"/>
        <v>0</v>
      </c>
      <c r="AT5" s="178">
        <f t="shared" si="6"/>
        <v>100</v>
      </c>
      <c r="AU5" s="178">
        <f t="shared" si="7"/>
        <v>0</v>
      </c>
      <c r="AV5" s="178">
        <f t="shared" si="8"/>
        <v>0</v>
      </c>
      <c r="AW5" s="178">
        <f t="shared" si="9"/>
        <v>0</v>
      </c>
      <c r="AX5" s="178">
        <f t="shared" si="10"/>
        <v>0</v>
      </c>
      <c r="AY5" s="174">
        <f t="shared" si="15"/>
        <v>25</v>
      </c>
    </row>
    <row r="6" spans="1:51" ht="24">
      <c r="A6" s="236"/>
      <c r="B6" s="237"/>
      <c r="C6" s="171">
        <v>1.4</v>
      </c>
      <c r="D6" s="172" t="s">
        <v>47</v>
      </c>
      <c r="E6" s="172" t="s">
        <v>48</v>
      </c>
      <c r="F6" s="173">
        <v>4</v>
      </c>
      <c r="G6" s="173" t="s">
        <v>28</v>
      </c>
      <c r="H6" s="173" t="s">
        <v>29</v>
      </c>
      <c r="I6" s="174">
        <f>'Data Source'!$K$14</f>
        <v>50</v>
      </c>
      <c r="J6" s="173">
        <f>'Data Source'!L14</f>
        <v>100</v>
      </c>
      <c r="K6" s="173">
        <f>'Data Source'!M14</f>
        <v>100</v>
      </c>
      <c r="L6" s="173">
        <f>'Data Source'!N14</f>
        <v>100</v>
      </c>
      <c r="M6" s="173">
        <f>'Data Source'!O14</f>
        <v>100</v>
      </c>
      <c r="N6" s="174">
        <f>'Data Source'!P14</f>
        <v>73.083197389885811</v>
      </c>
      <c r="O6" s="174">
        <f>'Data Source'!Q14</f>
        <v>73.91304347826086</v>
      </c>
      <c r="P6" s="174">
        <f>'Data Source'!R14</f>
        <v>180</v>
      </c>
      <c r="Q6" s="173"/>
      <c r="R6" s="174"/>
      <c r="S6" s="174"/>
      <c r="T6" s="174"/>
      <c r="U6" s="174">
        <f t="shared" si="11"/>
        <v>97.124530108518329</v>
      </c>
      <c r="V6" s="180" t="s">
        <v>43</v>
      </c>
      <c r="W6" s="176" t="s">
        <v>49</v>
      </c>
      <c r="X6" s="182" t="s">
        <v>45</v>
      </c>
      <c r="Y6" s="182" t="s">
        <v>50</v>
      </c>
      <c r="Z6" s="173">
        <f t="shared" si="16"/>
        <v>0</v>
      </c>
      <c r="AA6" s="173">
        <f t="shared" si="17"/>
        <v>3</v>
      </c>
      <c r="AB6" s="173">
        <f t="shared" si="17"/>
        <v>3</v>
      </c>
      <c r="AC6" s="173">
        <f t="shared" si="17"/>
        <v>3</v>
      </c>
      <c r="AD6" s="173">
        <f t="shared" si="17"/>
        <v>3</v>
      </c>
      <c r="AE6" s="228">
        <f t="shared" si="18"/>
        <v>0</v>
      </c>
      <c r="AF6" s="228">
        <f t="shared" si="19"/>
        <v>0</v>
      </c>
      <c r="AG6" s="234">
        <f t="shared" si="19"/>
        <v>4</v>
      </c>
      <c r="AH6" s="173">
        <f t="shared" si="17"/>
        <v>0</v>
      </c>
      <c r="AI6" s="173">
        <f t="shared" si="17"/>
        <v>0</v>
      </c>
      <c r="AJ6" s="173">
        <f t="shared" si="17"/>
        <v>0</v>
      </c>
      <c r="AK6" s="173">
        <f t="shared" si="17"/>
        <v>0</v>
      </c>
      <c r="AL6" s="168"/>
      <c r="AM6" s="178">
        <f t="shared" si="20"/>
        <v>0</v>
      </c>
      <c r="AN6" s="178">
        <f t="shared" si="20"/>
        <v>75</v>
      </c>
      <c r="AO6" s="178">
        <f t="shared" si="4"/>
        <v>75</v>
      </c>
      <c r="AP6" s="178">
        <f t="shared" si="4"/>
        <v>75</v>
      </c>
      <c r="AQ6" s="178">
        <f t="shared" si="4"/>
        <v>75</v>
      </c>
      <c r="AR6" s="178">
        <f t="shared" si="5"/>
        <v>0</v>
      </c>
      <c r="AS6" s="178">
        <f t="shared" si="6"/>
        <v>0</v>
      </c>
      <c r="AT6" s="178">
        <f t="shared" si="6"/>
        <v>100</v>
      </c>
      <c r="AU6" s="178">
        <f t="shared" si="7"/>
        <v>0</v>
      </c>
      <c r="AV6" s="178">
        <f t="shared" si="8"/>
        <v>0</v>
      </c>
      <c r="AW6" s="178">
        <f t="shared" si="9"/>
        <v>0</v>
      </c>
      <c r="AX6" s="178">
        <f t="shared" si="10"/>
        <v>0</v>
      </c>
      <c r="AY6" s="174">
        <f t="shared" si="15"/>
        <v>50</v>
      </c>
    </row>
    <row r="7" spans="1:51" ht="24">
      <c r="A7" s="236"/>
      <c r="B7" s="237"/>
      <c r="C7" s="171">
        <v>1.5</v>
      </c>
      <c r="D7" s="172" t="s">
        <v>51</v>
      </c>
      <c r="E7" s="172" t="s">
        <v>52</v>
      </c>
      <c r="F7" s="173">
        <v>4</v>
      </c>
      <c r="G7" s="173" t="s">
        <v>28</v>
      </c>
      <c r="H7" s="173" t="s">
        <v>29</v>
      </c>
      <c r="I7" s="174">
        <f>'Data Source'!$K$17</f>
        <v>33.333333333333329</v>
      </c>
      <c r="J7" s="173">
        <f>'Data Source'!L17</f>
        <v>0</v>
      </c>
      <c r="K7" s="173">
        <f>'Data Source'!M17</f>
        <v>0</v>
      </c>
      <c r="L7" s="173">
        <f>'Data Source'!N17</f>
        <v>0</v>
      </c>
      <c r="M7" s="173">
        <f>'Data Source'!O17</f>
        <v>0</v>
      </c>
      <c r="N7" s="174">
        <f>'Data Source'!P17</f>
        <v>142.9553264604811</v>
      </c>
      <c r="O7" s="174">
        <f>'Data Source'!Q17</f>
        <v>47.826086956521742</v>
      </c>
      <c r="P7" s="174">
        <f>'Data Source'!R17</f>
        <v>10.526315789473683</v>
      </c>
      <c r="Q7" s="173"/>
      <c r="R7" s="174"/>
      <c r="S7" s="174"/>
      <c r="T7" s="174"/>
      <c r="U7" s="174">
        <f t="shared" si="11"/>
        <v>29.33013281747623</v>
      </c>
      <c r="V7" s="180" t="s">
        <v>36</v>
      </c>
      <c r="W7" s="176" t="s">
        <v>37</v>
      </c>
      <c r="X7" s="181" t="s">
        <v>38</v>
      </c>
      <c r="Y7" s="182" t="s">
        <v>39</v>
      </c>
      <c r="Z7" s="173">
        <f t="shared" ref="Z7" si="21">IF(I7&lt;=85,4,IF(I7&lt;=90,3,IF(I7&lt;=95,2,IF(I7&lt;=100,1,0))))</f>
        <v>4</v>
      </c>
      <c r="AA7" s="173">
        <f t="shared" ref="AA7:AK7" si="22">IF(J7&lt;=85,4,IF(J7&lt;=90,3,IF(J7&lt;=95,2,IF(J7&lt;=100,1,0))))</f>
        <v>4</v>
      </c>
      <c r="AB7" s="173">
        <f t="shared" si="22"/>
        <v>4</v>
      </c>
      <c r="AC7" s="173">
        <f t="shared" si="22"/>
        <v>4</v>
      </c>
      <c r="AD7" s="173">
        <f t="shared" si="22"/>
        <v>4</v>
      </c>
      <c r="AE7" s="228">
        <f t="shared" ref="AE7" si="23">IF(N7&lt;=85,4,IF(N7&lt;=90,3,IF(N7&lt;=95,2,IF(N7&lt;=100,1,0))))</f>
        <v>0</v>
      </c>
      <c r="AF7" s="228">
        <f t="shared" ref="AF7:AG7" si="24">IF(O7&lt;=85,4,IF(O7&lt;=90,3,IF(O7&lt;=95,2,IF(O7&lt;=100,1,0))))</f>
        <v>4</v>
      </c>
      <c r="AG7" s="234">
        <f t="shared" si="24"/>
        <v>4</v>
      </c>
      <c r="AH7" s="173">
        <f t="shared" si="22"/>
        <v>4</v>
      </c>
      <c r="AI7" s="173">
        <f t="shared" si="22"/>
        <v>4</v>
      </c>
      <c r="AJ7" s="173">
        <f t="shared" si="22"/>
        <v>4</v>
      </c>
      <c r="AK7" s="173">
        <f t="shared" si="22"/>
        <v>4</v>
      </c>
      <c r="AL7" s="168"/>
      <c r="AM7" s="178">
        <f t="shared" si="20"/>
        <v>100</v>
      </c>
      <c r="AN7" s="178">
        <f t="shared" si="20"/>
        <v>100</v>
      </c>
      <c r="AO7" s="178">
        <f t="shared" si="4"/>
        <v>100</v>
      </c>
      <c r="AP7" s="178">
        <f t="shared" si="4"/>
        <v>100</v>
      </c>
      <c r="AQ7" s="178">
        <f t="shared" si="4"/>
        <v>100</v>
      </c>
      <c r="AR7" s="178">
        <f t="shared" si="5"/>
        <v>0</v>
      </c>
      <c r="AS7" s="178">
        <f t="shared" si="6"/>
        <v>100</v>
      </c>
      <c r="AT7" s="178">
        <f t="shared" si="6"/>
        <v>100</v>
      </c>
      <c r="AU7" s="178">
        <f t="shared" si="7"/>
        <v>100</v>
      </c>
      <c r="AV7" s="178">
        <f t="shared" si="8"/>
        <v>100</v>
      </c>
      <c r="AW7" s="178">
        <f t="shared" si="9"/>
        <v>100</v>
      </c>
      <c r="AX7" s="178">
        <f t="shared" si="10"/>
        <v>100</v>
      </c>
      <c r="AY7" s="174">
        <f t="shared" si="15"/>
        <v>87.5</v>
      </c>
    </row>
    <row r="8" spans="1:51">
      <c r="A8" s="184"/>
      <c r="B8" s="185"/>
      <c r="C8" s="185"/>
      <c r="D8" s="186"/>
      <c r="E8" s="187" t="s">
        <v>53</v>
      </c>
      <c r="F8" s="188">
        <f>SUM(F3:F7)</f>
        <v>30</v>
      </c>
      <c r="G8" s="185"/>
      <c r="H8" s="185"/>
      <c r="I8" s="185"/>
      <c r="J8" s="185"/>
      <c r="K8" s="185"/>
      <c r="L8" s="185"/>
      <c r="M8" s="185"/>
      <c r="N8" s="185">
        <v>26</v>
      </c>
      <c r="O8" s="185"/>
      <c r="P8" s="185">
        <v>26</v>
      </c>
      <c r="Q8" s="185"/>
      <c r="R8" s="185"/>
      <c r="S8" s="185"/>
      <c r="T8" s="185"/>
      <c r="U8" s="185"/>
      <c r="V8" s="185"/>
      <c r="W8" s="185"/>
      <c r="X8" s="185"/>
      <c r="Y8" s="185"/>
      <c r="Z8" s="185">
        <f>SUM(Z3:Z7)</f>
        <v>20</v>
      </c>
      <c r="AA8" s="185">
        <f t="shared" ref="AA8:AK8" si="25">SUM(AA3:AA7)</f>
        <v>21</v>
      </c>
      <c r="AB8" s="185">
        <f t="shared" ref="AB8:AC8" si="26">SUM(AB3:AB7)</f>
        <v>21</v>
      </c>
      <c r="AC8" s="185">
        <f t="shared" si="26"/>
        <v>21</v>
      </c>
      <c r="AD8" s="185">
        <f t="shared" ref="AD8" si="27">SUM(AD3:AD7)</f>
        <v>25</v>
      </c>
      <c r="AE8" s="185">
        <f t="shared" ref="AE8:AF8" si="28">SUM(AE3:AE7)</f>
        <v>3</v>
      </c>
      <c r="AF8" s="185">
        <f t="shared" si="28"/>
        <v>8</v>
      </c>
      <c r="AG8" s="185">
        <f t="shared" ref="AG8" si="29">SUM(AG3:AG7)</f>
        <v>16</v>
      </c>
      <c r="AH8" s="185">
        <f t="shared" si="25"/>
        <v>8</v>
      </c>
      <c r="AI8" s="185">
        <f t="shared" si="25"/>
        <v>8</v>
      </c>
      <c r="AJ8" s="185">
        <f t="shared" si="25"/>
        <v>8</v>
      </c>
      <c r="AK8" s="185">
        <f t="shared" si="25"/>
        <v>8</v>
      </c>
      <c r="AL8" s="168"/>
      <c r="AM8" s="189">
        <f t="shared" si="20"/>
        <v>66.666666666666657</v>
      </c>
      <c r="AN8" s="189">
        <f t="shared" si="20"/>
        <v>70</v>
      </c>
      <c r="AO8" s="189">
        <f t="shared" si="4"/>
        <v>70</v>
      </c>
      <c r="AP8" s="189">
        <f t="shared" si="4"/>
        <v>70</v>
      </c>
      <c r="AQ8" s="189">
        <f t="shared" si="4"/>
        <v>83.333333333333343</v>
      </c>
      <c r="AR8" s="189">
        <f>AE8/$N8*100</f>
        <v>11.538461538461538</v>
      </c>
      <c r="AS8" s="189">
        <f t="shared" si="6"/>
        <v>26.666666666666668</v>
      </c>
      <c r="AT8" s="189">
        <f>AG8/$P8*100</f>
        <v>61.53846153846154</v>
      </c>
      <c r="AU8" s="189">
        <f t="shared" si="7"/>
        <v>26.666666666666668</v>
      </c>
      <c r="AV8" s="189">
        <f t="shared" si="8"/>
        <v>26.666666666666668</v>
      </c>
      <c r="AW8" s="189">
        <f t="shared" si="9"/>
        <v>26.666666666666668</v>
      </c>
      <c r="AX8" s="189">
        <f t="shared" si="10"/>
        <v>26.666666666666668</v>
      </c>
      <c r="AY8" s="189">
        <f t="shared" si="15"/>
        <v>57.467948717948723</v>
      </c>
    </row>
    <row r="9" spans="1:51">
      <c r="A9" s="236" t="s">
        <v>54</v>
      </c>
      <c r="B9" s="245">
        <v>14</v>
      </c>
      <c r="C9" s="171">
        <v>2.1</v>
      </c>
      <c r="D9" s="191" t="s">
        <v>55</v>
      </c>
      <c r="E9" s="172" t="s">
        <v>56</v>
      </c>
      <c r="F9" s="173">
        <v>3</v>
      </c>
      <c r="G9" s="173" t="s">
        <v>57</v>
      </c>
      <c r="H9" s="173" t="s">
        <v>58</v>
      </c>
      <c r="I9" s="173">
        <f>'Data Source'!$K$20</f>
        <v>82</v>
      </c>
      <c r="J9" s="173">
        <f>'Data Source'!L20</f>
        <v>82</v>
      </c>
      <c r="K9" s="173">
        <f>'Data Source'!M20</f>
        <v>82</v>
      </c>
      <c r="L9" s="173">
        <f>'Data Source'!N20</f>
        <v>82</v>
      </c>
      <c r="M9" s="173">
        <f>'Data Source'!O20</f>
        <v>82</v>
      </c>
      <c r="N9" s="224">
        <f>'Data Source'!P20</f>
        <v>82</v>
      </c>
      <c r="O9" s="228">
        <f>'Data Source'!Q20</f>
        <v>81</v>
      </c>
      <c r="P9" s="234">
        <f>'Data Source'!R20</f>
        <v>81</v>
      </c>
      <c r="Q9" s="173"/>
      <c r="R9" s="173"/>
      <c r="S9" s="173"/>
      <c r="T9" s="173"/>
      <c r="U9" s="174">
        <f t="shared" si="11"/>
        <v>81.75</v>
      </c>
      <c r="V9" s="192" t="s">
        <v>59</v>
      </c>
      <c r="W9" s="193" t="s">
        <v>60</v>
      </c>
      <c r="X9" s="193" t="s">
        <v>61</v>
      </c>
      <c r="Y9" s="180" t="s">
        <v>62</v>
      </c>
      <c r="Z9" s="183">
        <f>IF(I9&gt;80,3,IF(I9&gt;75,2,IF(I9&gt;=70,1,0)))</f>
        <v>3</v>
      </c>
      <c r="AA9" s="183">
        <f t="shared" ref="AA9:AK9" si="30">IF(J9&gt;80,3,IF(J9&gt;75,2,IF(J9&gt;=70,1,0)))</f>
        <v>3</v>
      </c>
      <c r="AB9" s="183">
        <f t="shared" si="30"/>
        <v>3</v>
      </c>
      <c r="AC9" s="183">
        <f t="shared" si="30"/>
        <v>3</v>
      </c>
      <c r="AD9" s="183">
        <f t="shared" si="30"/>
        <v>3</v>
      </c>
      <c r="AE9" s="183">
        <f t="shared" ref="AE9" si="31">IF(N9&gt;80,3,IF(N9&gt;75,2,IF(N9&gt;=70,1,0)))</f>
        <v>3</v>
      </c>
      <c r="AF9" s="183">
        <f t="shared" ref="AF9:AG9" si="32">IF(O9&gt;80,3,IF(O9&gt;75,2,IF(O9&gt;=70,1,0)))</f>
        <v>3</v>
      </c>
      <c r="AG9" s="183">
        <f t="shared" si="32"/>
        <v>3</v>
      </c>
      <c r="AH9" s="183">
        <f t="shared" si="30"/>
        <v>0</v>
      </c>
      <c r="AI9" s="183">
        <f t="shared" si="30"/>
        <v>0</v>
      </c>
      <c r="AJ9" s="183">
        <f t="shared" si="30"/>
        <v>0</v>
      </c>
      <c r="AK9" s="183">
        <f t="shared" si="30"/>
        <v>0</v>
      </c>
      <c r="AL9" s="168"/>
      <c r="AM9" s="178">
        <f t="shared" si="20"/>
        <v>100</v>
      </c>
      <c r="AN9" s="178">
        <f t="shared" si="20"/>
        <v>100</v>
      </c>
      <c r="AO9" s="178">
        <f t="shared" si="4"/>
        <v>100</v>
      </c>
      <c r="AP9" s="178">
        <f t="shared" si="4"/>
        <v>100</v>
      </c>
      <c r="AQ9" s="178">
        <f t="shared" si="4"/>
        <v>100</v>
      </c>
      <c r="AR9" s="178">
        <f t="shared" si="5"/>
        <v>100</v>
      </c>
      <c r="AS9" s="178">
        <f t="shared" si="6"/>
        <v>100</v>
      </c>
      <c r="AT9" s="178">
        <f t="shared" si="6"/>
        <v>100</v>
      </c>
      <c r="AU9" s="178">
        <f t="shared" si="7"/>
        <v>0</v>
      </c>
      <c r="AV9" s="178">
        <f t="shared" si="8"/>
        <v>0</v>
      </c>
      <c r="AW9" s="178">
        <f t="shared" si="9"/>
        <v>0</v>
      </c>
      <c r="AX9" s="178">
        <f t="shared" si="10"/>
        <v>0</v>
      </c>
      <c r="AY9" s="174">
        <f t="shared" si="15"/>
        <v>100</v>
      </c>
    </row>
    <row r="10" spans="1:51">
      <c r="A10" s="244"/>
      <c r="B10" s="246"/>
      <c r="C10" s="171">
        <v>2.2000000000000002</v>
      </c>
      <c r="D10" s="191" t="s">
        <v>63</v>
      </c>
      <c r="E10" s="172" t="s">
        <v>64</v>
      </c>
      <c r="F10" s="173">
        <v>3</v>
      </c>
      <c r="G10" s="173" t="s">
        <v>57</v>
      </c>
      <c r="H10" s="173" t="s">
        <v>65</v>
      </c>
      <c r="I10" s="173">
        <f>'Data Source'!$K$22</f>
        <v>64</v>
      </c>
      <c r="J10" s="173">
        <f>'Data Source'!L22</f>
        <v>64</v>
      </c>
      <c r="K10" s="173">
        <f>'Data Source'!M22</f>
        <v>64</v>
      </c>
      <c r="L10" s="173">
        <f>'Data Source'!N22</f>
        <v>64</v>
      </c>
      <c r="M10" s="173">
        <f>'Data Source'!O22</f>
        <v>64</v>
      </c>
      <c r="N10" s="224">
        <f>'Data Source'!P22</f>
        <v>64</v>
      </c>
      <c r="O10" s="228">
        <f>'Data Source'!Q22</f>
        <v>64</v>
      </c>
      <c r="P10" s="234">
        <f>'Data Source'!R22</f>
        <v>64</v>
      </c>
      <c r="Q10" s="173"/>
      <c r="R10" s="173"/>
      <c r="S10" s="173"/>
      <c r="T10" s="173"/>
      <c r="U10" s="174">
        <f t="shared" si="11"/>
        <v>64</v>
      </c>
      <c r="V10" s="192" t="s">
        <v>66</v>
      </c>
      <c r="W10" s="193" t="s">
        <v>67</v>
      </c>
      <c r="X10" s="193" t="s">
        <v>61</v>
      </c>
      <c r="Y10" s="180" t="s">
        <v>62</v>
      </c>
      <c r="Z10" s="183">
        <f>IF(I10&gt;80,3,IF(I10&gt;75,2,IF(I10&gt;=65,1,0)))</f>
        <v>0</v>
      </c>
      <c r="AA10" s="183">
        <f t="shared" ref="AA10:AK10" si="33">IF(J10&gt;80,3,IF(J10&gt;75,2,IF(J10&gt;=65,1,0)))</f>
        <v>0</v>
      </c>
      <c r="AB10" s="183">
        <f t="shared" si="33"/>
        <v>0</v>
      </c>
      <c r="AC10" s="183">
        <f t="shared" si="33"/>
        <v>0</v>
      </c>
      <c r="AD10" s="183">
        <f t="shared" si="33"/>
        <v>0</v>
      </c>
      <c r="AE10" s="183">
        <f t="shared" ref="AE10" si="34">IF(N10&gt;80,3,IF(N10&gt;75,2,IF(N10&gt;=65,1,0)))</f>
        <v>0</v>
      </c>
      <c r="AF10" s="183">
        <f t="shared" ref="AF10:AG10" si="35">IF(O10&gt;80,3,IF(O10&gt;75,2,IF(O10&gt;=65,1,0)))</f>
        <v>0</v>
      </c>
      <c r="AG10" s="183">
        <f t="shared" si="35"/>
        <v>0</v>
      </c>
      <c r="AH10" s="183">
        <f t="shared" si="33"/>
        <v>0</v>
      </c>
      <c r="AI10" s="183">
        <f t="shared" si="33"/>
        <v>0</v>
      </c>
      <c r="AJ10" s="183">
        <f t="shared" si="33"/>
        <v>0</v>
      </c>
      <c r="AK10" s="183">
        <f t="shared" si="33"/>
        <v>0</v>
      </c>
      <c r="AL10" s="168"/>
      <c r="AM10" s="178">
        <f t="shared" si="20"/>
        <v>0</v>
      </c>
      <c r="AN10" s="178">
        <f t="shared" si="20"/>
        <v>0</v>
      </c>
      <c r="AO10" s="178">
        <f t="shared" si="4"/>
        <v>0</v>
      </c>
      <c r="AP10" s="178">
        <f t="shared" si="4"/>
        <v>0</v>
      </c>
      <c r="AQ10" s="178">
        <f t="shared" si="4"/>
        <v>0</v>
      </c>
      <c r="AR10" s="178">
        <f t="shared" si="5"/>
        <v>0</v>
      </c>
      <c r="AS10" s="178">
        <f t="shared" si="6"/>
        <v>0</v>
      </c>
      <c r="AT10" s="178">
        <f t="shared" si="6"/>
        <v>0</v>
      </c>
      <c r="AU10" s="178">
        <f t="shared" si="7"/>
        <v>0</v>
      </c>
      <c r="AV10" s="178">
        <f t="shared" si="8"/>
        <v>0</v>
      </c>
      <c r="AW10" s="178">
        <f t="shared" si="9"/>
        <v>0</v>
      </c>
      <c r="AX10" s="178">
        <f t="shared" si="10"/>
        <v>0</v>
      </c>
      <c r="AY10" s="174">
        <f t="shared" si="15"/>
        <v>0</v>
      </c>
    </row>
    <row r="11" spans="1:51" ht="24">
      <c r="A11" s="244"/>
      <c r="B11" s="246"/>
      <c r="C11" s="171">
        <v>2.2999999999999998</v>
      </c>
      <c r="D11" s="172" t="s">
        <v>68</v>
      </c>
      <c r="E11" s="172" t="s">
        <v>69</v>
      </c>
      <c r="F11" s="173">
        <v>3</v>
      </c>
      <c r="G11" s="173" t="s">
        <v>70</v>
      </c>
      <c r="H11" s="173" t="s">
        <v>29</v>
      </c>
      <c r="I11" s="174">
        <f>'Data Source'!$K$25</f>
        <v>100</v>
      </c>
      <c r="J11" s="174">
        <f>'Data Source'!L25</f>
        <v>100</v>
      </c>
      <c r="K11" s="174">
        <f>'Data Source'!M25</f>
        <v>100</v>
      </c>
      <c r="L11" s="174">
        <f>'Data Source'!N25</f>
        <v>100</v>
      </c>
      <c r="M11" s="174">
        <f>'Data Source'!O25</f>
        <v>100</v>
      </c>
      <c r="N11" s="174">
        <f>'Data Source'!P25</f>
        <v>100</v>
      </c>
      <c r="O11" s="174">
        <f>'Data Source'!Q25</f>
        <v>100</v>
      </c>
      <c r="P11" s="174">
        <f>'Data Source'!R25</f>
        <v>100</v>
      </c>
      <c r="Q11" s="173"/>
      <c r="R11" s="174"/>
      <c r="S11" s="174"/>
      <c r="T11" s="174"/>
      <c r="U11" s="174">
        <f t="shared" si="11"/>
        <v>100</v>
      </c>
      <c r="V11" s="192" t="s">
        <v>71</v>
      </c>
      <c r="W11" s="193" t="s">
        <v>72</v>
      </c>
      <c r="X11" s="193" t="s">
        <v>73</v>
      </c>
      <c r="Y11" s="180" t="s">
        <v>74</v>
      </c>
      <c r="Z11" s="173">
        <f t="shared" ref="Z11" si="36">IF(I11&gt;90,3,IF(I11&gt;85,2,IF(I11&gt;=80,1,0)))</f>
        <v>3</v>
      </c>
      <c r="AA11" s="173">
        <f t="shared" ref="AA11:AK11" si="37">IF(J11&gt;90,3,IF(J11&gt;85,2,IF(J11&gt;=80,1,0)))</f>
        <v>3</v>
      </c>
      <c r="AB11" s="173">
        <f t="shared" si="37"/>
        <v>3</v>
      </c>
      <c r="AC11" s="173">
        <f t="shared" si="37"/>
        <v>3</v>
      </c>
      <c r="AD11" s="173">
        <f t="shared" si="37"/>
        <v>3</v>
      </c>
      <c r="AE11" s="228">
        <f t="shared" ref="AE11" si="38">IF(N11&gt;90,3,IF(N11&gt;85,2,IF(N11&gt;=80,1,0)))</f>
        <v>3</v>
      </c>
      <c r="AF11" s="228">
        <f t="shared" ref="AF11:AG11" si="39">IF(O11&gt;90,3,IF(O11&gt;85,2,IF(O11&gt;=80,1,0)))</f>
        <v>3</v>
      </c>
      <c r="AG11" s="234">
        <f t="shared" si="39"/>
        <v>3</v>
      </c>
      <c r="AH11" s="173">
        <f t="shared" si="37"/>
        <v>0</v>
      </c>
      <c r="AI11" s="173">
        <f t="shared" si="37"/>
        <v>0</v>
      </c>
      <c r="AJ11" s="173">
        <f t="shared" si="37"/>
        <v>0</v>
      </c>
      <c r="AK11" s="173">
        <f t="shared" si="37"/>
        <v>0</v>
      </c>
      <c r="AL11" s="168"/>
      <c r="AM11" s="178">
        <f t="shared" si="20"/>
        <v>100</v>
      </c>
      <c r="AN11" s="178">
        <f t="shared" si="20"/>
        <v>100</v>
      </c>
      <c r="AO11" s="178">
        <f t="shared" si="4"/>
        <v>100</v>
      </c>
      <c r="AP11" s="178">
        <f t="shared" si="4"/>
        <v>100</v>
      </c>
      <c r="AQ11" s="178">
        <f t="shared" si="4"/>
        <v>100</v>
      </c>
      <c r="AR11" s="178">
        <f t="shared" si="5"/>
        <v>100</v>
      </c>
      <c r="AS11" s="178">
        <f t="shared" si="6"/>
        <v>100</v>
      </c>
      <c r="AT11" s="178">
        <f t="shared" si="6"/>
        <v>100</v>
      </c>
      <c r="AU11" s="178">
        <f t="shared" si="7"/>
        <v>0</v>
      </c>
      <c r="AV11" s="178">
        <f t="shared" si="8"/>
        <v>0</v>
      </c>
      <c r="AW11" s="178">
        <f t="shared" si="9"/>
        <v>0</v>
      </c>
      <c r="AX11" s="178">
        <f t="shared" si="10"/>
        <v>0</v>
      </c>
      <c r="AY11" s="174">
        <f t="shared" si="15"/>
        <v>100</v>
      </c>
    </row>
    <row r="12" spans="1:51" ht="24">
      <c r="A12" s="244"/>
      <c r="B12" s="246"/>
      <c r="C12" s="171">
        <v>2.4</v>
      </c>
      <c r="D12" s="191" t="s">
        <v>75</v>
      </c>
      <c r="E12" s="172" t="s">
        <v>76</v>
      </c>
      <c r="F12" s="173">
        <v>1</v>
      </c>
      <c r="G12" s="173" t="s">
        <v>70</v>
      </c>
      <c r="H12" s="173" t="s">
        <v>65</v>
      </c>
      <c r="I12" s="173">
        <f>'Data Source'!$K$27</f>
        <v>1</v>
      </c>
      <c r="J12" s="173">
        <f>'Data Source'!L27</f>
        <v>7</v>
      </c>
      <c r="K12" s="173">
        <f>'Data Source'!M27</f>
        <v>9</v>
      </c>
      <c r="L12" s="173">
        <f>'Data Source'!N27</f>
        <v>9</v>
      </c>
      <c r="M12" s="173">
        <f>'Data Source'!O27</f>
        <v>9</v>
      </c>
      <c r="N12" s="224">
        <f>'Data Source'!P27</f>
        <v>15</v>
      </c>
      <c r="O12" s="228">
        <f>'Data Source'!Q27</f>
        <v>16</v>
      </c>
      <c r="P12" s="234">
        <f>'Data Source'!R27</f>
        <v>16</v>
      </c>
      <c r="Q12" s="173"/>
      <c r="R12" s="173"/>
      <c r="S12" s="173"/>
      <c r="T12" s="173"/>
      <c r="U12" s="174">
        <f>P12</f>
        <v>16</v>
      </c>
      <c r="V12" s="192" t="s">
        <v>77</v>
      </c>
      <c r="W12" s="247" t="s">
        <v>78</v>
      </c>
      <c r="X12" s="248"/>
      <c r="Y12" s="180" t="s">
        <v>79</v>
      </c>
      <c r="Z12" s="173">
        <f t="shared" ref="Z12" si="40">IF(I12&gt;4,1,IF(I12&gt;=1,0.5,0))</f>
        <v>0.5</v>
      </c>
      <c r="AA12" s="173">
        <f t="shared" ref="AA12:AK12" si="41">IF(J12&gt;4,1,IF(J12&gt;=1,0.5,0))</f>
        <v>1</v>
      </c>
      <c r="AB12" s="173">
        <f t="shared" si="41"/>
        <v>1</v>
      </c>
      <c r="AC12" s="173">
        <f t="shared" si="41"/>
        <v>1</v>
      </c>
      <c r="AD12" s="173">
        <f t="shared" si="41"/>
        <v>1</v>
      </c>
      <c r="AE12" s="228">
        <f t="shared" ref="AE12" si="42">IF(N12&gt;4,1,IF(N12&gt;=1,0.5,0))</f>
        <v>1</v>
      </c>
      <c r="AF12" s="228">
        <f t="shared" ref="AF12:AG12" si="43">IF(O12&gt;4,1,IF(O12&gt;=1,0.5,0))</f>
        <v>1</v>
      </c>
      <c r="AG12" s="234">
        <f t="shared" si="43"/>
        <v>1</v>
      </c>
      <c r="AH12" s="173">
        <f t="shared" si="41"/>
        <v>0</v>
      </c>
      <c r="AI12" s="173">
        <f t="shared" si="41"/>
        <v>0</v>
      </c>
      <c r="AJ12" s="173">
        <f t="shared" si="41"/>
        <v>0</v>
      </c>
      <c r="AK12" s="173">
        <f t="shared" si="41"/>
        <v>0</v>
      </c>
      <c r="AL12" s="168"/>
      <c r="AM12" s="178">
        <f t="shared" si="20"/>
        <v>50</v>
      </c>
      <c r="AN12" s="178">
        <f t="shared" si="20"/>
        <v>100</v>
      </c>
      <c r="AO12" s="178">
        <f t="shared" si="4"/>
        <v>100</v>
      </c>
      <c r="AP12" s="178">
        <f t="shared" si="4"/>
        <v>100</v>
      </c>
      <c r="AQ12" s="178">
        <f t="shared" si="4"/>
        <v>100</v>
      </c>
      <c r="AR12" s="178">
        <f t="shared" si="5"/>
        <v>100</v>
      </c>
      <c r="AS12" s="178">
        <f t="shared" si="6"/>
        <v>100</v>
      </c>
      <c r="AT12" s="178">
        <f t="shared" si="6"/>
        <v>100</v>
      </c>
      <c r="AU12" s="178">
        <f t="shared" si="7"/>
        <v>0</v>
      </c>
      <c r="AV12" s="178">
        <f t="shared" si="8"/>
        <v>0</v>
      </c>
      <c r="AW12" s="178">
        <f t="shared" si="9"/>
        <v>0</v>
      </c>
      <c r="AX12" s="178">
        <f t="shared" si="10"/>
        <v>0</v>
      </c>
      <c r="AY12" s="174">
        <f t="shared" si="15"/>
        <v>93.75</v>
      </c>
    </row>
    <row r="13" spans="1:51" ht="24">
      <c r="A13" s="244"/>
      <c r="B13" s="246"/>
      <c r="C13" s="171">
        <v>2.5</v>
      </c>
      <c r="D13" s="191" t="s">
        <v>80</v>
      </c>
      <c r="E13" s="172" t="s">
        <v>81</v>
      </c>
      <c r="F13" s="173">
        <v>2</v>
      </c>
      <c r="G13" s="173" t="s">
        <v>82</v>
      </c>
      <c r="H13" s="173" t="s">
        <v>29</v>
      </c>
      <c r="I13" s="194">
        <f>'Data Source'!$K$30</f>
        <v>0</v>
      </c>
      <c r="J13" s="194">
        <f>'Data Source'!L30</f>
        <v>1.8323408153916628E-3</v>
      </c>
      <c r="K13" s="194">
        <f>'Data Source'!M30</f>
        <v>9.1617040769583142E-4</v>
      </c>
      <c r="L13" s="194">
        <f>'Data Source'!N30</f>
        <v>4.5808520384791571E-4</v>
      </c>
      <c r="M13" s="194">
        <f>'Data Source'!O30</f>
        <v>2.2904260192395786E-3</v>
      </c>
      <c r="N13" s="194">
        <f>'Data Source'!P30</f>
        <v>4.514672686230248E-4</v>
      </c>
      <c r="O13" s="194">
        <f>'Data Source'!Q30</f>
        <v>9.0049527239981989E-4</v>
      </c>
      <c r="P13" s="194">
        <f>'Data Source'!R30</f>
        <v>0</v>
      </c>
      <c r="Q13" s="194"/>
      <c r="R13" s="194"/>
      <c r="S13" s="194"/>
      <c r="T13" s="194"/>
      <c r="U13" s="194">
        <f t="shared" si="11"/>
        <v>8.561231233997291E-4</v>
      </c>
      <c r="V13" s="192" t="s">
        <v>83</v>
      </c>
      <c r="W13" s="247" t="s">
        <v>84</v>
      </c>
      <c r="X13" s="248"/>
      <c r="Y13" s="180" t="s">
        <v>85</v>
      </c>
      <c r="Z13" s="173">
        <f t="shared" ref="Z13" si="44">IF(I13&lt;5,2,IF(I13&lt;=10,1,0))</f>
        <v>2</v>
      </c>
      <c r="AA13" s="173">
        <f t="shared" ref="AA13:AK13" si="45">IF(J13&lt;5,2,IF(J13&lt;=10,1,0))</f>
        <v>2</v>
      </c>
      <c r="AB13" s="173">
        <f t="shared" si="45"/>
        <v>2</v>
      </c>
      <c r="AC13" s="173">
        <f t="shared" si="45"/>
        <v>2</v>
      </c>
      <c r="AD13" s="173">
        <f t="shared" si="45"/>
        <v>2</v>
      </c>
      <c r="AE13" s="228">
        <f t="shared" ref="AE13" si="46">IF(N13&lt;5,2,IF(N13&lt;=10,1,0))</f>
        <v>2</v>
      </c>
      <c r="AF13" s="228">
        <f t="shared" ref="AF13:AG13" si="47">IF(O13&lt;5,2,IF(O13&lt;=10,1,0))</f>
        <v>2</v>
      </c>
      <c r="AG13" s="234">
        <f t="shared" si="47"/>
        <v>2</v>
      </c>
      <c r="AH13" s="173">
        <f t="shared" si="45"/>
        <v>2</v>
      </c>
      <c r="AI13" s="173">
        <f t="shared" si="45"/>
        <v>2</v>
      </c>
      <c r="AJ13" s="173">
        <f t="shared" si="45"/>
        <v>2</v>
      </c>
      <c r="AK13" s="173">
        <f t="shared" si="45"/>
        <v>2</v>
      </c>
      <c r="AL13" s="168"/>
      <c r="AM13" s="178">
        <f t="shared" si="20"/>
        <v>100</v>
      </c>
      <c r="AN13" s="178">
        <f t="shared" si="20"/>
        <v>100</v>
      </c>
      <c r="AO13" s="178">
        <f t="shared" si="4"/>
        <v>100</v>
      </c>
      <c r="AP13" s="178">
        <f t="shared" si="4"/>
        <v>100</v>
      </c>
      <c r="AQ13" s="178">
        <f t="shared" si="4"/>
        <v>100</v>
      </c>
      <c r="AR13" s="178">
        <f t="shared" si="5"/>
        <v>100</v>
      </c>
      <c r="AS13" s="178">
        <f t="shared" si="6"/>
        <v>100</v>
      </c>
      <c r="AT13" s="178">
        <f t="shared" si="6"/>
        <v>100</v>
      </c>
      <c r="AU13" s="178">
        <f t="shared" si="7"/>
        <v>100</v>
      </c>
      <c r="AV13" s="178">
        <f t="shared" si="8"/>
        <v>100</v>
      </c>
      <c r="AW13" s="178">
        <f t="shared" si="9"/>
        <v>100</v>
      </c>
      <c r="AX13" s="178">
        <f t="shared" si="10"/>
        <v>100</v>
      </c>
      <c r="AY13" s="174">
        <f t="shared" si="15"/>
        <v>100</v>
      </c>
    </row>
    <row r="14" spans="1:51">
      <c r="A14" s="244"/>
      <c r="B14" s="246"/>
      <c r="C14" s="171">
        <v>2.6</v>
      </c>
      <c r="D14" s="191" t="s">
        <v>86</v>
      </c>
      <c r="E14" s="172" t="s">
        <v>87</v>
      </c>
      <c r="F14" s="173">
        <v>2</v>
      </c>
      <c r="G14" s="173" t="s">
        <v>82</v>
      </c>
      <c r="H14" s="173" t="s">
        <v>29</v>
      </c>
      <c r="I14" s="174">
        <f>'Data Source'!$K$33</f>
        <v>98.333333333333329</v>
      </c>
      <c r="J14" s="174">
        <f>'Data Source'!L33</f>
        <v>100</v>
      </c>
      <c r="K14" s="174">
        <f>'Data Source'!M33</f>
        <v>100</v>
      </c>
      <c r="L14" s="174">
        <f>'Data Source'!N33</f>
        <v>96.428571428571431</v>
      </c>
      <c r="M14" s="174">
        <f>'Data Source'!O33</f>
        <v>97.491039426523301</v>
      </c>
      <c r="N14" s="174">
        <f>'Data Source'!P33</f>
        <v>94.642857142857139</v>
      </c>
      <c r="O14" s="174">
        <f>'Data Source'!Q33</f>
        <v>96.36363636363636</v>
      </c>
      <c r="P14" s="174">
        <f>'Data Source'!R33</f>
        <v>89.361702127659569</v>
      </c>
      <c r="Q14" s="174"/>
      <c r="R14" s="173"/>
      <c r="S14" s="173"/>
      <c r="T14" s="173"/>
      <c r="U14" s="174">
        <f t="shared" si="11"/>
        <v>96.577642477822636</v>
      </c>
      <c r="V14" s="192" t="s">
        <v>43</v>
      </c>
      <c r="W14" s="247" t="s">
        <v>88</v>
      </c>
      <c r="X14" s="248"/>
      <c r="Y14" s="180" t="s">
        <v>89</v>
      </c>
      <c r="Z14" s="173">
        <f t="shared" ref="Z14" si="48">IF(I14&gt;95,2,IF(I14&gt;85,1,0))</f>
        <v>2</v>
      </c>
      <c r="AA14" s="173">
        <f t="shared" ref="AA14:AK14" si="49">IF(J14&gt;95,2,IF(J14&gt;85,1,0))</f>
        <v>2</v>
      </c>
      <c r="AB14" s="173">
        <f t="shared" si="49"/>
        <v>2</v>
      </c>
      <c r="AC14" s="173">
        <f t="shared" si="49"/>
        <v>2</v>
      </c>
      <c r="AD14" s="173">
        <f t="shared" si="49"/>
        <v>2</v>
      </c>
      <c r="AE14" s="228">
        <f t="shared" ref="AE14" si="50">IF(N14&gt;95,2,IF(N14&gt;85,1,0))</f>
        <v>1</v>
      </c>
      <c r="AF14" s="228">
        <f t="shared" ref="AF14:AG14" si="51">IF(O14&gt;95,2,IF(O14&gt;85,1,0))</f>
        <v>2</v>
      </c>
      <c r="AG14" s="234">
        <f t="shared" si="51"/>
        <v>1</v>
      </c>
      <c r="AH14" s="173">
        <f t="shared" si="49"/>
        <v>0</v>
      </c>
      <c r="AI14" s="173">
        <f t="shared" si="49"/>
        <v>0</v>
      </c>
      <c r="AJ14" s="173">
        <f t="shared" si="49"/>
        <v>0</v>
      </c>
      <c r="AK14" s="173">
        <f t="shared" si="49"/>
        <v>0</v>
      </c>
      <c r="AL14" s="168"/>
      <c r="AM14" s="178">
        <f t="shared" si="20"/>
        <v>100</v>
      </c>
      <c r="AN14" s="178">
        <f t="shared" si="20"/>
        <v>100</v>
      </c>
      <c r="AO14" s="178">
        <f t="shared" si="4"/>
        <v>100</v>
      </c>
      <c r="AP14" s="178">
        <f t="shared" si="4"/>
        <v>100</v>
      </c>
      <c r="AQ14" s="178">
        <f t="shared" si="4"/>
        <v>100</v>
      </c>
      <c r="AR14" s="178">
        <f t="shared" si="5"/>
        <v>50</v>
      </c>
      <c r="AS14" s="178">
        <f t="shared" si="6"/>
        <v>100</v>
      </c>
      <c r="AT14" s="178">
        <f t="shared" si="6"/>
        <v>50</v>
      </c>
      <c r="AU14" s="178">
        <f t="shared" si="7"/>
        <v>0</v>
      </c>
      <c r="AV14" s="178">
        <f t="shared" si="8"/>
        <v>0</v>
      </c>
      <c r="AW14" s="178">
        <f t="shared" si="9"/>
        <v>0</v>
      </c>
      <c r="AX14" s="178">
        <f t="shared" si="10"/>
        <v>0</v>
      </c>
      <c r="AY14" s="174">
        <f t="shared" si="15"/>
        <v>87.5</v>
      </c>
    </row>
    <row r="15" spans="1:51">
      <c r="A15" s="184"/>
      <c r="B15" s="185"/>
      <c r="C15" s="185"/>
      <c r="D15" s="186"/>
      <c r="E15" s="187" t="s">
        <v>53</v>
      </c>
      <c r="F15" s="188">
        <f>SUM(F9:F14)</f>
        <v>14</v>
      </c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95">
        <f>SUM(Z9:Z14)</f>
        <v>10.5</v>
      </c>
      <c r="AA15" s="185">
        <f t="shared" ref="AA15:AK15" si="52">SUM(AA9:AA14)</f>
        <v>11</v>
      </c>
      <c r="AB15" s="185">
        <f t="shared" ref="AB15:AC15" si="53">SUM(AB9:AB14)</f>
        <v>11</v>
      </c>
      <c r="AC15" s="185">
        <f t="shared" si="53"/>
        <v>11</v>
      </c>
      <c r="AD15" s="185">
        <f t="shared" ref="AD15:AF15" si="54">SUM(AD9:AD14)</f>
        <v>11</v>
      </c>
      <c r="AE15" s="185">
        <f t="shared" si="54"/>
        <v>10</v>
      </c>
      <c r="AF15" s="185">
        <f t="shared" si="54"/>
        <v>11</v>
      </c>
      <c r="AG15" s="185">
        <f t="shared" ref="AG15" si="55">SUM(AG9:AG14)</f>
        <v>10</v>
      </c>
      <c r="AH15" s="185">
        <f t="shared" si="52"/>
        <v>2</v>
      </c>
      <c r="AI15" s="185">
        <f t="shared" si="52"/>
        <v>2</v>
      </c>
      <c r="AJ15" s="185">
        <f t="shared" si="52"/>
        <v>2</v>
      </c>
      <c r="AK15" s="185">
        <f t="shared" si="52"/>
        <v>2</v>
      </c>
      <c r="AL15" s="168"/>
      <c r="AM15" s="189">
        <f t="shared" si="20"/>
        <v>75</v>
      </c>
      <c r="AN15" s="189">
        <f t="shared" si="20"/>
        <v>78.571428571428569</v>
      </c>
      <c r="AO15" s="189">
        <f t="shared" si="4"/>
        <v>78.571428571428569</v>
      </c>
      <c r="AP15" s="189">
        <f t="shared" si="4"/>
        <v>78.571428571428569</v>
      </c>
      <c r="AQ15" s="189">
        <f t="shared" si="4"/>
        <v>78.571428571428569</v>
      </c>
      <c r="AR15" s="189">
        <f t="shared" si="5"/>
        <v>71.428571428571431</v>
      </c>
      <c r="AS15" s="189">
        <f t="shared" si="6"/>
        <v>78.571428571428569</v>
      </c>
      <c r="AT15" s="189">
        <f t="shared" si="6"/>
        <v>71.428571428571431</v>
      </c>
      <c r="AU15" s="189">
        <f t="shared" si="7"/>
        <v>14.285714285714285</v>
      </c>
      <c r="AV15" s="189">
        <f t="shared" si="8"/>
        <v>14.285714285714285</v>
      </c>
      <c r="AW15" s="189">
        <f t="shared" si="9"/>
        <v>14.285714285714285</v>
      </c>
      <c r="AX15" s="189">
        <f t="shared" si="10"/>
        <v>14.285714285714285</v>
      </c>
      <c r="AY15" s="189">
        <f t="shared" si="15"/>
        <v>76.339285714285708</v>
      </c>
    </row>
    <row r="16" spans="1:51" ht="24">
      <c r="A16" s="236" t="s">
        <v>90</v>
      </c>
      <c r="B16" s="245">
        <v>28</v>
      </c>
      <c r="C16" s="171">
        <v>3.1</v>
      </c>
      <c r="D16" s="191" t="s">
        <v>91</v>
      </c>
      <c r="E16" s="172" t="s">
        <v>92</v>
      </c>
      <c r="F16" s="173">
        <v>5</v>
      </c>
      <c r="G16" s="196" t="s">
        <v>93</v>
      </c>
      <c r="H16" s="173" t="s">
        <v>65</v>
      </c>
      <c r="I16" s="173">
        <f>'Data Source'!$K$35</f>
        <v>76.599999999999994</v>
      </c>
      <c r="J16" s="173">
        <f>'Data Source'!L35</f>
        <v>76.599999999999994</v>
      </c>
      <c r="K16" s="173">
        <f>'Data Source'!M35</f>
        <v>77.599999999999994</v>
      </c>
      <c r="L16" s="173">
        <f>'Data Source'!N35</f>
        <v>77.599999999999994</v>
      </c>
      <c r="M16" s="173">
        <f>'Data Source'!O35</f>
        <v>78</v>
      </c>
      <c r="N16" s="224">
        <f>'Data Source'!P35</f>
        <v>78</v>
      </c>
      <c r="O16" s="228">
        <f>'Data Source'!Q35</f>
        <v>78</v>
      </c>
      <c r="P16" s="234">
        <f>'Data Source'!R35</f>
        <v>78</v>
      </c>
      <c r="Q16" s="173"/>
      <c r="R16" s="173"/>
      <c r="S16" s="173"/>
      <c r="T16" s="173"/>
      <c r="U16" s="174">
        <f t="shared" si="11"/>
        <v>77.55</v>
      </c>
      <c r="V16" s="175" t="s">
        <v>94</v>
      </c>
      <c r="W16" s="176" t="s">
        <v>95</v>
      </c>
      <c r="X16" s="176" t="s">
        <v>96</v>
      </c>
      <c r="Y16" s="182" t="s">
        <v>97</v>
      </c>
      <c r="Z16" s="173">
        <f t="shared" ref="Z16" si="56">IF(I16&gt;85,5,IF(I16&gt;80,4,IF(I16&gt;78,3,IF(I16&gt;76,2,IF(I16&gt;75,1,0)))))</f>
        <v>2</v>
      </c>
      <c r="AA16" s="173">
        <f t="shared" ref="AA16:AK16" si="57">IF(J16&gt;85,5,IF(J16&gt;80,4,IF(J16&gt;78,3,IF(J16&gt;76,2,IF(J16&gt;75,1,0)))))</f>
        <v>2</v>
      </c>
      <c r="AB16" s="173">
        <f t="shared" si="57"/>
        <v>2</v>
      </c>
      <c r="AC16" s="173">
        <f t="shared" si="57"/>
        <v>2</v>
      </c>
      <c r="AD16" s="173">
        <f t="shared" si="57"/>
        <v>2</v>
      </c>
      <c r="AE16" s="228">
        <f t="shared" ref="AE16" si="58">IF(N16&gt;85,5,IF(N16&gt;80,4,IF(N16&gt;78,3,IF(N16&gt;76,2,IF(N16&gt;75,1,0)))))</f>
        <v>2</v>
      </c>
      <c r="AF16" s="228">
        <f t="shared" ref="AF16:AG16" si="59">IF(O16&gt;85,5,IF(O16&gt;80,4,IF(O16&gt;78,3,IF(O16&gt;76,2,IF(O16&gt;75,1,0)))))</f>
        <v>2</v>
      </c>
      <c r="AG16" s="234">
        <f t="shared" si="59"/>
        <v>2</v>
      </c>
      <c r="AH16" s="173">
        <f t="shared" si="57"/>
        <v>0</v>
      </c>
      <c r="AI16" s="173">
        <f t="shared" si="57"/>
        <v>0</v>
      </c>
      <c r="AJ16" s="173">
        <f t="shared" si="57"/>
        <v>0</v>
      </c>
      <c r="AK16" s="173">
        <f t="shared" si="57"/>
        <v>0</v>
      </c>
      <c r="AL16" s="168"/>
      <c r="AM16" s="178">
        <f t="shared" si="20"/>
        <v>40</v>
      </c>
      <c r="AN16" s="178">
        <f t="shared" si="20"/>
        <v>40</v>
      </c>
      <c r="AO16" s="178">
        <f t="shared" si="4"/>
        <v>40</v>
      </c>
      <c r="AP16" s="178">
        <f t="shared" si="4"/>
        <v>40</v>
      </c>
      <c r="AQ16" s="178">
        <f t="shared" si="4"/>
        <v>40</v>
      </c>
      <c r="AR16" s="178">
        <f t="shared" si="5"/>
        <v>40</v>
      </c>
      <c r="AS16" s="178">
        <f t="shared" si="6"/>
        <v>40</v>
      </c>
      <c r="AT16" s="178">
        <f t="shared" si="6"/>
        <v>40</v>
      </c>
      <c r="AU16" s="178">
        <f t="shared" si="7"/>
        <v>0</v>
      </c>
      <c r="AV16" s="178">
        <f t="shared" si="8"/>
        <v>0</v>
      </c>
      <c r="AW16" s="178">
        <f t="shared" si="9"/>
        <v>0</v>
      </c>
      <c r="AX16" s="178">
        <f t="shared" si="10"/>
        <v>0</v>
      </c>
      <c r="AY16" s="174">
        <f t="shared" si="15"/>
        <v>40</v>
      </c>
    </row>
    <row r="17" spans="1:51" ht="24">
      <c r="A17" s="244"/>
      <c r="B17" s="246"/>
      <c r="C17" s="171">
        <v>3.2</v>
      </c>
      <c r="D17" s="191" t="s">
        <v>98</v>
      </c>
      <c r="E17" s="172" t="s">
        <v>99</v>
      </c>
      <c r="F17" s="173">
        <v>4</v>
      </c>
      <c r="G17" s="196" t="s">
        <v>100</v>
      </c>
      <c r="H17" s="173" t="s">
        <v>101</v>
      </c>
      <c r="I17" s="174">
        <f>'Data Source'!$K$38</f>
        <v>86.666666666666671</v>
      </c>
      <c r="J17" s="174">
        <f>'Data Source'!L38</f>
        <v>86.666666666666671</v>
      </c>
      <c r="K17" s="174">
        <f>'Data Source'!M38</f>
        <v>86.666666666666671</v>
      </c>
      <c r="L17" s="174">
        <f>'Data Source'!N38</f>
        <v>86.666666666666671</v>
      </c>
      <c r="M17" s="174">
        <f>'Data Source'!O38</f>
        <v>87</v>
      </c>
      <c r="N17" s="174">
        <f>'Data Source'!P38</f>
        <v>68.75</v>
      </c>
      <c r="O17" s="174">
        <f>'Data Source'!Q38</f>
        <v>68.75</v>
      </c>
      <c r="P17" s="174">
        <f>'Data Source'!R38</f>
        <v>68.75</v>
      </c>
      <c r="Q17" s="174"/>
      <c r="R17" s="174"/>
      <c r="S17" s="174"/>
      <c r="T17" s="174"/>
      <c r="U17" s="174">
        <f t="shared" si="11"/>
        <v>79.989583333333343</v>
      </c>
      <c r="V17" s="180" t="s">
        <v>43</v>
      </c>
      <c r="W17" s="176" t="s">
        <v>44</v>
      </c>
      <c r="X17" s="182" t="s">
        <v>45</v>
      </c>
      <c r="Y17" s="182" t="s">
        <v>46</v>
      </c>
      <c r="Z17" s="173">
        <f>IF(I17&gt;100,4,IF(I17&gt;95,3,IF(I17&gt;90,2,IF(I17&gt;85,1,0))))</f>
        <v>1</v>
      </c>
      <c r="AA17" s="173">
        <f>IF(J17&gt;100,4,IF(J17&gt;95,3,IF(J17&gt;90,2,IF(J17&gt;85,1,0))))</f>
        <v>1</v>
      </c>
      <c r="AB17" s="173">
        <f>IF(K17&gt;100,4,IF(K17&gt;95,3,IF(K17&gt;90,2,IF(K17&gt;85,1,0))))</f>
        <v>1</v>
      </c>
      <c r="AC17" s="173">
        <f>IF(L17&gt;100,4,IF(L17&gt;95,3,IF(L17&gt;90,2,IF(L17&gt;85,1,0))))</f>
        <v>1</v>
      </c>
      <c r="AD17" s="173">
        <f>IF(M17&gt;100,4,IF(M17&gt;95,3,IF(M17&gt;90,2,IF(M17&gt;85,1,0))))</f>
        <v>1</v>
      </c>
      <c r="AE17" s="228">
        <f t="shared" ref="AE17:AG17" si="60">IF(N17&gt;100,4,IF(N17&gt;95,3,IF(N17&gt;90,2,IF(N17&gt;85,1,0))))</f>
        <v>0</v>
      </c>
      <c r="AF17" s="228">
        <f t="shared" si="60"/>
        <v>0</v>
      </c>
      <c r="AG17" s="234">
        <f t="shared" si="60"/>
        <v>0</v>
      </c>
      <c r="AH17" s="173">
        <f t="shared" ref="AG17:AK17" si="61">IF(Q17="NA","NA",IF(Q17&gt;100,4,IF(Q17&gt;95,3,IF(Q17&gt;90,2,IF(Q17&gt;85,1,0)))))</f>
        <v>0</v>
      </c>
      <c r="AI17" s="173">
        <f t="shared" si="61"/>
        <v>0</v>
      </c>
      <c r="AJ17" s="173">
        <f t="shared" si="61"/>
        <v>0</v>
      </c>
      <c r="AK17" s="173">
        <f t="shared" si="61"/>
        <v>0</v>
      </c>
      <c r="AL17" s="168"/>
      <c r="AM17" s="178">
        <f t="shared" si="20"/>
        <v>25</v>
      </c>
      <c r="AN17" s="178">
        <f t="shared" si="20"/>
        <v>25</v>
      </c>
      <c r="AO17" s="178">
        <f t="shared" si="4"/>
        <v>25</v>
      </c>
      <c r="AP17" s="178">
        <f t="shared" si="4"/>
        <v>25</v>
      </c>
      <c r="AQ17" s="178">
        <f t="shared" si="4"/>
        <v>25</v>
      </c>
      <c r="AR17" s="178">
        <f t="shared" si="5"/>
        <v>0</v>
      </c>
      <c r="AS17" s="178">
        <f t="shared" si="6"/>
        <v>0</v>
      </c>
      <c r="AT17" s="178">
        <f t="shared" si="6"/>
        <v>0</v>
      </c>
      <c r="AU17" s="178">
        <f t="shared" si="7"/>
        <v>0</v>
      </c>
      <c r="AV17" s="178">
        <f t="shared" si="8"/>
        <v>0</v>
      </c>
      <c r="AW17" s="178">
        <f t="shared" si="9"/>
        <v>0</v>
      </c>
      <c r="AX17" s="178">
        <f t="shared" si="10"/>
        <v>0</v>
      </c>
      <c r="AY17" s="174">
        <f t="shared" si="15"/>
        <v>15.625</v>
      </c>
    </row>
    <row r="18" spans="1:51" ht="24">
      <c r="A18" s="244"/>
      <c r="B18" s="246"/>
      <c r="C18" s="171">
        <v>3.3</v>
      </c>
      <c r="D18" s="191" t="s">
        <v>102</v>
      </c>
      <c r="E18" s="172" t="s">
        <v>103</v>
      </c>
      <c r="F18" s="173" t="s">
        <v>112</v>
      </c>
      <c r="G18" s="196" t="s">
        <v>100</v>
      </c>
      <c r="H18" s="173" t="s">
        <v>101</v>
      </c>
      <c r="I18" s="174" t="str">
        <f>'Data Source'!$K$41</f>
        <v>NA</v>
      </c>
      <c r="J18" s="174" t="str">
        <f>'Data Source'!L41</f>
        <v>NA</v>
      </c>
      <c r="K18" s="174" t="str">
        <f>'Data Source'!M41</f>
        <v>NA</v>
      </c>
      <c r="L18" s="174" t="str">
        <f>'Data Source'!N41</f>
        <v>NA</v>
      </c>
      <c r="M18" s="174" t="str">
        <f>'Data Source'!O41</f>
        <v>NA</v>
      </c>
      <c r="N18" s="174" t="str">
        <f>'Data Source'!P41</f>
        <v>NA</v>
      </c>
      <c r="O18" s="174" t="str">
        <f>'Data Source'!Q41</f>
        <v>NA</v>
      </c>
      <c r="P18" s="174" t="str">
        <f>'Data Source'!R41</f>
        <v>NA</v>
      </c>
      <c r="Q18" s="174">
        <f>'Data Source'!S41</f>
        <v>0</v>
      </c>
      <c r="R18" s="174">
        <f>'Data Source'!T41</f>
        <v>0</v>
      </c>
      <c r="S18" s="174">
        <f>'Data Source'!U41</f>
        <v>0</v>
      </c>
      <c r="T18" s="174">
        <f>'Data Source'!V41</f>
        <v>0</v>
      </c>
      <c r="U18" s="174" t="s">
        <v>112</v>
      </c>
      <c r="V18" s="180" t="s">
        <v>104</v>
      </c>
      <c r="W18" s="253" t="s">
        <v>105</v>
      </c>
      <c r="X18" s="255"/>
      <c r="Y18" s="182" t="s">
        <v>106</v>
      </c>
      <c r="Z18" s="197" t="str">
        <f>I18</f>
        <v>NA</v>
      </c>
      <c r="AA18" s="197" t="str">
        <f t="shared" ref="AA18:AD18" si="62">J18</f>
        <v>NA</v>
      </c>
      <c r="AB18" s="197" t="str">
        <f t="shared" si="62"/>
        <v>NA</v>
      </c>
      <c r="AC18" s="197" t="str">
        <f t="shared" si="62"/>
        <v>NA</v>
      </c>
      <c r="AD18" s="197" t="str">
        <f t="shared" si="62"/>
        <v>NA</v>
      </c>
      <c r="AE18" s="197" t="str">
        <f t="shared" ref="AE18" si="63">N18</f>
        <v>NA</v>
      </c>
      <c r="AF18" s="197" t="str">
        <f t="shared" ref="AF18:AG18" si="64">O18</f>
        <v>NA</v>
      </c>
      <c r="AG18" s="197" t="str">
        <f t="shared" si="64"/>
        <v>NA</v>
      </c>
      <c r="AH18" s="197">
        <f t="shared" ref="AH18" si="65">Q18</f>
        <v>0</v>
      </c>
      <c r="AI18" s="197">
        <f t="shared" ref="AI18" si="66">R18</f>
        <v>0</v>
      </c>
      <c r="AJ18" s="197">
        <f t="shared" ref="AJ18" si="67">S18</f>
        <v>0</v>
      </c>
      <c r="AK18" s="197">
        <f t="shared" ref="AK18" si="68">T18</f>
        <v>0</v>
      </c>
      <c r="AL18" s="168"/>
      <c r="AM18" s="178" t="s">
        <v>112</v>
      </c>
      <c r="AN18" s="178" t="s">
        <v>112</v>
      </c>
      <c r="AO18" s="178" t="s">
        <v>112</v>
      </c>
      <c r="AP18" s="178" t="s">
        <v>112</v>
      </c>
      <c r="AQ18" s="178" t="s">
        <v>112</v>
      </c>
      <c r="AR18" s="178" t="s">
        <v>112</v>
      </c>
      <c r="AS18" s="178" t="s">
        <v>112</v>
      </c>
      <c r="AT18" s="178" t="s">
        <v>112</v>
      </c>
      <c r="AU18" s="178" t="s">
        <v>112</v>
      </c>
      <c r="AV18" s="178" t="s">
        <v>112</v>
      </c>
      <c r="AW18" s="178" t="s">
        <v>112</v>
      </c>
      <c r="AX18" s="178" t="s">
        <v>112</v>
      </c>
      <c r="AY18" s="178" t="s">
        <v>112</v>
      </c>
    </row>
    <row r="19" spans="1:51" ht="24">
      <c r="A19" s="244"/>
      <c r="B19" s="246"/>
      <c r="C19" s="171">
        <v>3.4</v>
      </c>
      <c r="D19" s="191" t="s">
        <v>107</v>
      </c>
      <c r="E19" s="172" t="s">
        <v>103</v>
      </c>
      <c r="F19" s="173" t="s">
        <v>112</v>
      </c>
      <c r="G19" s="196" t="s">
        <v>100</v>
      </c>
      <c r="H19" s="173" t="s">
        <v>101</v>
      </c>
      <c r="I19" s="174" t="str">
        <f>'Data Source'!$K$44</f>
        <v>NA</v>
      </c>
      <c r="J19" s="174" t="str">
        <f>'Data Source'!L44</f>
        <v>NA</v>
      </c>
      <c r="K19" s="174" t="str">
        <f>'Data Source'!M44</f>
        <v>NA</v>
      </c>
      <c r="L19" s="174" t="str">
        <f>'Data Source'!N44</f>
        <v>NA</v>
      </c>
      <c r="M19" s="174" t="str">
        <f>'Data Source'!O44</f>
        <v>NA</v>
      </c>
      <c r="N19" s="174" t="str">
        <f>'Data Source'!P44</f>
        <v>NA</v>
      </c>
      <c r="O19" s="174" t="str">
        <f>'Data Source'!Q44</f>
        <v>NA</v>
      </c>
      <c r="P19" s="174" t="str">
        <f>'Data Source'!R44</f>
        <v>NA</v>
      </c>
      <c r="Q19" s="174">
        <f>'Data Source'!S44</f>
        <v>0</v>
      </c>
      <c r="R19" s="174">
        <f>'Data Source'!T44</f>
        <v>0</v>
      </c>
      <c r="S19" s="174">
        <f>'Data Source'!U44</f>
        <v>0</v>
      </c>
      <c r="T19" s="174">
        <f>'Data Source'!V44</f>
        <v>0</v>
      </c>
      <c r="U19" s="174" t="s">
        <v>112</v>
      </c>
      <c r="V19" s="180" t="s">
        <v>104</v>
      </c>
      <c r="W19" s="253" t="s">
        <v>105</v>
      </c>
      <c r="X19" s="255"/>
      <c r="Y19" s="182" t="s">
        <v>106</v>
      </c>
      <c r="Z19" s="197" t="s">
        <v>112</v>
      </c>
      <c r="AA19" s="197" t="s">
        <v>112</v>
      </c>
      <c r="AB19" s="197" t="s">
        <v>112</v>
      </c>
      <c r="AC19" s="197" t="s">
        <v>112</v>
      </c>
      <c r="AD19" s="197" t="s">
        <v>112</v>
      </c>
      <c r="AE19" s="197" t="s">
        <v>112</v>
      </c>
      <c r="AF19" s="197" t="s">
        <v>112</v>
      </c>
      <c r="AG19" s="197" t="s">
        <v>112</v>
      </c>
      <c r="AH19" s="197" t="s">
        <v>112</v>
      </c>
      <c r="AI19" s="197" t="s">
        <v>112</v>
      </c>
      <c r="AJ19" s="197" t="s">
        <v>112</v>
      </c>
      <c r="AK19" s="197" t="s">
        <v>112</v>
      </c>
      <c r="AL19" s="168"/>
      <c r="AM19" s="178" t="s">
        <v>112</v>
      </c>
      <c r="AN19" s="178" t="s">
        <v>112</v>
      </c>
      <c r="AO19" s="178" t="s">
        <v>112</v>
      </c>
      <c r="AP19" s="178" t="s">
        <v>112</v>
      </c>
      <c r="AQ19" s="178" t="s">
        <v>112</v>
      </c>
      <c r="AR19" s="178" t="s">
        <v>112</v>
      </c>
      <c r="AS19" s="178" t="s">
        <v>112</v>
      </c>
      <c r="AT19" s="178" t="s">
        <v>112</v>
      </c>
      <c r="AU19" s="178" t="s">
        <v>112</v>
      </c>
      <c r="AV19" s="178" t="s">
        <v>112</v>
      </c>
      <c r="AW19" s="178" t="s">
        <v>112</v>
      </c>
      <c r="AX19" s="178" t="s">
        <v>112</v>
      </c>
      <c r="AY19" s="178" t="s">
        <v>112</v>
      </c>
    </row>
    <row r="20" spans="1:51" ht="24">
      <c r="A20" s="244"/>
      <c r="B20" s="246"/>
      <c r="C20" s="171">
        <v>3.5</v>
      </c>
      <c r="D20" s="191" t="s">
        <v>108</v>
      </c>
      <c r="E20" s="172" t="s">
        <v>103</v>
      </c>
      <c r="F20" s="173">
        <v>2</v>
      </c>
      <c r="G20" s="196" t="s">
        <v>100</v>
      </c>
      <c r="H20" s="173" t="s">
        <v>101</v>
      </c>
      <c r="I20" s="174">
        <f>'Data Source'!$K$47</f>
        <v>95.454545454545453</v>
      </c>
      <c r="J20" s="174">
        <f>'Data Source'!L47</f>
        <v>95.454545454545453</v>
      </c>
      <c r="K20" s="174">
        <f>'Data Source'!M47</f>
        <v>95.454545454545453</v>
      </c>
      <c r="L20" s="174">
        <f>'Data Source'!N47</f>
        <v>95.454545454545453</v>
      </c>
      <c r="M20" s="174">
        <f>'Data Source'!O47</f>
        <v>95.454545454545453</v>
      </c>
      <c r="N20" s="174">
        <f>'Data Source'!P47</f>
        <v>90.588235294117652</v>
      </c>
      <c r="O20" s="174">
        <f>'Data Source'!Q47</f>
        <v>90.588235294117652</v>
      </c>
      <c r="P20" s="174">
        <f>'Data Source'!R47</f>
        <v>91</v>
      </c>
      <c r="Q20" s="174"/>
      <c r="R20" s="174"/>
      <c r="S20" s="174"/>
      <c r="T20" s="174"/>
      <c r="U20" s="174">
        <f t="shared" si="11"/>
        <v>93.681149732620327</v>
      </c>
      <c r="V20" s="180" t="s">
        <v>104</v>
      </c>
      <c r="W20" s="253" t="s">
        <v>105</v>
      </c>
      <c r="X20" s="255"/>
      <c r="Y20" s="182" t="s">
        <v>106</v>
      </c>
      <c r="Z20" s="173">
        <f t="shared" ref="Z20:AD21" si="69">IF(I20&gt;=100,2,IF(I20&gt;95,1,0))</f>
        <v>1</v>
      </c>
      <c r="AA20" s="173">
        <f t="shared" si="69"/>
        <v>1</v>
      </c>
      <c r="AB20" s="173">
        <f t="shared" si="69"/>
        <v>1</v>
      </c>
      <c r="AC20" s="173">
        <f t="shared" si="69"/>
        <v>1</v>
      </c>
      <c r="AD20" s="173">
        <f t="shared" si="69"/>
        <v>1</v>
      </c>
      <c r="AE20" s="228">
        <f t="shared" ref="AE20:AE21" si="70">IF(N20&gt;=100,2,IF(N20&gt;95,1,0))</f>
        <v>0</v>
      </c>
      <c r="AF20" s="228">
        <f t="shared" ref="AF20:AG21" si="71">IF(O20&gt;=100,2,IF(O20&gt;95,1,0))</f>
        <v>0</v>
      </c>
      <c r="AG20" s="234">
        <f t="shared" si="71"/>
        <v>0</v>
      </c>
      <c r="AH20" s="173">
        <f t="shared" ref="AG20:AK21" si="72">IF(Q20="NA","NA",IF(Q20&gt;=100,2,IF(Q20&gt;95,1,0)))</f>
        <v>0</v>
      </c>
      <c r="AI20" s="173">
        <f t="shared" si="72"/>
        <v>0</v>
      </c>
      <c r="AJ20" s="173">
        <f t="shared" si="72"/>
        <v>0</v>
      </c>
      <c r="AK20" s="173">
        <f t="shared" si="72"/>
        <v>0</v>
      </c>
      <c r="AL20" s="168"/>
      <c r="AM20" s="178">
        <f t="shared" si="20"/>
        <v>50</v>
      </c>
      <c r="AN20" s="178">
        <f t="shared" si="20"/>
        <v>50</v>
      </c>
      <c r="AO20" s="178">
        <f t="shared" ref="AO20:AO24" si="73">AB20/$F20*100</f>
        <v>50</v>
      </c>
      <c r="AP20" s="178">
        <f t="shared" ref="AP20:AQ24" si="74">AC20/$F20*100</f>
        <v>50</v>
      </c>
      <c r="AQ20" s="178">
        <f t="shared" si="74"/>
        <v>50</v>
      </c>
      <c r="AR20" s="178">
        <f t="shared" ref="AR20:AR24" si="75">AE20/$F20*100</f>
        <v>0</v>
      </c>
      <c r="AS20" s="178">
        <f t="shared" ref="AS20:AT24" si="76">AF20/$F20*100</f>
        <v>0</v>
      </c>
      <c r="AT20" s="178">
        <f t="shared" si="76"/>
        <v>0</v>
      </c>
      <c r="AU20" s="178">
        <f t="shared" ref="AU20:AU24" si="77">AH20/$F20*100</f>
        <v>0</v>
      </c>
      <c r="AV20" s="178">
        <f t="shared" ref="AV20:AV24" si="78">AI20/$F20*100</f>
        <v>0</v>
      </c>
      <c r="AW20" s="178">
        <f t="shared" ref="AW20:AW24" si="79">AJ20/$F20*100</f>
        <v>0</v>
      </c>
      <c r="AX20" s="178">
        <f t="shared" ref="AX20:AX24" si="80">AK20/$F20*100</f>
        <v>0</v>
      </c>
      <c r="AY20" s="174">
        <f t="shared" si="15"/>
        <v>31.25</v>
      </c>
    </row>
    <row r="21" spans="1:51" ht="24">
      <c r="A21" s="244"/>
      <c r="B21" s="246"/>
      <c r="C21" s="171">
        <v>3.6</v>
      </c>
      <c r="D21" s="191" t="s">
        <v>109</v>
      </c>
      <c r="E21" s="172" t="s">
        <v>103</v>
      </c>
      <c r="F21" s="173">
        <v>2</v>
      </c>
      <c r="G21" s="196" t="s">
        <v>100</v>
      </c>
      <c r="H21" s="173" t="s">
        <v>101</v>
      </c>
      <c r="I21" s="174">
        <f>'Data Source'!$K$50</f>
        <v>96.590909090909093</v>
      </c>
      <c r="J21" s="174">
        <f>'Data Source'!L50</f>
        <v>96.590909090909093</v>
      </c>
      <c r="K21" s="174">
        <f>'Data Source'!M50</f>
        <v>96.590909090909093</v>
      </c>
      <c r="L21" s="174">
        <f>'Data Source'!N50</f>
        <v>96.590909090909093</v>
      </c>
      <c r="M21" s="174">
        <f>'Data Source'!O50</f>
        <v>96.590909090909093</v>
      </c>
      <c r="N21" s="174">
        <f>'Data Source'!P50</f>
        <v>94.252873563218387</v>
      </c>
      <c r="O21" s="174">
        <f>'Data Source'!Q50</f>
        <v>94.252873563218387</v>
      </c>
      <c r="P21" s="174">
        <f>'Data Source'!R50</f>
        <v>94.252873563218387</v>
      </c>
      <c r="Q21" s="174"/>
      <c r="R21" s="174"/>
      <c r="S21" s="174"/>
      <c r="T21" s="174"/>
      <c r="U21" s="174">
        <f t="shared" si="11"/>
        <v>95.714145768025077</v>
      </c>
      <c r="V21" s="180" t="s">
        <v>104</v>
      </c>
      <c r="W21" s="253" t="s">
        <v>105</v>
      </c>
      <c r="X21" s="255"/>
      <c r="Y21" s="182" t="s">
        <v>106</v>
      </c>
      <c r="Z21" s="173">
        <f t="shared" si="69"/>
        <v>1</v>
      </c>
      <c r="AA21" s="173">
        <f t="shared" si="69"/>
        <v>1</v>
      </c>
      <c r="AB21" s="173">
        <f t="shared" si="69"/>
        <v>1</v>
      </c>
      <c r="AC21" s="173">
        <f t="shared" si="69"/>
        <v>1</v>
      </c>
      <c r="AD21" s="173">
        <f t="shared" si="69"/>
        <v>1</v>
      </c>
      <c r="AE21" s="228">
        <f t="shared" si="70"/>
        <v>0</v>
      </c>
      <c r="AF21" s="228">
        <f t="shared" si="71"/>
        <v>0</v>
      </c>
      <c r="AG21" s="234">
        <f t="shared" si="71"/>
        <v>0</v>
      </c>
      <c r="AH21" s="173">
        <f t="shared" si="72"/>
        <v>0</v>
      </c>
      <c r="AI21" s="173">
        <f t="shared" si="72"/>
        <v>0</v>
      </c>
      <c r="AJ21" s="173">
        <f t="shared" si="72"/>
        <v>0</v>
      </c>
      <c r="AK21" s="173">
        <f t="shared" si="72"/>
        <v>0</v>
      </c>
      <c r="AL21" s="168"/>
      <c r="AM21" s="178">
        <f t="shared" ref="AM21:AN36" si="81">Z21/$F21*100</f>
        <v>50</v>
      </c>
      <c r="AN21" s="178">
        <f t="shared" si="81"/>
        <v>50</v>
      </c>
      <c r="AO21" s="178">
        <f t="shared" si="73"/>
        <v>50</v>
      </c>
      <c r="AP21" s="178">
        <f t="shared" si="74"/>
        <v>50</v>
      </c>
      <c r="AQ21" s="178">
        <f t="shared" si="74"/>
        <v>50</v>
      </c>
      <c r="AR21" s="178">
        <f t="shared" si="75"/>
        <v>0</v>
      </c>
      <c r="AS21" s="178">
        <f t="shared" si="76"/>
        <v>0</v>
      </c>
      <c r="AT21" s="178">
        <f t="shared" si="76"/>
        <v>0</v>
      </c>
      <c r="AU21" s="178">
        <f t="shared" si="77"/>
        <v>0</v>
      </c>
      <c r="AV21" s="178">
        <f t="shared" si="78"/>
        <v>0</v>
      </c>
      <c r="AW21" s="178">
        <f t="shared" si="79"/>
        <v>0</v>
      </c>
      <c r="AX21" s="178">
        <f t="shared" si="80"/>
        <v>0</v>
      </c>
      <c r="AY21" s="174">
        <f t="shared" si="15"/>
        <v>31.25</v>
      </c>
    </row>
    <row r="22" spans="1:51" ht="24">
      <c r="A22" s="244"/>
      <c r="B22" s="246"/>
      <c r="C22" s="171">
        <v>3.7</v>
      </c>
      <c r="D22" s="191" t="s">
        <v>110</v>
      </c>
      <c r="E22" s="172" t="s">
        <v>111</v>
      </c>
      <c r="F22" s="173">
        <v>3</v>
      </c>
      <c r="G22" s="196" t="s">
        <v>100</v>
      </c>
      <c r="H22" s="173" t="s">
        <v>101</v>
      </c>
      <c r="I22" s="174">
        <f>'Data Source'!$K$53</f>
        <v>100</v>
      </c>
      <c r="J22" s="174">
        <f>'Data Source'!L53</f>
        <v>100</v>
      </c>
      <c r="K22" s="174">
        <f>'Data Source'!M53</f>
        <v>100</v>
      </c>
      <c r="L22" s="174">
        <f>'Data Source'!N53</f>
        <v>100</v>
      </c>
      <c r="M22" s="174">
        <f>'Data Source'!O53</f>
        <v>100</v>
      </c>
      <c r="N22" s="174">
        <f>'Data Source'!P53</f>
        <v>100</v>
      </c>
      <c r="O22" s="174">
        <f>'Data Source'!Q53</f>
        <v>100</v>
      </c>
      <c r="P22" s="174">
        <f>'Data Source'!R53</f>
        <v>100</v>
      </c>
      <c r="Q22" s="174"/>
      <c r="R22" s="174"/>
      <c r="S22" s="174"/>
      <c r="T22" s="174"/>
      <c r="U22" s="174">
        <f t="shared" si="11"/>
        <v>100</v>
      </c>
      <c r="V22" s="175" t="s">
        <v>113</v>
      </c>
      <c r="W22" s="198" t="s">
        <v>114</v>
      </c>
      <c r="X22" s="198" t="s">
        <v>115</v>
      </c>
      <c r="Y22" s="182" t="s">
        <v>116</v>
      </c>
      <c r="Z22" s="173">
        <f>IF(I22&gt;95,3,IF(I22&gt;93,2,IF(I22&gt;90,1,0)))</f>
        <v>3</v>
      </c>
      <c r="AA22" s="173">
        <f>IF(J22&gt;95,3,IF(J22&gt;93,2,IF(J22&gt;90,1,0)))</f>
        <v>3</v>
      </c>
      <c r="AB22" s="173">
        <f>IF(K22&gt;95,3,IF(K22&gt;93,2,IF(K22&gt;90,1,0)))</f>
        <v>3</v>
      </c>
      <c r="AC22" s="173">
        <f>IF(L22&gt;95,3,IF(L22&gt;93,2,IF(L22&gt;90,1,0)))</f>
        <v>3</v>
      </c>
      <c r="AD22" s="173">
        <f>IF(M22&gt;95,3,IF(M22&gt;93,2,IF(M22&gt;90,1,0)))</f>
        <v>3</v>
      </c>
      <c r="AE22" s="228">
        <f t="shared" ref="AE22:AG22" si="82">IF(N22&gt;95,3,IF(N22&gt;93,2,IF(N22&gt;90,1,0)))</f>
        <v>3</v>
      </c>
      <c r="AF22" s="228">
        <f t="shared" si="82"/>
        <v>3</v>
      </c>
      <c r="AG22" s="234">
        <f t="shared" si="82"/>
        <v>3</v>
      </c>
      <c r="AH22" s="173">
        <f t="shared" ref="AG22:AK22" si="83">IF(Q22="NA","NA",IF(Q22&gt;95,3,IF(Q22&gt;93,2,IF(Q22&gt;90,1,0))))</f>
        <v>0</v>
      </c>
      <c r="AI22" s="173">
        <f t="shared" si="83"/>
        <v>0</v>
      </c>
      <c r="AJ22" s="173">
        <f t="shared" si="83"/>
        <v>0</v>
      </c>
      <c r="AK22" s="173">
        <f t="shared" si="83"/>
        <v>0</v>
      </c>
      <c r="AL22" s="168"/>
      <c r="AM22" s="178">
        <f t="shared" si="81"/>
        <v>100</v>
      </c>
      <c r="AN22" s="178">
        <f t="shared" si="81"/>
        <v>100</v>
      </c>
      <c r="AO22" s="178">
        <f t="shared" si="73"/>
        <v>100</v>
      </c>
      <c r="AP22" s="178">
        <f t="shared" si="74"/>
        <v>100</v>
      </c>
      <c r="AQ22" s="178">
        <f t="shared" si="74"/>
        <v>100</v>
      </c>
      <c r="AR22" s="178">
        <f t="shared" si="75"/>
        <v>100</v>
      </c>
      <c r="AS22" s="178">
        <f t="shared" si="76"/>
        <v>100</v>
      </c>
      <c r="AT22" s="178">
        <f t="shared" si="76"/>
        <v>100</v>
      </c>
      <c r="AU22" s="178">
        <f t="shared" si="77"/>
        <v>0</v>
      </c>
      <c r="AV22" s="178">
        <f t="shared" si="78"/>
        <v>0</v>
      </c>
      <c r="AW22" s="178">
        <f t="shared" si="79"/>
        <v>0</v>
      </c>
      <c r="AX22" s="178">
        <f t="shared" si="80"/>
        <v>0</v>
      </c>
      <c r="AY22" s="174">
        <f t="shared" si="15"/>
        <v>100</v>
      </c>
    </row>
    <row r="23" spans="1:51" ht="17.5" customHeight="1">
      <c r="A23" s="244"/>
      <c r="B23" s="246"/>
      <c r="C23" s="171">
        <v>3.8</v>
      </c>
      <c r="D23" s="191" t="s">
        <v>117</v>
      </c>
      <c r="E23" s="172" t="s">
        <v>118</v>
      </c>
      <c r="F23" s="173">
        <v>4</v>
      </c>
      <c r="G23" s="173" t="s">
        <v>28</v>
      </c>
      <c r="H23" s="173" t="s">
        <v>29</v>
      </c>
      <c r="I23" s="174">
        <f>'Data Source'!$K$56</f>
        <v>100</v>
      </c>
      <c r="J23" s="174">
        <f>'Data Source'!L56</f>
        <v>100</v>
      </c>
      <c r="K23" s="174">
        <f>'Data Source'!M56</f>
        <v>100</v>
      </c>
      <c r="L23" s="174">
        <f>'Data Source'!N56</f>
        <v>105.88235294117648</v>
      </c>
      <c r="M23" s="174">
        <f>'Data Source'!O56</f>
        <v>100</v>
      </c>
      <c r="N23" s="174">
        <f>'Data Source'!P56</f>
        <v>94.117647058823522</v>
      </c>
      <c r="O23" s="174">
        <f>'Data Source'!Q56</f>
        <v>94.117647058823522</v>
      </c>
      <c r="P23" s="174">
        <f>'Data Source'!R56</f>
        <v>94.117647058823522</v>
      </c>
      <c r="Q23" s="174"/>
      <c r="R23" s="174"/>
      <c r="S23" s="174"/>
      <c r="T23" s="174"/>
      <c r="U23" s="174">
        <f t="shared" si="11"/>
        <v>98.529411764705884</v>
      </c>
      <c r="V23" s="175" t="s">
        <v>119</v>
      </c>
      <c r="W23" s="198" t="s">
        <v>120</v>
      </c>
      <c r="X23" s="198" t="s">
        <v>121</v>
      </c>
      <c r="Y23" s="182" t="s">
        <v>122</v>
      </c>
      <c r="Z23" s="173">
        <f t="shared" ref="Z23" si="84">IF(I23&gt;95,4,IF(I23&gt;93,3,IF(I23&gt;90,2,IF(I23&gt;85,1,0))))</f>
        <v>4</v>
      </c>
      <c r="AA23" s="173">
        <f t="shared" ref="AA23:AK23" si="85">IF(J23&gt;95,4,IF(J23&gt;93,3,IF(J23&gt;90,2,IF(J23&gt;85,1,0))))</f>
        <v>4</v>
      </c>
      <c r="AB23" s="173">
        <f t="shared" si="85"/>
        <v>4</v>
      </c>
      <c r="AC23" s="173">
        <f t="shared" si="85"/>
        <v>4</v>
      </c>
      <c r="AD23" s="173">
        <f t="shared" si="85"/>
        <v>4</v>
      </c>
      <c r="AE23" s="228">
        <f t="shared" ref="AE23" si="86">IF(N23&gt;95,4,IF(N23&gt;93,3,IF(N23&gt;90,2,IF(N23&gt;85,1,0))))</f>
        <v>3</v>
      </c>
      <c r="AF23" s="228">
        <f t="shared" ref="AF23:AG23" si="87">IF(O23&gt;95,4,IF(O23&gt;93,3,IF(O23&gt;90,2,IF(O23&gt;85,1,0))))</f>
        <v>3</v>
      </c>
      <c r="AG23" s="234">
        <f t="shared" si="87"/>
        <v>3</v>
      </c>
      <c r="AH23" s="173">
        <f t="shared" si="85"/>
        <v>0</v>
      </c>
      <c r="AI23" s="173">
        <f t="shared" si="85"/>
        <v>0</v>
      </c>
      <c r="AJ23" s="173">
        <f t="shared" si="85"/>
        <v>0</v>
      </c>
      <c r="AK23" s="173">
        <f t="shared" si="85"/>
        <v>0</v>
      </c>
      <c r="AL23" s="168"/>
      <c r="AM23" s="178">
        <f t="shared" si="81"/>
        <v>100</v>
      </c>
      <c r="AN23" s="178">
        <f t="shared" si="81"/>
        <v>100</v>
      </c>
      <c r="AO23" s="178">
        <f t="shared" si="73"/>
        <v>100</v>
      </c>
      <c r="AP23" s="178">
        <f t="shared" si="74"/>
        <v>100</v>
      </c>
      <c r="AQ23" s="178">
        <f t="shared" si="74"/>
        <v>100</v>
      </c>
      <c r="AR23" s="178">
        <f t="shared" si="75"/>
        <v>75</v>
      </c>
      <c r="AS23" s="178">
        <f t="shared" si="76"/>
        <v>75</v>
      </c>
      <c r="AT23" s="178">
        <f t="shared" si="76"/>
        <v>75</v>
      </c>
      <c r="AU23" s="178">
        <f t="shared" si="77"/>
        <v>0</v>
      </c>
      <c r="AV23" s="178">
        <f t="shared" si="78"/>
        <v>0</v>
      </c>
      <c r="AW23" s="178">
        <f t="shared" si="79"/>
        <v>0</v>
      </c>
      <c r="AX23" s="178">
        <f t="shared" si="80"/>
        <v>0</v>
      </c>
      <c r="AY23" s="174">
        <f t="shared" si="15"/>
        <v>90.625</v>
      </c>
    </row>
    <row r="24" spans="1:51" ht="36">
      <c r="A24" s="244"/>
      <c r="B24" s="246"/>
      <c r="C24" s="171">
        <v>3.9</v>
      </c>
      <c r="D24" s="191" t="s">
        <v>123</v>
      </c>
      <c r="E24" s="172" t="s">
        <v>124</v>
      </c>
      <c r="F24" s="173">
        <v>2</v>
      </c>
      <c r="G24" s="173" t="s">
        <v>70</v>
      </c>
      <c r="H24" s="173" t="s">
        <v>101</v>
      </c>
      <c r="I24" s="174">
        <f>'Data Source'!$K$59</f>
        <v>100</v>
      </c>
      <c r="J24" s="174">
        <f>'Data Source'!L59</f>
        <v>100</v>
      </c>
      <c r="K24" s="174">
        <f>'Data Source'!M59</f>
        <v>100</v>
      </c>
      <c r="L24" s="174">
        <f>'Data Source'!N59</f>
        <v>100</v>
      </c>
      <c r="M24" s="174">
        <f>'Data Source'!O59</f>
        <v>100</v>
      </c>
      <c r="N24" s="174">
        <f>'Data Source'!P59</f>
        <v>100</v>
      </c>
      <c r="O24" s="174">
        <f>'Data Source'!Q59</f>
        <v>100</v>
      </c>
      <c r="P24" s="174">
        <f>'Data Source'!R59</f>
        <v>100</v>
      </c>
      <c r="Q24" s="173"/>
      <c r="R24" s="174"/>
      <c r="S24" s="174"/>
      <c r="T24" s="174"/>
      <c r="U24" s="174">
        <f t="shared" si="11"/>
        <v>100</v>
      </c>
      <c r="V24" s="180" t="s">
        <v>43</v>
      </c>
      <c r="W24" s="253" t="s">
        <v>125</v>
      </c>
      <c r="X24" s="254"/>
      <c r="Y24" s="182" t="s">
        <v>89</v>
      </c>
      <c r="Z24" s="173">
        <f t="shared" ref="Z24" si="88">IF(I24&gt;95,2,IF(I24&gt;85,1,0))</f>
        <v>2</v>
      </c>
      <c r="AA24" s="173">
        <f t="shared" ref="AA24:AD24" si="89">IF(J24&gt;95,2,IF(J24&gt;85,1,0))</f>
        <v>2</v>
      </c>
      <c r="AB24" s="173">
        <f t="shared" si="89"/>
        <v>2</v>
      </c>
      <c r="AC24" s="173">
        <f t="shared" si="89"/>
        <v>2</v>
      </c>
      <c r="AD24" s="173">
        <f t="shared" si="89"/>
        <v>2</v>
      </c>
      <c r="AE24" s="228">
        <f t="shared" ref="AE24" si="90">IF(N24&gt;95,2,IF(N24&gt;85,1,0))</f>
        <v>2</v>
      </c>
      <c r="AF24" s="228">
        <f t="shared" ref="AF24:AG24" si="91">IF(O24&gt;95,2,IF(O24&gt;85,1,0))</f>
        <v>2</v>
      </c>
      <c r="AG24" s="234">
        <f t="shared" si="91"/>
        <v>2</v>
      </c>
      <c r="AH24" s="173">
        <f t="shared" ref="AG24:AK24" si="92">IF(Q24="NA","NA",IF(Q24&gt;95,2,IF(Q24&gt;85,1,0)))</f>
        <v>0</v>
      </c>
      <c r="AI24" s="173">
        <f t="shared" si="92"/>
        <v>0</v>
      </c>
      <c r="AJ24" s="173">
        <f t="shared" si="92"/>
        <v>0</v>
      </c>
      <c r="AK24" s="173">
        <f t="shared" si="92"/>
        <v>0</v>
      </c>
      <c r="AL24" s="168"/>
      <c r="AM24" s="178">
        <f t="shared" si="81"/>
        <v>100</v>
      </c>
      <c r="AN24" s="178">
        <f t="shared" si="81"/>
        <v>100</v>
      </c>
      <c r="AO24" s="178">
        <f t="shared" si="73"/>
        <v>100</v>
      </c>
      <c r="AP24" s="178">
        <f t="shared" si="74"/>
        <v>100</v>
      </c>
      <c r="AQ24" s="178">
        <f t="shared" si="74"/>
        <v>100</v>
      </c>
      <c r="AR24" s="178">
        <f t="shared" si="75"/>
        <v>100</v>
      </c>
      <c r="AS24" s="178">
        <f t="shared" si="76"/>
        <v>100</v>
      </c>
      <c r="AT24" s="178">
        <f t="shared" si="76"/>
        <v>100</v>
      </c>
      <c r="AU24" s="178">
        <f t="shared" si="77"/>
        <v>0</v>
      </c>
      <c r="AV24" s="178">
        <f t="shared" si="78"/>
        <v>0</v>
      </c>
      <c r="AW24" s="178">
        <f t="shared" si="79"/>
        <v>0</v>
      </c>
      <c r="AX24" s="178">
        <f t="shared" si="80"/>
        <v>0</v>
      </c>
      <c r="AY24" s="174">
        <f t="shared" si="15"/>
        <v>100</v>
      </c>
    </row>
    <row r="25" spans="1:51" ht="24">
      <c r="A25" s="244"/>
      <c r="B25" s="246"/>
      <c r="C25" s="199">
        <v>3.1</v>
      </c>
      <c r="D25" s="172" t="s">
        <v>126</v>
      </c>
      <c r="E25" s="172" t="s">
        <v>127</v>
      </c>
      <c r="F25" s="173" t="s">
        <v>112</v>
      </c>
      <c r="G25" s="196" t="s">
        <v>100</v>
      </c>
      <c r="H25" s="173" t="s">
        <v>128</v>
      </c>
      <c r="I25" s="174" t="str">
        <f>'Data Source'!$K$62</f>
        <v>NA</v>
      </c>
      <c r="J25" s="174" t="str">
        <f>'Data Source'!L62</f>
        <v>NA</v>
      </c>
      <c r="K25" s="174" t="str">
        <f>'Data Source'!M62</f>
        <v>NA</v>
      </c>
      <c r="L25" s="174" t="str">
        <f>'Data Source'!N62</f>
        <v>NA</v>
      </c>
      <c r="M25" s="174" t="str">
        <f>'Data Source'!O62</f>
        <v>NA</v>
      </c>
      <c r="N25" s="174" t="str">
        <f>'Data Source'!P62</f>
        <v>NA</v>
      </c>
      <c r="O25" s="174" t="str">
        <f>'Data Source'!Q62</f>
        <v>NA</v>
      </c>
      <c r="P25" s="174" t="str">
        <f>'Data Source'!R62</f>
        <v>NA</v>
      </c>
      <c r="Q25" s="173"/>
      <c r="R25" s="174"/>
      <c r="S25" s="174"/>
      <c r="T25" s="174"/>
      <c r="U25" s="174" t="s">
        <v>112</v>
      </c>
      <c r="V25" s="180" t="s">
        <v>43</v>
      </c>
      <c r="W25" s="253" t="s">
        <v>125</v>
      </c>
      <c r="X25" s="255"/>
      <c r="Y25" s="182" t="s">
        <v>89</v>
      </c>
      <c r="Z25" s="197" t="str">
        <f>I25</f>
        <v>NA</v>
      </c>
      <c r="AA25" s="197" t="str">
        <f t="shared" ref="AA25:AK25" si="93">J25</f>
        <v>NA</v>
      </c>
      <c r="AB25" s="197" t="str">
        <f t="shared" si="93"/>
        <v>NA</v>
      </c>
      <c r="AC25" s="197" t="str">
        <f t="shared" si="93"/>
        <v>NA</v>
      </c>
      <c r="AD25" s="197" t="str">
        <f t="shared" si="93"/>
        <v>NA</v>
      </c>
      <c r="AE25" s="197" t="str">
        <f t="shared" ref="AE25" si="94">N25</f>
        <v>NA</v>
      </c>
      <c r="AF25" s="197" t="str">
        <f t="shared" ref="AF25:AG25" si="95">O25</f>
        <v>NA</v>
      </c>
      <c r="AG25" s="197" t="str">
        <f t="shared" si="95"/>
        <v>NA</v>
      </c>
      <c r="AH25" s="197">
        <f t="shared" si="93"/>
        <v>0</v>
      </c>
      <c r="AI25" s="197">
        <f t="shared" si="93"/>
        <v>0</v>
      </c>
      <c r="AJ25" s="197">
        <f t="shared" si="93"/>
        <v>0</v>
      </c>
      <c r="AK25" s="197">
        <f t="shared" si="93"/>
        <v>0</v>
      </c>
      <c r="AL25" s="168"/>
      <c r="AM25" s="178" t="s">
        <v>112</v>
      </c>
      <c r="AN25" s="178" t="s">
        <v>112</v>
      </c>
      <c r="AO25" s="178" t="s">
        <v>112</v>
      </c>
      <c r="AP25" s="178" t="s">
        <v>112</v>
      </c>
      <c r="AQ25" s="178" t="s">
        <v>112</v>
      </c>
      <c r="AR25" s="178" t="s">
        <v>112</v>
      </c>
      <c r="AS25" s="178" t="s">
        <v>112</v>
      </c>
      <c r="AT25" s="178" t="s">
        <v>112</v>
      </c>
      <c r="AU25" s="178" t="s">
        <v>112</v>
      </c>
      <c r="AV25" s="178" t="s">
        <v>112</v>
      </c>
      <c r="AW25" s="178" t="s">
        <v>112</v>
      </c>
      <c r="AX25" s="178" t="s">
        <v>112</v>
      </c>
      <c r="AY25" s="178" t="s">
        <v>112</v>
      </c>
    </row>
    <row r="26" spans="1:51">
      <c r="A26" s="184"/>
      <c r="B26" s="185"/>
      <c r="C26" s="185"/>
      <c r="D26" s="186"/>
      <c r="E26" s="187" t="s">
        <v>53</v>
      </c>
      <c r="F26" s="188">
        <f>SUM(F16:F25)</f>
        <v>22</v>
      </c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>
        <f>SUM(Z16:Z25)</f>
        <v>14</v>
      </c>
      <c r="AA26" s="185">
        <f t="shared" ref="AA26:AK26" si="96">SUM(AA16:AA25)</f>
        <v>14</v>
      </c>
      <c r="AB26" s="185">
        <f t="shared" ref="AB26:AC26" si="97">SUM(AB16:AB25)</f>
        <v>14</v>
      </c>
      <c r="AC26" s="185">
        <f t="shared" si="97"/>
        <v>14</v>
      </c>
      <c r="AD26" s="185">
        <f t="shared" ref="AD26:AF26" si="98">SUM(AD16:AD25)</f>
        <v>14</v>
      </c>
      <c r="AE26" s="185">
        <f t="shared" si="98"/>
        <v>10</v>
      </c>
      <c r="AF26" s="185">
        <f t="shared" si="98"/>
        <v>10</v>
      </c>
      <c r="AG26" s="185">
        <f t="shared" ref="AG26" si="99">SUM(AG16:AG25)</f>
        <v>10</v>
      </c>
      <c r="AH26" s="185">
        <f t="shared" si="96"/>
        <v>0</v>
      </c>
      <c r="AI26" s="185">
        <f t="shared" si="96"/>
        <v>0</v>
      </c>
      <c r="AJ26" s="185">
        <f t="shared" si="96"/>
        <v>0</v>
      </c>
      <c r="AK26" s="185">
        <f t="shared" si="96"/>
        <v>0</v>
      </c>
      <c r="AL26" s="168"/>
      <c r="AM26" s="189">
        <f t="shared" si="81"/>
        <v>63.636363636363633</v>
      </c>
      <c r="AN26" s="189">
        <f t="shared" si="81"/>
        <v>63.636363636363633</v>
      </c>
      <c r="AO26" s="189">
        <f t="shared" ref="AO26:AO34" si="100">AB26/$F26*100</f>
        <v>63.636363636363633</v>
      </c>
      <c r="AP26" s="189">
        <f t="shared" ref="AP26:AQ34" si="101">AC26/$F26*100</f>
        <v>63.636363636363633</v>
      </c>
      <c r="AQ26" s="189">
        <f t="shared" si="101"/>
        <v>63.636363636363633</v>
      </c>
      <c r="AR26" s="189">
        <f t="shared" ref="AR26:AR43" si="102">AE26/$F26*100</f>
        <v>45.454545454545453</v>
      </c>
      <c r="AS26" s="189">
        <f t="shared" ref="AS26:AT43" si="103">AF26/$F26*100</f>
        <v>45.454545454545453</v>
      </c>
      <c r="AT26" s="189">
        <f t="shared" si="103"/>
        <v>45.454545454545453</v>
      </c>
      <c r="AU26" s="189">
        <f t="shared" ref="AU26:AU43" si="104">AH26/$F26*100</f>
        <v>0</v>
      </c>
      <c r="AV26" s="189">
        <f t="shared" ref="AV26:AV43" si="105">AI26/$F26*100</f>
        <v>0</v>
      </c>
      <c r="AW26" s="189">
        <f t="shared" ref="AW26:AW43" si="106">AJ26/$F26*100</f>
        <v>0</v>
      </c>
      <c r="AX26" s="189">
        <f t="shared" ref="AX26:AX43" si="107">AK26/$F26*100</f>
        <v>0</v>
      </c>
      <c r="AY26" s="189">
        <f t="shared" si="15"/>
        <v>56.818181818181813</v>
      </c>
    </row>
    <row r="27" spans="1:51" ht="24">
      <c r="A27" s="236" t="s">
        <v>129</v>
      </c>
      <c r="B27" s="245">
        <v>10</v>
      </c>
      <c r="C27" s="171">
        <v>4.0999999999999996</v>
      </c>
      <c r="D27" s="172" t="s">
        <v>130</v>
      </c>
      <c r="E27" s="172" t="s">
        <v>131</v>
      </c>
      <c r="F27" s="173">
        <v>2</v>
      </c>
      <c r="G27" s="173" t="s">
        <v>57</v>
      </c>
      <c r="H27" s="173" t="s">
        <v>128</v>
      </c>
      <c r="I27" s="173">
        <f>'Data Source'!K64</f>
        <v>0</v>
      </c>
      <c r="J27" s="173">
        <f>'Data Source'!L64</f>
        <v>0</v>
      </c>
      <c r="K27" s="173">
        <f>'Data Source'!M64</f>
        <v>0</v>
      </c>
      <c r="L27" s="173">
        <f>'Data Source'!N64</f>
        <v>0</v>
      </c>
      <c r="M27" s="173">
        <f>'Data Source'!O64</f>
        <v>0</v>
      </c>
      <c r="N27" s="224">
        <f>'Data Source'!P64</f>
        <v>0</v>
      </c>
      <c r="O27" s="228">
        <f>'Data Source'!Q64</f>
        <v>0</v>
      </c>
      <c r="P27" s="234">
        <f>'Data Source'!R64</f>
        <v>0</v>
      </c>
      <c r="Q27" s="173">
        <f>'Data Source'!S64</f>
        <v>0</v>
      </c>
      <c r="R27" s="173">
        <f>'Data Source'!T64</f>
        <v>0</v>
      </c>
      <c r="S27" s="173">
        <f>'Data Source'!U64</f>
        <v>0</v>
      </c>
      <c r="T27" s="173">
        <f>'Data Source'!V64</f>
        <v>0</v>
      </c>
      <c r="U27" s="174">
        <f t="shared" si="11"/>
        <v>0</v>
      </c>
      <c r="V27" s="180" t="s">
        <v>132</v>
      </c>
      <c r="W27" s="258" t="s">
        <v>133</v>
      </c>
      <c r="X27" s="259"/>
      <c r="Y27" s="182" t="s">
        <v>134</v>
      </c>
      <c r="Z27" s="173">
        <f t="shared" ref="Z27" si="108">IF(I27&lt;1,2,IF(I27&lt;5,1,0))</f>
        <v>2</v>
      </c>
      <c r="AA27" s="173">
        <f t="shared" ref="AA27:AK27" si="109">IF(J27&lt;1,2,IF(J27&lt;5,1,0))</f>
        <v>2</v>
      </c>
      <c r="AB27" s="173">
        <f t="shared" si="109"/>
        <v>2</v>
      </c>
      <c r="AC27" s="173">
        <f t="shared" si="109"/>
        <v>2</v>
      </c>
      <c r="AD27" s="173">
        <f t="shared" si="109"/>
        <v>2</v>
      </c>
      <c r="AE27" s="228">
        <f t="shared" ref="AE27" si="110">IF(N27&lt;1,2,IF(N27&lt;5,1,0))</f>
        <v>2</v>
      </c>
      <c r="AF27" s="228">
        <f t="shared" ref="AF27:AG27" si="111">IF(O27&lt;1,2,IF(O27&lt;5,1,0))</f>
        <v>2</v>
      </c>
      <c r="AG27" s="234">
        <f t="shared" si="111"/>
        <v>2</v>
      </c>
      <c r="AH27" s="173">
        <f t="shared" si="109"/>
        <v>2</v>
      </c>
      <c r="AI27" s="173">
        <f t="shared" si="109"/>
        <v>2</v>
      </c>
      <c r="AJ27" s="173">
        <f t="shared" si="109"/>
        <v>2</v>
      </c>
      <c r="AK27" s="173">
        <f t="shared" si="109"/>
        <v>2</v>
      </c>
      <c r="AL27" s="168"/>
      <c r="AM27" s="178">
        <f t="shared" si="81"/>
        <v>100</v>
      </c>
      <c r="AN27" s="178">
        <f t="shared" si="81"/>
        <v>100</v>
      </c>
      <c r="AO27" s="178">
        <f t="shared" si="100"/>
        <v>100</v>
      </c>
      <c r="AP27" s="178">
        <f t="shared" si="101"/>
        <v>100</v>
      </c>
      <c r="AQ27" s="178">
        <f t="shared" si="101"/>
        <v>100</v>
      </c>
      <c r="AR27" s="178">
        <f t="shared" si="102"/>
        <v>100</v>
      </c>
      <c r="AS27" s="178">
        <f t="shared" si="103"/>
        <v>100</v>
      </c>
      <c r="AT27" s="178">
        <f t="shared" si="103"/>
        <v>100</v>
      </c>
      <c r="AU27" s="178">
        <f t="shared" si="104"/>
        <v>100</v>
      </c>
      <c r="AV27" s="178">
        <f t="shared" si="105"/>
        <v>100</v>
      </c>
      <c r="AW27" s="178">
        <f t="shared" si="106"/>
        <v>100</v>
      </c>
      <c r="AX27" s="178">
        <f t="shared" si="107"/>
        <v>100</v>
      </c>
      <c r="AY27" s="174">
        <f t="shared" si="15"/>
        <v>100</v>
      </c>
    </row>
    <row r="28" spans="1:51">
      <c r="A28" s="244"/>
      <c r="B28" s="246"/>
      <c r="C28" s="171">
        <v>4.2</v>
      </c>
      <c r="D28" s="191" t="s">
        <v>135</v>
      </c>
      <c r="E28" s="172" t="s">
        <v>136</v>
      </c>
      <c r="F28" s="173">
        <v>3</v>
      </c>
      <c r="G28" s="173" t="s">
        <v>57</v>
      </c>
      <c r="H28" s="173" t="s">
        <v>29</v>
      </c>
      <c r="I28" s="173">
        <f>'Data Source'!K65</f>
        <v>0</v>
      </c>
      <c r="J28" s="173">
        <f>'Data Source'!L65</f>
        <v>0</v>
      </c>
      <c r="K28" s="173">
        <f>'Data Source'!M65</f>
        <v>0</v>
      </c>
      <c r="L28" s="173">
        <f>'Data Source'!N65</f>
        <v>0</v>
      </c>
      <c r="M28" s="173">
        <f>'Data Source'!O65</f>
        <v>0</v>
      </c>
      <c r="N28" s="224">
        <f>'Data Source'!P65</f>
        <v>0</v>
      </c>
      <c r="O28" s="228">
        <f>'Data Source'!Q65</f>
        <v>0</v>
      </c>
      <c r="P28" s="234">
        <f>'Data Source'!R65</f>
        <v>0</v>
      </c>
      <c r="Q28" s="173">
        <f>'Data Source'!S65</f>
        <v>0</v>
      </c>
      <c r="R28" s="173">
        <f>'Data Source'!T65</f>
        <v>0</v>
      </c>
      <c r="S28" s="173">
        <f>'Data Source'!U65</f>
        <v>0</v>
      </c>
      <c r="T28" s="173">
        <f>'Data Source'!V65</f>
        <v>0</v>
      </c>
      <c r="U28" s="174">
        <f t="shared" si="11"/>
        <v>0</v>
      </c>
      <c r="V28" s="180" t="s">
        <v>137</v>
      </c>
      <c r="W28" s="260" t="s">
        <v>138</v>
      </c>
      <c r="X28" s="254"/>
      <c r="Y28" s="182" t="s">
        <v>139</v>
      </c>
      <c r="Z28" s="173">
        <f t="shared" ref="Z28" si="112">IF(I28&lt;1,3,IF(I28&lt;3,2,IF(I28&lt;5,1,0)))</f>
        <v>3</v>
      </c>
      <c r="AA28" s="173">
        <f t="shared" ref="AA28:AK28" si="113">IF(J28&lt;1,3,IF(J28&lt;3,2,IF(J28&lt;5,1,0)))</f>
        <v>3</v>
      </c>
      <c r="AB28" s="173">
        <f t="shared" si="113"/>
        <v>3</v>
      </c>
      <c r="AC28" s="173">
        <f t="shared" si="113"/>
        <v>3</v>
      </c>
      <c r="AD28" s="173">
        <f t="shared" si="113"/>
        <v>3</v>
      </c>
      <c r="AE28" s="228">
        <f t="shared" ref="AE28" si="114">IF(N28&lt;1,3,IF(N28&lt;3,2,IF(N28&lt;5,1,0)))</f>
        <v>3</v>
      </c>
      <c r="AF28" s="228">
        <f t="shared" ref="AF28:AG28" si="115">IF(O28&lt;1,3,IF(O28&lt;3,2,IF(O28&lt;5,1,0)))</f>
        <v>3</v>
      </c>
      <c r="AG28" s="234">
        <f t="shared" si="115"/>
        <v>3</v>
      </c>
      <c r="AH28" s="173">
        <f t="shared" si="113"/>
        <v>3</v>
      </c>
      <c r="AI28" s="173">
        <f t="shared" si="113"/>
        <v>3</v>
      </c>
      <c r="AJ28" s="173">
        <f t="shared" si="113"/>
        <v>3</v>
      </c>
      <c r="AK28" s="173">
        <f t="shared" si="113"/>
        <v>3</v>
      </c>
      <c r="AL28" s="168"/>
      <c r="AM28" s="178">
        <f t="shared" si="81"/>
        <v>100</v>
      </c>
      <c r="AN28" s="178">
        <f t="shared" si="81"/>
        <v>100</v>
      </c>
      <c r="AO28" s="178">
        <f t="shared" si="100"/>
        <v>100</v>
      </c>
      <c r="AP28" s="178">
        <f t="shared" si="101"/>
        <v>100</v>
      </c>
      <c r="AQ28" s="178">
        <f t="shared" si="101"/>
        <v>100</v>
      </c>
      <c r="AR28" s="178">
        <f t="shared" si="102"/>
        <v>100</v>
      </c>
      <c r="AS28" s="178">
        <f t="shared" si="103"/>
        <v>100</v>
      </c>
      <c r="AT28" s="178">
        <f t="shared" si="103"/>
        <v>100</v>
      </c>
      <c r="AU28" s="178">
        <f t="shared" si="104"/>
        <v>100</v>
      </c>
      <c r="AV28" s="178">
        <f t="shared" si="105"/>
        <v>100</v>
      </c>
      <c r="AW28" s="178">
        <f t="shared" si="106"/>
        <v>100</v>
      </c>
      <c r="AX28" s="178">
        <f t="shared" si="107"/>
        <v>100</v>
      </c>
      <c r="AY28" s="174">
        <f t="shared" si="15"/>
        <v>100</v>
      </c>
    </row>
    <row r="29" spans="1:51">
      <c r="A29" s="244"/>
      <c r="B29" s="246"/>
      <c r="C29" s="171">
        <v>4.3</v>
      </c>
      <c r="D29" s="191" t="s">
        <v>140</v>
      </c>
      <c r="E29" s="172" t="s">
        <v>141</v>
      </c>
      <c r="F29" s="173">
        <v>2</v>
      </c>
      <c r="G29" s="173" t="s">
        <v>57</v>
      </c>
      <c r="H29" s="173" t="s">
        <v>101</v>
      </c>
      <c r="I29" s="173">
        <f>'Data Source'!K66</f>
        <v>2</v>
      </c>
      <c r="J29" s="173">
        <f>'Data Source'!L66</f>
        <v>3</v>
      </c>
      <c r="K29" s="173">
        <f>'Data Source'!M66</f>
        <v>4</v>
      </c>
      <c r="L29" s="173">
        <f>'Data Source'!N66</f>
        <v>4</v>
      </c>
      <c r="M29" s="173">
        <f>'Data Source'!O66</f>
        <v>4</v>
      </c>
      <c r="N29" s="224">
        <f>'Data Source'!P66</f>
        <v>4</v>
      </c>
      <c r="O29" s="228">
        <f>'Data Source'!Q66</f>
        <v>5</v>
      </c>
      <c r="P29" s="234">
        <f>'Data Source'!R66</f>
        <v>5</v>
      </c>
      <c r="Q29" s="173">
        <f>'Data Source'!S66</f>
        <v>0</v>
      </c>
      <c r="R29" s="173">
        <f>'Data Source'!T66</f>
        <v>0</v>
      </c>
      <c r="S29" s="173">
        <f>'Data Source'!U66</f>
        <v>0</v>
      </c>
      <c r="T29" s="173">
        <f>'Data Source'!V66</f>
        <v>0</v>
      </c>
      <c r="U29" s="174">
        <f>P29</f>
        <v>5</v>
      </c>
      <c r="V29" s="180" t="s">
        <v>142</v>
      </c>
      <c r="W29" s="253" t="s">
        <v>143</v>
      </c>
      <c r="X29" s="254"/>
      <c r="Y29" s="182" t="s">
        <v>144</v>
      </c>
      <c r="Z29" s="173">
        <f t="shared" ref="Z29" si="116">IF(I29&gt;5,2,IF(I29&gt;2,1,0))</f>
        <v>0</v>
      </c>
      <c r="AA29" s="173">
        <f t="shared" ref="AA29:AK29" si="117">IF(J29&gt;5,2,IF(J29&gt;2,1,0))</f>
        <v>1</v>
      </c>
      <c r="AB29" s="173">
        <f t="shared" si="117"/>
        <v>1</v>
      </c>
      <c r="AC29" s="173">
        <f t="shared" si="117"/>
        <v>1</v>
      </c>
      <c r="AD29" s="173">
        <f t="shared" si="117"/>
        <v>1</v>
      </c>
      <c r="AE29" s="228">
        <f t="shared" ref="AE29" si="118">IF(N29&gt;5,2,IF(N29&gt;2,1,0))</f>
        <v>1</v>
      </c>
      <c r="AF29" s="228">
        <f t="shared" ref="AF29:AG29" si="119">IF(O29&gt;5,2,IF(O29&gt;2,1,0))</f>
        <v>1</v>
      </c>
      <c r="AG29" s="234">
        <f t="shared" si="119"/>
        <v>1</v>
      </c>
      <c r="AH29" s="173">
        <f t="shared" si="117"/>
        <v>0</v>
      </c>
      <c r="AI29" s="173">
        <f t="shared" si="117"/>
        <v>0</v>
      </c>
      <c r="AJ29" s="173">
        <f t="shared" si="117"/>
        <v>0</v>
      </c>
      <c r="AK29" s="173">
        <f t="shared" si="117"/>
        <v>0</v>
      </c>
      <c r="AL29" s="168"/>
      <c r="AM29" s="178">
        <f t="shared" si="81"/>
        <v>0</v>
      </c>
      <c r="AN29" s="178">
        <f t="shared" si="81"/>
        <v>50</v>
      </c>
      <c r="AO29" s="178">
        <f t="shared" si="100"/>
        <v>50</v>
      </c>
      <c r="AP29" s="178">
        <f t="shared" si="101"/>
        <v>50</v>
      </c>
      <c r="AQ29" s="178">
        <f t="shared" si="101"/>
        <v>50</v>
      </c>
      <c r="AR29" s="178">
        <f t="shared" si="102"/>
        <v>50</v>
      </c>
      <c r="AS29" s="178">
        <f t="shared" si="103"/>
        <v>50</v>
      </c>
      <c r="AT29" s="178">
        <f t="shared" si="103"/>
        <v>50</v>
      </c>
      <c r="AU29" s="178">
        <f t="shared" si="104"/>
        <v>0</v>
      </c>
      <c r="AV29" s="178">
        <f t="shared" si="105"/>
        <v>0</v>
      </c>
      <c r="AW29" s="178">
        <f t="shared" si="106"/>
        <v>0</v>
      </c>
      <c r="AX29" s="178">
        <f t="shared" si="107"/>
        <v>0</v>
      </c>
      <c r="AY29" s="174">
        <f t="shared" si="15"/>
        <v>43.75</v>
      </c>
    </row>
    <row r="30" spans="1:51">
      <c r="A30" s="244"/>
      <c r="B30" s="246"/>
      <c r="C30" s="171">
        <v>4.4000000000000004</v>
      </c>
      <c r="D30" s="191" t="s">
        <v>145</v>
      </c>
      <c r="E30" s="172" t="s">
        <v>146</v>
      </c>
      <c r="F30" s="173">
        <v>2</v>
      </c>
      <c r="G30" s="173" t="s">
        <v>57</v>
      </c>
      <c r="H30" s="173" t="s">
        <v>101</v>
      </c>
      <c r="I30" s="173">
        <f>'Data Source'!K67</f>
        <v>90</v>
      </c>
      <c r="J30" s="173">
        <f>'Data Source'!L67</f>
        <v>90</v>
      </c>
      <c r="K30" s="173">
        <f>'Data Source'!M67</f>
        <v>80</v>
      </c>
      <c r="L30" s="173">
        <f>'Data Source'!N67</f>
        <v>70</v>
      </c>
      <c r="M30" s="173">
        <f>'Data Source'!O67</f>
        <v>80</v>
      </c>
      <c r="N30" s="224">
        <f>'Data Source'!P67</f>
        <v>80</v>
      </c>
      <c r="O30" s="228">
        <f>'Data Source'!Q67</f>
        <v>100</v>
      </c>
      <c r="P30" s="234">
        <f>'Data Source'!R67</f>
        <v>90</v>
      </c>
      <c r="Q30" s="173">
        <f>'Data Source'!S67</f>
        <v>0</v>
      </c>
      <c r="R30" s="173">
        <f>'Data Source'!T67</f>
        <v>0</v>
      </c>
      <c r="S30" s="173">
        <f>'Data Source'!U67</f>
        <v>0</v>
      </c>
      <c r="T30" s="173">
        <f>'Data Source'!V67</f>
        <v>0</v>
      </c>
      <c r="U30" s="174">
        <f t="shared" si="11"/>
        <v>85</v>
      </c>
      <c r="V30" s="180" t="s">
        <v>147</v>
      </c>
      <c r="W30" s="253" t="s">
        <v>148</v>
      </c>
      <c r="X30" s="254"/>
      <c r="Y30" s="182" t="s">
        <v>149</v>
      </c>
      <c r="Z30" s="173">
        <f t="shared" ref="Z30" si="120">IF(I30&gt;80,2,IF(I30&gt;60,1,0))</f>
        <v>2</v>
      </c>
      <c r="AA30" s="173">
        <f t="shared" ref="AA30:AK30" si="121">IF(J30&gt;80,2,IF(J30&gt;60,1,0))</f>
        <v>2</v>
      </c>
      <c r="AB30" s="227">
        <f t="shared" si="121"/>
        <v>1</v>
      </c>
      <c r="AC30" s="227">
        <f t="shared" si="121"/>
        <v>1</v>
      </c>
      <c r="AD30" s="227">
        <f t="shared" si="121"/>
        <v>1</v>
      </c>
      <c r="AE30" s="228">
        <f t="shared" ref="AE30" si="122">IF(N30&gt;80,2,IF(N30&gt;60,1,0))</f>
        <v>1</v>
      </c>
      <c r="AF30" s="228">
        <f t="shared" ref="AF30:AG30" si="123">IF(O30&gt;80,2,IF(O30&gt;60,1,0))</f>
        <v>2</v>
      </c>
      <c r="AG30" s="234">
        <f t="shared" si="123"/>
        <v>2</v>
      </c>
      <c r="AH30" s="173">
        <f t="shared" si="121"/>
        <v>0</v>
      </c>
      <c r="AI30" s="173">
        <f t="shared" si="121"/>
        <v>0</v>
      </c>
      <c r="AJ30" s="173">
        <f t="shared" si="121"/>
        <v>0</v>
      </c>
      <c r="AK30" s="173">
        <f t="shared" si="121"/>
        <v>0</v>
      </c>
      <c r="AL30" s="168"/>
      <c r="AM30" s="178">
        <f t="shared" si="81"/>
        <v>100</v>
      </c>
      <c r="AN30" s="178">
        <f t="shared" si="81"/>
        <v>100</v>
      </c>
      <c r="AO30" s="178">
        <f t="shared" si="100"/>
        <v>50</v>
      </c>
      <c r="AP30" s="178">
        <f t="shared" si="101"/>
        <v>50</v>
      </c>
      <c r="AQ30" s="178">
        <f t="shared" si="101"/>
        <v>50</v>
      </c>
      <c r="AR30" s="178">
        <f t="shared" si="102"/>
        <v>50</v>
      </c>
      <c r="AS30" s="178">
        <f t="shared" si="103"/>
        <v>100</v>
      </c>
      <c r="AT30" s="178">
        <f t="shared" si="103"/>
        <v>100</v>
      </c>
      <c r="AU30" s="178">
        <f t="shared" si="104"/>
        <v>0</v>
      </c>
      <c r="AV30" s="178">
        <f t="shared" si="105"/>
        <v>0</v>
      </c>
      <c r="AW30" s="178">
        <f t="shared" si="106"/>
        <v>0</v>
      </c>
      <c r="AX30" s="178">
        <f t="shared" si="107"/>
        <v>0</v>
      </c>
      <c r="AY30" s="174">
        <f t="shared" si="15"/>
        <v>75</v>
      </c>
    </row>
    <row r="31" spans="1:51">
      <c r="A31" s="244"/>
      <c r="B31" s="246"/>
      <c r="C31" s="171">
        <v>4.5</v>
      </c>
      <c r="D31" s="191" t="s">
        <v>150</v>
      </c>
      <c r="E31" s="172" t="s">
        <v>151</v>
      </c>
      <c r="F31" s="173">
        <v>1</v>
      </c>
      <c r="G31" s="173" t="s">
        <v>57</v>
      </c>
      <c r="H31" s="173" t="s">
        <v>101</v>
      </c>
      <c r="I31" s="173">
        <f>'Data Source'!K68</f>
        <v>100</v>
      </c>
      <c r="J31" s="173">
        <f>'Data Source'!L68</f>
        <v>100</v>
      </c>
      <c r="K31" s="173">
        <f>'Data Source'!M68</f>
        <v>100</v>
      </c>
      <c r="L31" s="173">
        <f>'Data Source'!N68</f>
        <v>100</v>
      </c>
      <c r="M31" s="173">
        <f>'Data Source'!O68</f>
        <v>100</v>
      </c>
      <c r="N31" s="224">
        <f>'Data Source'!P68</f>
        <v>100</v>
      </c>
      <c r="O31" s="228">
        <f>'Data Source'!Q68</f>
        <v>100</v>
      </c>
      <c r="P31" s="234">
        <f>'Data Source'!R68</f>
        <v>100</v>
      </c>
      <c r="Q31" s="173">
        <f>'Data Source'!S68</f>
        <v>0</v>
      </c>
      <c r="R31" s="173">
        <f>'Data Source'!T68</f>
        <v>0</v>
      </c>
      <c r="S31" s="173">
        <f>'Data Source'!U68</f>
        <v>0</v>
      </c>
      <c r="T31" s="173">
        <f>'Data Source'!V68</f>
        <v>0</v>
      </c>
      <c r="U31" s="174">
        <f t="shared" si="11"/>
        <v>100</v>
      </c>
      <c r="V31" s="180" t="s">
        <v>152</v>
      </c>
      <c r="W31" s="253" t="s">
        <v>153</v>
      </c>
      <c r="X31" s="254"/>
      <c r="Y31" s="182" t="s">
        <v>154</v>
      </c>
      <c r="Z31" s="173">
        <f t="shared" ref="Z31" si="124">IF(I31&gt;99,1,IF(I31&gt;90,0.5,0))</f>
        <v>1</v>
      </c>
      <c r="AA31" s="173">
        <f t="shared" ref="AA31:AK31" si="125">IF(J31&gt;99,1,IF(J31&gt;90,0.5,0))</f>
        <v>1</v>
      </c>
      <c r="AB31" s="173">
        <f t="shared" si="125"/>
        <v>1</v>
      </c>
      <c r="AC31" s="173">
        <f t="shared" si="125"/>
        <v>1</v>
      </c>
      <c r="AD31" s="173">
        <f t="shared" si="125"/>
        <v>1</v>
      </c>
      <c r="AE31" s="228">
        <f t="shared" ref="AE31" si="126">IF(N31&gt;99,1,IF(N31&gt;90,0.5,0))</f>
        <v>1</v>
      </c>
      <c r="AF31" s="228">
        <f t="shared" ref="AF31:AG31" si="127">IF(O31&gt;99,1,IF(O31&gt;90,0.5,0))</f>
        <v>1</v>
      </c>
      <c r="AG31" s="234">
        <f t="shared" si="127"/>
        <v>1</v>
      </c>
      <c r="AH31" s="173">
        <f t="shared" si="125"/>
        <v>0</v>
      </c>
      <c r="AI31" s="173">
        <f t="shared" si="125"/>
        <v>0</v>
      </c>
      <c r="AJ31" s="173">
        <f t="shared" si="125"/>
        <v>0</v>
      </c>
      <c r="AK31" s="173">
        <f t="shared" si="125"/>
        <v>0</v>
      </c>
      <c r="AL31" s="168"/>
      <c r="AM31" s="178">
        <f t="shared" si="81"/>
        <v>100</v>
      </c>
      <c r="AN31" s="178">
        <f t="shared" si="81"/>
        <v>100</v>
      </c>
      <c r="AO31" s="178">
        <f t="shared" si="100"/>
        <v>100</v>
      </c>
      <c r="AP31" s="178">
        <f t="shared" si="101"/>
        <v>100</v>
      </c>
      <c r="AQ31" s="178">
        <f t="shared" si="101"/>
        <v>100</v>
      </c>
      <c r="AR31" s="178">
        <f t="shared" si="102"/>
        <v>100</v>
      </c>
      <c r="AS31" s="178">
        <f t="shared" si="103"/>
        <v>100</v>
      </c>
      <c r="AT31" s="178">
        <f t="shared" si="103"/>
        <v>100</v>
      </c>
      <c r="AU31" s="178">
        <f t="shared" si="104"/>
        <v>0</v>
      </c>
      <c r="AV31" s="178">
        <f t="shared" si="105"/>
        <v>0</v>
      </c>
      <c r="AW31" s="178">
        <f t="shared" si="106"/>
        <v>0</v>
      </c>
      <c r="AX31" s="178">
        <f t="shared" si="107"/>
        <v>0</v>
      </c>
      <c r="AY31" s="174">
        <f t="shared" si="15"/>
        <v>100</v>
      </c>
    </row>
    <row r="32" spans="1:51">
      <c r="A32" s="184"/>
      <c r="B32" s="185"/>
      <c r="C32" s="185"/>
      <c r="D32" s="186"/>
      <c r="E32" s="187" t="s">
        <v>53</v>
      </c>
      <c r="F32" s="188">
        <f>SUM(F27:F31)</f>
        <v>10</v>
      </c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>
        <f>SUM(Z27:Z31)</f>
        <v>8</v>
      </c>
      <c r="AA32" s="185">
        <f t="shared" ref="AA32:AK32" si="128">SUM(AA27:AA31)</f>
        <v>9</v>
      </c>
      <c r="AB32" s="185">
        <f t="shared" ref="AB32:AC32" si="129">SUM(AB27:AB31)</f>
        <v>8</v>
      </c>
      <c r="AC32" s="185">
        <f t="shared" si="129"/>
        <v>8</v>
      </c>
      <c r="AD32" s="185">
        <f t="shared" ref="AD32:AF32" si="130">SUM(AD27:AD31)</f>
        <v>8</v>
      </c>
      <c r="AE32" s="185">
        <f t="shared" si="130"/>
        <v>8</v>
      </c>
      <c r="AF32" s="185">
        <f t="shared" si="130"/>
        <v>9</v>
      </c>
      <c r="AG32" s="185">
        <f t="shared" ref="AG32" si="131">SUM(AG27:AG31)</f>
        <v>9</v>
      </c>
      <c r="AH32" s="185">
        <f t="shared" si="128"/>
        <v>5</v>
      </c>
      <c r="AI32" s="185">
        <f t="shared" si="128"/>
        <v>5</v>
      </c>
      <c r="AJ32" s="185">
        <f t="shared" si="128"/>
        <v>5</v>
      </c>
      <c r="AK32" s="185">
        <f t="shared" si="128"/>
        <v>5</v>
      </c>
      <c r="AL32" s="168"/>
      <c r="AM32" s="189">
        <f t="shared" si="81"/>
        <v>80</v>
      </c>
      <c r="AN32" s="189">
        <f t="shared" si="81"/>
        <v>90</v>
      </c>
      <c r="AO32" s="189">
        <f t="shared" si="100"/>
        <v>80</v>
      </c>
      <c r="AP32" s="189">
        <f t="shared" si="101"/>
        <v>80</v>
      </c>
      <c r="AQ32" s="189">
        <f t="shared" si="101"/>
        <v>80</v>
      </c>
      <c r="AR32" s="189">
        <f t="shared" si="102"/>
        <v>80</v>
      </c>
      <c r="AS32" s="189">
        <f t="shared" si="103"/>
        <v>90</v>
      </c>
      <c r="AT32" s="189">
        <f t="shared" si="103"/>
        <v>90</v>
      </c>
      <c r="AU32" s="189">
        <f t="shared" si="104"/>
        <v>50</v>
      </c>
      <c r="AV32" s="189">
        <f t="shared" si="105"/>
        <v>50</v>
      </c>
      <c r="AW32" s="189">
        <f t="shared" si="106"/>
        <v>50</v>
      </c>
      <c r="AX32" s="189">
        <f t="shared" si="107"/>
        <v>50</v>
      </c>
      <c r="AY32" s="189">
        <f t="shared" si="15"/>
        <v>83.75</v>
      </c>
    </row>
    <row r="33" spans="1:51" ht="24">
      <c r="A33" s="236" t="s">
        <v>155</v>
      </c>
      <c r="B33" s="261">
        <v>8</v>
      </c>
      <c r="C33" s="171">
        <v>5.0999999999999996</v>
      </c>
      <c r="D33" s="172" t="s">
        <v>156</v>
      </c>
      <c r="E33" s="172" t="s">
        <v>127</v>
      </c>
      <c r="F33" s="173">
        <v>2</v>
      </c>
      <c r="G33" s="173" t="s">
        <v>70</v>
      </c>
      <c r="H33" s="173" t="s">
        <v>29</v>
      </c>
      <c r="I33" s="174" t="str">
        <f>'Data Source'!$K$72</f>
        <v>NA</v>
      </c>
      <c r="J33" s="174">
        <f>'Data Source'!L72</f>
        <v>97.560975609756099</v>
      </c>
      <c r="K33" s="174">
        <f>'Data Source'!M72</f>
        <v>97.560975609756099</v>
      </c>
      <c r="L33" s="174">
        <f>'Data Source'!N72</f>
        <v>97.560975609756099</v>
      </c>
      <c r="M33" s="173">
        <f>'Data Source'!O72</f>
        <v>98</v>
      </c>
      <c r="N33" s="224">
        <f>'Data Source'!P72</f>
        <v>98</v>
      </c>
      <c r="O33" s="228">
        <f>'Data Source'!Q72</f>
        <v>98</v>
      </c>
      <c r="P33" s="234">
        <f>'Data Source'!R72</f>
        <v>60</v>
      </c>
      <c r="Q33" s="173"/>
      <c r="R33" s="173"/>
      <c r="S33" s="173"/>
      <c r="T33" s="173"/>
      <c r="U33" s="174">
        <f t="shared" si="11"/>
        <v>92.383275261324044</v>
      </c>
      <c r="V33" s="180" t="s">
        <v>157</v>
      </c>
      <c r="W33" s="253" t="s">
        <v>158</v>
      </c>
      <c r="X33" s="254"/>
      <c r="Y33" s="182" t="s">
        <v>159</v>
      </c>
      <c r="Z33" s="197" t="str">
        <f>I33</f>
        <v>NA</v>
      </c>
      <c r="AA33" s="173">
        <f>IF(J33&gt;95,2,IF(J33&gt;85,1,0))</f>
        <v>2</v>
      </c>
      <c r="AB33" s="173">
        <f>IF(K33&gt;95,2,IF(K33&gt;85,1,0))</f>
        <v>2</v>
      </c>
      <c r="AC33" s="173">
        <f>IF(L33&gt;95,2,IF(L33&gt;85,1,0))</f>
        <v>2</v>
      </c>
      <c r="AD33" s="173">
        <f>IF(M33&gt;95,2,IF(M33&gt;85,1,0))</f>
        <v>2</v>
      </c>
      <c r="AE33" s="228">
        <f t="shared" ref="AE33:AG33" si="132">IF(N33&gt;95,2,IF(N33&gt;85,1,0))</f>
        <v>2</v>
      </c>
      <c r="AF33" s="228">
        <f t="shared" si="132"/>
        <v>2</v>
      </c>
      <c r="AG33" s="234">
        <f t="shared" si="132"/>
        <v>0</v>
      </c>
      <c r="AH33" s="173">
        <f t="shared" ref="AG33:AK33" si="133">IF(Q33="NA","NA",IF(Q33&gt;95,2,IF(Q33&gt;85,1,0)))</f>
        <v>0</v>
      </c>
      <c r="AI33" s="173">
        <f t="shared" si="133"/>
        <v>0</v>
      </c>
      <c r="AJ33" s="173">
        <f t="shared" si="133"/>
        <v>0</v>
      </c>
      <c r="AK33" s="173">
        <f t="shared" si="133"/>
        <v>0</v>
      </c>
      <c r="AL33" s="168"/>
      <c r="AM33" s="178" t="s">
        <v>112</v>
      </c>
      <c r="AN33" s="178">
        <f t="shared" si="81"/>
        <v>100</v>
      </c>
      <c r="AO33" s="178">
        <f t="shared" si="100"/>
        <v>100</v>
      </c>
      <c r="AP33" s="178">
        <f t="shared" si="101"/>
        <v>100</v>
      </c>
      <c r="AQ33" s="178">
        <f t="shared" si="101"/>
        <v>100</v>
      </c>
      <c r="AR33" s="178">
        <f t="shared" si="102"/>
        <v>100</v>
      </c>
      <c r="AS33" s="178">
        <f t="shared" si="103"/>
        <v>100</v>
      </c>
      <c r="AT33" s="178">
        <f t="shared" si="103"/>
        <v>0</v>
      </c>
      <c r="AU33" s="178">
        <f t="shared" si="104"/>
        <v>0</v>
      </c>
      <c r="AV33" s="178">
        <f t="shared" si="105"/>
        <v>0</v>
      </c>
      <c r="AW33" s="178">
        <f t="shared" si="106"/>
        <v>0</v>
      </c>
      <c r="AX33" s="178">
        <f t="shared" si="107"/>
        <v>0</v>
      </c>
      <c r="AY33" s="174">
        <f t="shared" si="15"/>
        <v>85.714285714285708</v>
      </c>
    </row>
    <row r="34" spans="1:51">
      <c r="A34" s="244"/>
      <c r="B34" s="262"/>
      <c r="C34" s="171">
        <v>5.2</v>
      </c>
      <c r="D34" s="191" t="s">
        <v>160</v>
      </c>
      <c r="E34" s="172" t="s">
        <v>161</v>
      </c>
      <c r="F34" s="173">
        <v>2</v>
      </c>
      <c r="G34" s="173" t="s">
        <v>70</v>
      </c>
      <c r="H34" s="173" t="s">
        <v>101</v>
      </c>
      <c r="I34" s="174" t="str">
        <f>'Data Source'!$K$75</f>
        <v>NA</v>
      </c>
      <c r="J34" s="173">
        <f>'Data Source'!L75</f>
        <v>0</v>
      </c>
      <c r="K34" s="173">
        <f>'Data Source'!M75</f>
        <v>0</v>
      </c>
      <c r="L34" s="173">
        <f>'Data Source'!N75</f>
        <v>0</v>
      </c>
      <c r="M34" s="173">
        <f>'Data Source'!O75</f>
        <v>0</v>
      </c>
      <c r="N34" s="224">
        <f>'Data Source'!P75</f>
        <v>0</v>
      </c>
      <c r="O34" s="228">
        <f>'Data Source'!Q75</f>
        <v>0</v>
      </c>
      <c r="P34" s="234">
        <f>'Data Source'!R75</f>
        <v>0</v>
      </c>
      <c r="Q34" s="173"/>
      <c r="R34" s="173"/>
      <c r="S34" s="173"/>
      <c r="T34" s="173"/>
      <c r="U34" s="174">
        <f t="shared" si="11"/>
        <v>0</v>
      </c>
      <c r="V34" s="180" t="s">
        <v>162</v>
      </c>
      <c r="W34" s="253" t="s">
        <v>133</v>
      </c>
      <c r="X34" s="254"/>
      <c r="Y34" s="182" t="s">
        <v>134</v>
      </c>
      <c r="Z34" s="197" t="str">
        <f>I34</f>
        <v>NA</v>
      </c>
      <c r="AA34" s="173">
        <f>IF(J34&lt;1,2,IF(J34&lt;5,1,0))</f>
        <v>2</v>
      </c>
      <c r="AB34" s="173">
        <f>IF(K34&lt;1,2,IF(K34&lt;5,1,0))</f>
        <v>2</v>
      </c>
      <c r="AC34" s="173">
        <f>IF(L34&lt;1,2,IF(L34&lt;5,1,0))</f>
        <v>2</v>
      </c>
      <c r="AD34" s="173">
        <f>IF(M34&lt;1,2,IF(M34&lt;5,1,0))</f>
        <v>2</v>
      </c>
      <c r="AE34" s="228">
        <f t="shared" ref="AE34:AG34" si="134">IF(N34&lt;1,2,IF(N34&lt;5,1,0))</f>
        <v>2</v>
      </c>
      <c r="AF34" s="228">
        <f t="shared" si="134"/>
        <v>2</v>
      </c>
      <c r="AG34" s="234">
        <f t="shared" si="134"/>
        <v>2</v>
      </c>
      <c r="AH34" s="173">
        <f t="shared" ref="AG34:AK34" si="135">IF(Q34="NA","NA",IF(Q34&lt;1,2,IF(Q34&lt;5,1,0)))</f>
        <v>2</v>
      </c>
      <c r="AI34" s="173">
        <f t="shared" si="135"/>
        <v>2</v>
      </c>
      <c r="AJ34" s="173">
        <f t="shared" si="135"/>
        <v>2</v>
      </c>
      <c r="AK34" s="173">
        <f t="shared" si="135"/>
        <v>2</v>
      </c>
      <c r="AL34" s="168"/>
      <c r="AM34" s="178" t="s">
        <v>112</v>
      </c>
      <c r="AN34" s="178">
        <f t="shared" si="81"/>
        <v>100</v>
      </c>
      <c r="AO34" s="178">
        <f t="shared" si="100"/>
        <v>100</v>
      </c>
      <c r="AP34" s="178">
        <f t="shared" si="101"/>
        <v>100</v>
      </c>
      <c r="AQ34" s="178">
        <f t="shared" si="101"/>
        <v>100</v>
      </c>
      <c r="AR34" s="178">
        <f t="shared" si="102"/>
        <v>100</v>
      </c>
      <c r="AS34" s="178">
        <f t="shared" si="103"/>
        <v>100</v>
      </c>
      <c r="AT34" s="178">
        <f t="shared" si="103"/>
        <v>100</v>
      </c>
      <c r="AU34" s="178">
        <f t="shared" si="104"/>
        <v>100</v>
      </c>
      <c r="AV34" s="178">
        <f t="shared" si="105"/>
        <v>100</v>
      </c>
      <c r="AW34" s="178">
        <f t="shared" si="106"/>
        <v>100</v>
      </c>
      <c r="AX34" s="178">
        <f t="shared" si="107"/>
        <v>100</v>
      </c>
      <c r="AY34" s="174">
        <f t="shared" si="15"/>
        <v>100</v>
      </c>
    </row>
    <row r="35" spans="1:51">
      <c r="A35" s="244"/>
      <c r="B35" s="262"/>
      <c r="C35" s="171">
        <v>5.3</v>
      </c>
      <c r="D35" s="191" t="s">
        <v>163</v>
      </c>
      <c r="E35" s="172" t="s">
        <v>164</v>
      </c>
      <c r="F35" s="173">
        <v>2</v>
      </c>
      <c r="G35" s="173" t="s">
        <v>70</v>
      </c>
      <c r="H35" s="173" t="s">
        <v>29</v>
      </c>
      <c r="I35" s="173">
        <f>'Data Source'!$K$76</f>
        <v>0</v>
      </c>
      <c r="J35" s="173">
        <f>'Data Source'!L76</f>
        <v>0</v>
      </c>
      <c r="K35" s="173">
        <f>'Data Source'!O75</f>
        <v>0</v>
      </c>
      <c r="L35" s="173">
        <f>'Data Source'!N76</f>
        <v>0</v>
      </c>
      <c r="M35" s="173">
        <f>'Data Source'!O76</f>
        <v>0</v>
      </c>
      <c r="N35" s="224">
        <f>'Data Source'!P76</f>
        <v>0</v>
      </c>
      <c r="O35" s="228">
        <f>'Data Source'!Q76</f>
        <v>0</v>
      </c>
      <c r="P35" s="234">
        <f>'Data Source'!R76</f>
        <v>0</v>
      </c>
      <c r="Q35" s="173"/>
      <c r="R35" s="173"/>
      <c r="S35" s="173"/>
      <c r="T35" s="173"/>
      <c r="U35" s="174">
        <f t="shared" si="11"/>
        <v>0</v>
      </c>
      <c r="V35" s="180" t="s">
        <v>165</v>
      </c>
      <c r="W35" s="253" t="s">
        <v>166</v>
      </c>
      <c r="X35" s="254"/>
      <c r="Y35" s="182" t="s">
        <v>167</v>
      </c>
      <c r="Z35" s="173">
        <f t="shared" ref="Z35" si="136">IF(I35&lt;=0,2,IF(I35&lt;=1,1,0))</f>
        <v>2</v>
      </c>
      <c r="AA35" s="173">
        <f t="shared" ref="AA35:AK35" si="137">IF(J35&lt;=0,2,IF(J35&lt;=1,1,0))</f>
        <v>2</v>
      </c>
      <c r="AB35" s="173">
        <f t="shared" si="137"/>
        <v>2</v>
      </c>
      <c r="AC35" s="173">
        <f t="shared" si="137"/>
        <v>2</v>
      </c>
      <c r="AD35" s="173">
        <f t="shared" si="137"/>
        <v>2</v>
      </c>
      <c r="AE35" s="228">
        <f t="shared" ref="AE35" si="138">IF(N35&lt;=0,2,IF(N35&lt;=1,1,0))</f>
        <v>2</v>
      </c>
      <c r="AF35" s="228">
        <f t="shared" ref="AF35:AG35" si="139">IF(O35&lt;=0,2,IF(O35&lt;=1,1,0))</f>
        <v>2</v>
      </c>
      <c r="AG35" s="234">
        <f t="shared" si="139"/>
        <v>2</v>
      </c>
      <c r="AH35" s="173">
        <f t="shared" si="137"/>
        <v>2</v>
      </c>
      <c r="AI35" s="173">
        <f t="shared" si="137"/>
        <v>2</v>
      </c>
      <c r="AJ35" s="173">
        <f t="shared" si="137"/>
        <v>2</v>
      </c>
      <c r="AK35" s="173">
        <f t="shared" si="137"/>
        <v>2</v>
      </c>
      <c r="AL35" s="168"/>
      <c r="AM35" s="178">
        <f t="shared" si="81"/>
        <v>100</v>
      </c>
      <c r="AN35" s="178">
        <f t="shared" si="81"/>
        <v>100</v>
      </c>
      <c r="AO35" s="178">
        <f t="shared" ref="AO35:AO43" si="140">AB35/$F35*100</f>
        <v>100</v>
      </c>
      <c r="AP35" s="178">
        <f t="shared" ref="AP35:AQ43" si="141">AC35/$F35*100</f>
        <v>100</v>
      </c>
      <c r="AQ35" s="178">
        <f t="shared" si="141"/>
        <v>100</v>
      </c>
      <c r="AR35" s="178">
        <f t="shared" si="102"/>
        <v>100</v>
      </c>
      <c r="AS35" s="178">
        <f t="shared" si="103"/>
        <v>100</v>
      </c>
      <c r="AT35" s="178">
        <f t="shared" si="103"/>
        <v>100</v>
      </c>
      <c r="AU35" s="178">
        <f t="shared" si="104"/>
        <v>100</v>
      </c>
      <c r="AV35" s="178">
        <f t="shared" si="105"/>
        <v>100</v>
      </c>
      <c r="AW35" s="178">
        <f t="shared" si="106"/>
        <v>100</v>
      </c>
      <c r="AX35" s="178">
        <f t="shared" si="107"/>
        <v>100</v>
      </c>
      <c r="AY35" s="174">
        <f t="shared" si="15"/>
        <v>100</v>
      </c>
    </row>
    <row r="36" spans="1:51">
      <c r="A36" s="244"/>
      <c r="B36" s="262"/>
      <c r="C36" s="171">
        <v>5.4</v>
      </c>
      <c r="D36" s="191" t="s">
        <v>168</v>
      </c>
      <c r="E36" s="172" t="s">
        <v>169</v>
      </c>
      <c r="F36" s="173">
        <v>2</v>
      </c>
      <c r="G36" s="173" t="s">
        <v>70</v>
      </c>
      <c r="H36" s="173" t="s">
        <v>65</v>
      </c>
      <c r="I36" s="174">
        <f>'Data Source'!$K$79</f>
        <v>100</v>
      </c>
      <c r="J36" s="174">
        <f>'Data Source'!L79</f>
        <v>100</v>
      </c>
      <c r="K36" s="174">
        <f>'Data Source'!M79</f>
        <v>100</v>
      </c>
      <c r="L36" s="174">
        <f>'Data Source'!N79</f>
        <v>100</v>
      </c>
      <c r="M36" s="174">
        <f>'Data Source'!O79</f>
        <v>100</v>
      </c>
      <c r="N36" s="174">
        <f>'Data Source'!P79</f>
        <v>100</v>
      </c>
      <c r="O36" s="174">
        <f>'Data Source'!Q79</f>
        <v>100</v>
      </c>
      <c r="P36" s="174">
        <f>'Data Source'!R79</f>
        <v>100</v>
      </c>
      <c r="Q36" s="173"/>
      <c r="R36" s="174"/>
      <c r="S36" s="174"/>
      <c r="T36" s="174"/>
      <c r="U36" s="174">
        <f t="shared" si="11"/>
        <v>100</v>
      </c>
      <c r="V36" s="180" t="s">
        <v>170</v>
      </c>
      <c r="W36" s="253" t="s">
        <v>171</v>
      </c>
      <c r="X36" s="254"/>
      <c r="Y36" s="182" t="s">
        <v>172</v>
      </c>
      <c r="Z36" s="173">
        <f t="shared" ref="Z36" si="142">IF(I36&gt;90,2,IF(I36&gt;80,1,0))</f>
        <v>2</v>
      </c>
      <c r="AA36" s="173">
        <f t="shared" ref="AA36:AK36" si="143">IF(J36&gt;90,2,IF(J36&gt;80,1,0))</f>
        <v>2</v>
      </c>
      <c r="AB36" s="173">
        <f t="shared" si="143"/>
        <v>2</v>
      </c>
      <c r="AC36" s="173">
        <f t="shared" si="143"/>
        <v>2</v>
      </c>
      <c r="AD36" s="173">
        <f t="shared" si="143"/>
        <v>2</v>
      </c>
      <c r="AE36" s="228">
        <f t="shared" ref="AE36" si="144">IF(N36&gt;90,2,IF(N36&gt;80,1,0))</f>
        <v>2</v>
      </c>
      <c r="AF36" s="228">
        <f t="shared" ref="AF36:AG36" si="145">IF(O36&gt;90,2,IF(O36&gt;80,1,0))</f>
        <v>2</v>
      </c>
      <c r="AG36" s="234">
        <f t="shared" si="145"/>
        <v>2</v>
      </c>
      <c r="AH36" s="173">
        <f t="shared" si="143"/>
        <v>0</v>
      </c>
      <c r="AI36" s="173">
        <f t="shared" si="143"/>
        <v>0</v>
      </c>
      <c r="AJ36" s="173">
        <f t="shared" si="143"/>
        <v>0</v>
      </c>
      <c r="AK36" s="173">
        <f t="shared" si="143"/>
        <v>0</v>
      </c>
      <c r="AL36" s="168"/>
      <c r="AM36" s="178">
        <f t="shared" si="81"/>
        <v>100</v>
      </c>
      <c r="AN36" s="178">
        <f t="shared" si="81"/>
        <v>100</v>
      </c>
      <c r="AO36" s="178">
        <f t="shared" si="140"/>
        <v>100</v>
      </c>
      <c r="AP36" s="178">
        <f t="shared" si="141"/>
        <v>100</v>
      </c>
      <c r="AQ36" s="178">
        <f t="shared" si="141"/>
        <v>100</v>
      </c>
      <c r="AR36" s="178">
        <f t="shared" si="102"/>
        <v>100</v>
      </c>
      <c r="AS36" s="178">
        <f t="shared" si="103"/>
        <v>100</v>
      </c>
      <c r="AT36" s="178">
        <f t="shared" si="103"/>
        <v>100</v>
      </c>
      <c r="AU36" s="178">
        <f t="shared" si="104"/>
        <v>0</v>
      </c>
      <c r="AV36" s="178">
        <f t="shared" si="105"/>
        <v>0</v>
      </c>
      <c r="AW36" s="178">
        <f t="shared" si="106"/>
        <v>0</v>
      </c>
      <c r="AX36" s="178">
        <f t="shared" si="107"/>
        <v>0</v>
      </c>
      <c r="AY36" s="174">
        <f t="shared" si="15"/>
        <v>100</v>
      </c>
    </row>
    <row r="37" spans="1:51">
      <c r="A37" s="244"/>
      <c r="B37" s="263"/>
      <c r="C37" s="185"/>
      <c r="D37" s="186"/>
      <c r="E37" s="187" t="s">
        <v>53</v>
      </c>
      <c r="F37" s="188">
        <f>SUM(F33:F36)</f>
        <v>8</v>
      </c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>
        <f>SUM(Z33:Z36)</f>
        <v>4</v>
      </c>
      <c r="AA37" s="185">
        <f t="shared" ref="AA37:AK37" si="146">SUM(AA33:AA36)</f>
        <v>8</v>
      </c>
      <c r="AB37" s="185">
        <f t="shared" ref="AB37:AC37" si="147">SUM(AB33:AB36)</f>
        <v>8</v>
      </c>
      <c r="AC37" s="185">
        <f t="shared" si="147"/>
        <v>8</v>
      </c>
      <c r="AD37" s="185">
        <f t="shared" ref="AD37:AF37" si="148">SUM(AD33:AD36)</f>
        <v>8</v>
      </c>
      <c r="AE37" s="185">
        <f t="shared" si="148"/>
        <v>8</v>
      </c>
      <c r="AF37" s="185">
        <f t="shared" si="148"/>
        <v>8</v>
      </c>
      <c r="AG37" s="185">
        <f t="shared" ref="AG37" si="149">SUM(AG33:AG36)</f>
        <v>6</v>
      </c>
      <c r="AH37" s="185">
        <f t="shared" si="146"/>
        <v>4</v>
      </c>
      <c r="AI37" s="185">
        <f t="shared" si="146"/>
        <v>4</v>
      </c>
      <c r="AJ37" s="185">
        <f t="shared" si="146"/>
        <v>4</v>
      </c>
      <c r="AK37" s="185">
        <f t="shared" si="146"/>
        <v>4</v>
      </c>
      <c r="AL37" s="168"/>
      <c r="AM37" s="189">
        <f t="shared" ref="AM37:AN42" si="150">Z37/$F37*100</f>
        <v>50</v>
      </c>
      <c r="AN37" s="189">
        <f t="shared" si="150"/>
        <v>100</v>
      </c>
      <c r="AO37" s="189">
        <f t="shared" si="140"/>
        <v>100</v>
      </c>
      <c r="AP37" s="189">
        <f t="shared" si="141"/>
        <v>100</v>
      </c>
      <c r="AQ37" s="189">
        <f t="shared" si="141"/>
        <v>100</v>
      </c>
      <c r="AR37" s="189">
        <f t="shared" si="102"/>
        <v>100</v>
      </c>
      <c r="AS37" s="189">
        <f t="shared" si="103"/>
        <v>100</v>
      </c>
      <c r="AT37" s="189">
        <f t="shared" si="103"/>
        <v>75</v>
      </c>
      <c r="AU37" s="189">
        <f t="shared" si="104"/>
        <v>50</v>
      </c>
      <c r="AV37" s="189">
        <f t="shared" si="105"/>
        <v>50</v>
      </c>
      <c r="AW37" s="189">
        <f t="shared" si="106"/>
        <v>50</v>
      </c>
      <c r="AX37" s="189">
        <f t="shared" si="107"/>
        <v>50</v>
      </c>
      <c r="AY37" s="189">
        <f t="shared" si="15"/>
        <v>90.625</v>
      </c>
    </row>
    <row r="38" spans="1:51" ht="24">
      <c r="A38" s="236" t="s">
        <v>173</v>
      </c>
      <c r="B38" s="245">
        <v>10</v>
      </c>
      <c r="C38" s="171">
        <v>6.1</v>
      </c>
      <c r="D38" s="191" t="s">
        <v>174</v>
      </c>
      <c r="E38" s="172" t="s">
        <v>175</v>
      </c>
      <c r="F38" s="173">
        <v>2</v>
      </c>
      <c r="G38" s="173" t="s">
        <v>176</v>
      </c>
      <c r="H38" s="173" t="s">
        <v>29</v>
      </c>
      <c r="I38" s="174">
        <f>'Data Source'!$K$83</f>
        <v>104.57516339869282</v>
      </c>
      <c r="J38" s="174">
        <f>'Data Source'!L83</f>
        <v>105.22875816993465</v>
      </c>
      <c r="K38" s="174">
        <f>'Data Source'!M83</f>
        <v>105.22875816993465</v>
      </c>
      <c r="L38" s="174">
        <f>'Data Source'!N83</f>
        <v>98.039215686274503</v>
      </c>
      <c r="M38" s="174">
        <f>'Data Source'!O83</f>
        <v>101.96078431372548</v>
      </c>
      <c r="N38" s="174">
        <f>'Data Source'!P83</f>
        <v>93.888888888888886</v>
      </c>
      <c r="O38" s="174">
        <f>'Data Source'!Q83</f>
        <v>95.555555555555557</v>
      </c>
      <c r="P38" s="174">
        <f>'Data Source'!R83</f>
        <v>96.666666666666671</v>
      </c>
      <c r="Q38" s="174"/>
      <c r="R38" s="174"/>
      <c r="S38" s="173"/>
      <c r="T38" s="174"/>
      <c r="U38" s="174">
        <f t="shared" si="11"/>
        <v>100.14297385620915</v>
      </c>
      <c r="V38" s="200" t="s">
        <v>157</v>
      </c>
      <c r="W38" s="265" t="s">
        <v>158</v>
      </c>
      <c r="X38" s="257"/>
      <c r="Y38" s="201" t="s">
        <v>159</v>
      </c>
      <c r="Z38" s="173">
        <f t="shared" ref="Z38" si="151">IF(I38&gt;95,2,IF(I38&gt;85,1,0))</f>
        <v>2</v>
      </c>
      <c r="AA38" s="173">
        <f t="shared" ref="AA38:AK38" si="152">IF(J38&gt;95,2,IF(J38&gt;85,1,0))</f>
        <v>2</v>
      </c>
      <c r="AB38" s="173">
        <f t="shared" si="152"/>
        <v>2</v>
      </c>
      <c r="AC38" s="173">
        <f t="shared" si="152"/>
        <v>2</v>
      </c>
      <c r="AD38" s="173">
        <f t="shared" si="152"/>
        <v>2</v>
      </c>
      <c r="AE38" s="228">
        <f t="shared" ref="AE38" si="153">IF(N38&gt;95,2,IF(N38&gt;85,1,0))</f>
        <v>1</v>
      </c>
      <c r="AF38" s="228">
        <f t="shared" ref="AF38:AG38" si="154">IF(O38&gt;95,2,IF(O38&gt;85,1,0))</f>
        <v>2</v>
      </c>
      <c r="AG38" s="234">
        <f t="shared" si="154"/>
        <v>2</v>
      </c>
      <c r="AH38" s="173">
        <f t="shared" si="152"/>
        <v>0</v>
      </c>
      <c r="AI38" s="173">
        <f t="shared" si="152"/>
        <v>0</v>
      </c>
      <c r="AJ38" s="173">
        <f t="shared" si="152"/>
        <v>0</v>
      </c>
      <c r="AK38" s="173">
        <f t="shared" si="152"/>
        <v>0</v>
      </c>
      <c r="AL38" s="168"/>
      <c r="AM38" s="178">
        <f t="shared" si="150"/>
        <v>100</v>
      </c>
      <c r="AN38" s="178">
        <f t="shared" si="150"/>
        <v>100</v>
      </c>
      <c r="AO38" s="178">
        <f t="shared" si="140"/>
        <v>100</v>
      </c>
      <c r="AP38" s="178">
        <f t="shared" si="141"/>
        <v>100</v>
      </c>
      <c r="AQ38" s="178">
        <f t="shared" si="141"/>
        <v>100</v>
      </c>
      <c r="AR38" s="178">
        <f t="shared" si="102"/>
        <v>50</v>
      </c>
      <c r="AS38" s="178">
        <f t="shared" si="103"/>
        <v>100</v>
      </c>
      <c r="AT38" s="178">
        <f t="shared" si="103"/>
        <v>100</v>
      </c>
      <c r="AU38" s="178">
        <f t="shared" si="104"/>
        <v>0</v>
      </c>
      <c r="AV38" s="178">
        <f t="shared" si="105"/>
        <v>0</v>
      </c>
      <c r="AW38" s="178">
        <f t="shared" si="106"/>
        <v>0</v>
      </c>
      <c r="AX38" s="178">
        <f t="shared" si="107"/>
        <v>0</v>
      </c>
      <c r="AY38" s="174">
        <f t="shared" si="15"/>
        <v>93.75</v>
      </c>
    </row>
    <row r="39" spans="1:51">
      <c r="A39" s="264"/>
      <c r="B39" s="246"/>
      <c r="C39" s="171">
        <v>6.2</v>
      </c>
      <c r="D39" s="191" t="s">
        <v>177</v>
      </c>
      <c r="E39" s="172" t="s">
        <v>178</v>
      </c>
      <c r="F39" s="173">
        <v>3</v>
      </c>
      <c r="G39" s="173" t="s">
        <v>176</v>
      </c>
      <c r="H39" s="173" t="s">
        <v>29</v>
      </c>
      <c r="I39" s="173">
        <f>'Data Source'!$K$85</f>
        <v>1</v>
      </c>
      <c r="J39" s="173">
        <f>'Data Source'!L85</f>
        <v>1</v>
      </c>
      <c r="K39" s="173">
        <f>'Data Source'!M85</f>
        <v>8</v>
      </c>
      <c r="L39" s="173">
        <f>'Data Source'!N85</f>
        <v>17</v>
      </c>
      <c r="M39" s="173">
        <f>'Data Source'!O85</f>
        <v>26</v>
      </c>
      <c r="N39" s="224">
        <f>'Data Source'!P85</f>
        <v>28</v>
      </c>
      <c r="O39" s="228">
        <f>'Data Source'!Q85</f>
        <v>29</v>
      </c>
      <c r="P39" s="234">
        <f>'Data Source'!R85</f>
        <v>30</v>
      </c>
      <c r="Q39" s="173"/>
      <c r="R39" s="173"/>
      <c r="S39" s="173"/>
      <c r="T39" s="173"/>
      <c r="U39" s="174">
        <f>P39</f>
        <v>30</v>
      </c>
      <c r="V39" s="180" t="s">
        <v>179</v>
      </c>
      <c r="W39" s="260" t="s">
        <v>180</v>
      </c>
      <c r="X39" s="254"/>
      <c r="Y39" s="182" t="s">
        <v>181</v>
      </c>
      <c r="Z39" s="173">
        <f t="shared" ref="Z39" si="155">IF(I39="NA","NA",IF(I39&lt;15,3,IF(I39&lt;20,2,IF(I39&lt;25,1,IF(I39&gt;25,0)))))</f>
        <v>3</v>
      </c>
      <c r="AA39" s="173">
        <f t="shared" ref="AA39:AD39" si="156">IF(J39="NA","NA",IF(J39&lt;15,3,IF(J39&lt;20,2,IF(J39&lt;25,1,IF(J39&gt;25,0)))))</f>
        <v>3</v>
      </c>
      <c r="AB39" s="173">
        <f t="shared" si="156"/>
        <v>3</v>
      </c>
      <c r="AC39" s="173">
        <f t="shared" si="156"/>
        <v>2</v>
      </c>
      <c r="AD39" s="173">
        <f t="shared" si="156"/>
        <v>0</v>
      </c>
      <c r="AE39" s="228">
        <f t="shared" ref="AE39" si="157">IF(N39="NA","NA",IF(N39&lt;15,3,IF(N39&lt;20,2,IF(N39&lt;25,1,IF(N39&gt;25,0)))))</f>
        <v>0</v>
      </c>
      <c r="AF39" s="228">
        <f t="shared" ref="AF39:AG39" si="158">IF(O39="NA","NA",IF(O39&lt;15,3,IF(O39&lt;20,2,IF(O39&lt;25,1,IF(O39&gt;25,0)))))</f>
        <v>0</v>
      </c>
      <c r="AG39" s="234">
        <f t="shared" si="158"/>
        <v>0</v>
      </c>
      <c r="AH39" s="173">
        <f t="shared" ref="AH39" si="159">IF(Q39="NA","NA",IF(Q39&lt;15,3,IF(Q39&lt;20,2,IF(Q39&lt;25,1,IF(Q39&gt;25,0)))))</f>
        <v>3</v>
      </c>
      <c r="AI39" s="173">
        <f t="shared" ref="AI39" si="160">IF(R39="NA","NA",IF(R39&lt;15,3,IF(R39&lt;20,2,IF(R39&lt;25,1,IF(R39&gt;25,0)))))</f>
        <v>3</v>
      </c>
      <c r="AJ39" s="173">
        <f t="shared" ref="AJ39" si="161">IF(S39="NA","NA",IF(S39&lt;15,3,IF(S39&lt;20,2,IF(S39&lt;25,1,IF(S39&gt;25,0)))))</f>
        <v>3</v>
      </c>
      <c r="AK39" s="173">
        <f t="shared" ref="AK39" si="162">IF(T39="NA","NA",IF(T39&lt;15,3,IF(T39&lt;20,2,IF(T39&lt;25,1,IF(T39&gt;25,0)))))</f>
        <v>3</v>
      </c>
      <c r="AL39" s="168"/>
      <c r="AM39" s="178">
        <f t="shared" si="150"/>
        <v>100</v>
      </c>
      <c r="AN39" s="178">
        <f t="shared" si="150"/>
        <v>100</v>
      </c>
      <c r="AO39" s="178">
        <f t="shared" si="140"/>
        <v>100</v>
      </c>
      <c r="AP39" s="178">
        <f t="shared" si="141"/>
        <v>66.666666666666657</v>
      </c>
      <c r="AQ39" s="178">
        <f t="shared" si="141"/>
        <v>0</v>
      </c>
      <c r="AR39" s="178">
        <f t="shared" si="102"/>
        <v>0</v>
      </c>
      <c r="AS39" s="178">
        <f t="shared" si="103"/>
        <v>0</v>
      </c>
      <c r="AT39" s="178">
        <f t="shared" si="103"/>
        <v>0</v>
      </c>
      <c r="AU39" s="178">
        <f t="shared" si="104"/>
        <v>100</v>
      </c>
      <c r="AV39" s="178">
        <f t="shared" si="105"/>
        <v>100</v>
      </c>
      <c r="AW39" s="178">
        <f t="shared" si="106"/>
        <v>100</v>
      </c>
      <c r="AX39" s="178">
        <f t="shared" si="107"/>
        <v>100</v>
      </c>
      <c r="AY39" s="174">
        <f t="shared" si="15"/>
        <v>45.833333333333329</v>
      </c>
    </row>
    <row r="40" spans="1:51">
      <c r="A40" s="264"/>
      <c r="B40" s="246"/>
      <c r="C40" s="171">
        <v>6.3</v>
      </c>
      <c r="D40" s="191" t="s">
        <v>182</v>
      </c>
      <c r="E40" s="172" t="s">
        <v>183</v>
      </c>
      <c r="F40" s="173">
        <v>3</v>
      </c>
      <c r="G40" s="173" t="s">
        <v>176</v>
      </c>
      <c r="H40" s="173" t="s">
        <v>101</v>
      </c>
      <c r="I40" s="174">
        <f>'Data Source'!$K$86</f>
        <v>97</v>
      </c>
      <c r="J40" s="174">
        <f>'Data Source'!L86</f>
        <v>97</v>
      </c>
      <c r="K40" s="174">
        <f>'Data Source'!M86</f>
        <v>97</v>
      </c>
      <c r="L40" s="174">
        <f>'Data Source'!N86</f>
        <v>97</v>
      </c>
      <c r="M40" s="174">
        <f>'Data Source'!O86</f>
        <v>97</v>
      </c>
      <c r="N40" s="174">
        <f>'Data Source'!P86</f>
        <v>97</v>
      </c>
      <c r="O40" s="174">
        <f>'Data Source'!Q86</f>
        <v>97</v>
      </c>
      <c r="P40" s="174">
        <f>'Data Source'!R86</f>
        <v>97</v>
      </c>
      <c r="Q40" s="173"/>
      <c r="R40" s="173"/>
      <c r="S40" s="173"/>
      <c r="T40" s="173"/>
      <c r="U40" s="174">
        <f t="shared" si="11"/>
        <v>97</v>
      </c>
      <c r="V40" s="180" t="s">
        <v>184</v>
      </c>
      <c r="W40" s="260" t="s">
        <v>185</v>
      </c>
      <c r="X40" s="254"/>
      <c r="Y40" s="182" t="s">
        <v>186</v>
      </c>
      <c r="Z40" s="173">
        <f t="shared" ref="Z40" si="163">IF(I40&gt;85,3,IF(I40&gt;80,2,IF(I40&gt;75,1,0)))</f>
        <v>3</v>
      </c>
      <c r="AA40" s="173">
        <f t="shared" ref="AA40:AK40" si="164">IF(J40&gt;85,3,IF(J40&gt;80,2,IF(J40&gt;75,1,0)))</f>
        <v>3</v>
      </c>
      <c r="AB40" s="173">
        <f t="shared" si="164"/>
        <v>3</v>
      </c>
      <c r="AC40" s="173">
        <f t="shared" si="164"/>
        <v>3</v>
      </c>
      <c r="AD40" s="173">
        <f t="shared" si="164"/>
        <v>3</v>
      </c>
      <c r="AE40" s="228">
        <f t="shared" ref="AE40" si="165">IF(N40&gt;85,3,IF(N40&gt;80,2,IF(N40&gt;75,1,0)))</f>
        <v>3</v>
      </c>
      <c r="AF40" s="228">
        <f t="shared" ref="AF40:AG40" si="166">IF(O40&gt;85,3,IF(O40&gt;80,2,IF(O40&gt;75,1,0)))</f>
        <v>3</v>
      </c>
      <c r="AG40" s="234">
        <f t="shared" si="166"/>
        <v>3</v>
      </c>
      <c r="AH40" s="173">
        <f t="shared" si="164"/>
        <v>0</v>
      </c>
      <c r="AI40" s="173">
        <f t="shared" si="164"/>
        <v>0</v>
      </c>
      <c r="AJ40" s="173">
        <f t="shared" si="164"/>
        <v>0</v>
      </c>
      <c r="AK40" s="173">
        <f t="shared" si="164"/>
        <v>0</v>
      </c>
      <c r="AL40" s="168"/>
      <c r="AM40" s="178">
        <f t="shared" si="150"/>
        <v>100</v>
      </c>
      <c r="AN40" s="178">
        <f t="shared" si="150"/>
        <v>100</v>
      </c>
      <c r="AO40" s="178">
        <f t="shared" si="140"/>
        <v>100</v>
      </c>
      <c r="AP40" s="178">
        <f t="shared" si="141"/>
        <v>100</v>
      </c>
      <c r="AQ40" s="178">
        <f t="shared" si="141"/>
        <v>100</v>
      </c>
      <c r="AR40" s="178">
        <f t="shared" si="102"/>
        <v>100</v>
      </c>
      <c r="AS40" s="178">
        <f t="shared" si="103"/>
        <v>100</v>
      </c>
      <c r="AT40" s="178">
        <f t="shared" si="103"/>
        <v>100</v>
      </c>
      <c r="AU40" s="178">
        <f t="shared" si="104"/>
        <v>0</v>
      </c>
      <c r="AV40" s="178">
        <f t="shared" si="105"/>
        <v>0</v>
      </c>
      <c r="AW40" s="178">
        <f t="shared" si="106"/>
        <v>0</v>
      </c>
      <c r="AX40" s="178">
        <f t="shared" si="107"/>
        <v>0</v>
      </c>
      <c r="AY40" s="174">
        <f t="shared" si="15"/>
        <v>100</v>
      </c>
    </row>
    <row r="41" spans="1:51" ht="24">
      <c r="A41" s="264"/>
      <c r="B41" s="246"/>
      <c r="C41" s="171">
        <v>6.4</v>
      </c>
      <c r="D41" s="191" t="s">
        <v>187</v>
      </c>
      <c r="E41" s="172" t="s">
        <v>188</v>
      </c>
      <c r="F41" s="173">
        <v>2</v>
      </c>
      <c r="G41" s="173" t="s">
        <v>176</v>
      </c>
      <c r="H41" s="173" t="s">
        <v>29</v>
      </c>
      <c r="I41" s="174">
        <f>'Data Source'!$K$89</f>
        <v>44.875</v>
      </c>
      <c r="J41" s="174">
        <f>'Data Source'!L89</f>
        <v>63.894080996884739</v>
      </c>
      <c r="K41" s="174">
        <f>'Data Source'!M89</f>
        <v>89.522821576763491</v>
      </c>
      <c r="L41" s="174">
        <f>'Data Source'!N89</f>
        <v>79.67911392405064</v>
      </c>
      <c r="M41" s="174">
        <f>'Data Source'!O89</f>
        <v>91.874619289340103</v>
      </c>
      <c r="N41" s="174">
        <f>'Data Source'!P89</f>
        <v>85.702403343782663</v>
      </c>
      <c r="O41" s="174">
        <f>'Data Source'!Q89</f>
        <v>75.55110717449071</v>
      </c>
      <c r="P41" s="174">
        <f>'Data Source'!R89</f>
        <v>76.835917114351503</v>
      </c>
      <c r="Q41" s="173"/>
      <c r="R41" s="174"/>
      <c r="S41" s="179"/>
      <c r="T41" s="179"/>
      <c r="U41" s="174">
        <f t="shared" si="11"/>
        <v>75.991882927457993</v>
      </c>
      <c r="V41" s="200" t="s">
        <v>170</v>
      </c>
      <c r="W41" s="265" t="s">
        <v>189</v>
      </c>
      <c r="X41" s="257"/>
      <c r="Y41" s="201" t="s">
        <v>172</v>
      </c>
      <c r="Z41" s="173">
        <f t="shared" ref="Z41" si="167">IF(I41&gt;90,2,IF(I41&gt;80,1,0))</f>
        <v>0</v>
      </c>
      <c r="AA41" s="173">
        <f t="shared" ref="AA41:AK41" si="168">IF(J41&gt;90,2,IF(J41&gt;80,1,0))</f>
        <v>0</v>
      </c>
      <c r="AB41" s="173">
        <f t="shared" si="168"/>
        <v>1</v>
      </c>
      <c r="AC41" s="173">
        <f t="shared" si="168"/>
        <v>0</v>
      </c>
      <c r="AD41" s="173">
        <f t="shared" si="168"/>
        <v>2</v>
      </c>
      <c r="AE41" s="228">
        <f t="shared" ref="AE41" si="169">IF(N41&gt;90,2,IF(N41&gt;80,1,0))</f>
        <v>1</v>
      </c>
      <c r="AF41" s="228">
        <f t="shared" ref="AF41:AG41" si="170">IF(O41&gt;90,2,IF(O41&gt;80,1,0))</f>
        <v>0</v>
      </c>
      <c r="AG41" s="234">
        <f t="shared" si="170"/>
        <v>0</v>
      </c>
      <c r="AH41" s="173">
        <f t="shared" si="168"/>
        <v>0</v>
      </c>
      <c r="AI41" s="173">
        <f t="shared" si="168"/>
        <v>0</v>
      </c>
      <c r="AJ41" s="173">
        <f t="shared" si="168"/>
        <v>0</v>
      </c>
      <c r="AK41" s="173">
        <f t="shared" si="168"/>
        <v>0</v>
      </c>
      <c r="AL41" s="168"/>
      <c r="AM41" s="178">
        <f t="shared" si="150"/>
        <v>0</v>
      </c>
      <c r="AN41" s="178">
        <f t="shared" si="150"/>
        <v>0</v>
      </c>
      <c r="AO41" s="178">
        <f t="shared" si="140"/>
        <v>50</v>
      </c>
      <c r="AP41" s="178">
        <f t="shared" si="141"/>
        <v>0</v>
      </c>
      <c r="AQ41" s="178">
        <f t="shared" si="141"/>
        <v>100</v>
      </c>
      <c r="AR41" s="178">
        <f t="shared" si="102"/>
        <v>50</v>
      </c>
      <c r="AS41" s="178">
        <f t="shared" si="103"/>
        <v>0</v>
      </c>
      <c r="AT41" s="178">
        <f t="shared" si="103"/>
        <v>0</v>
      </c>
      <c r="AU41" s="178">
        <f t="shared" si="104"/>
        <v>0</v>
      </c>
      <c r="AV41" s="178">
        <f t="shared" si="105"/>
        <v>0</v>
      </c>
      <c r="AW41" s="178">
        <f t="shared" si="106"/>
        <v>0</v>
      </c>
      <c r="AX41" s="178">
        <f t="shared" si="107"/>
        <v>0</v>
      </c>
      <c r="AY41" s="174">
        <f t="shared" si="15"/>
        <v>25</v>
      </c>
    </row>
    <row r="42" spans="1:51" ht="12.5" thickBot="1">
      <c r="A42" s="184"/>
      <c r="B42" s="185"/>
      <c r="C42" s="185"/>
      <c r="D42" s="186"/>
      <c r="E42" s="187" t="s">
        <v>53</v>
      </c>
      <c r="F42" s="188">
        <f>SUM(F38:F41)</f>
        <v>10</v>
      </c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Z42" s="185">
        <f>SUM(Z38:Z41)</f>
        <v>8</v>
      </c>
      <c r="AA42" s="185">
        <f t="shared" ref="AA42:AK42" si="171">SUM(AA38:AA41)</f>
        <v>8</v>
      </c>
      <c r="AB42" s="185">
        <f t="shared" ref="AB42:AC42" si="172">SUM(AB38:AB41)</f>
        <v>9</v>
      </c>
      <c r="AC42" s="185">
        <f t="shared" si="172"/>
        <v>7</v>
      </c>
      <c r="AD42" s="185">
        <f t="shared" ref="AD42:AF42" si="173">SUM(AD38:AD41)</f>
        <v>7</v>
      </c>
      <c r="AE42" s="185">
        <f t="shared" si="173"/>
        <v>5</v>
      </c>
      <c r="AF42" s="185">
        <f t="shared" si="173"/>
        <v>5</v>
      </c>
      <c r="AG42" s="185">
        <f t="shared" ref="AG42" si="174">SUM(AG38:AG41)</f>
        <v>5</v>
      </c>
      <c r="AH42" s="185">
        <f t="shared" si="171"/>
        <v>3</v>
      </c>
      <c r="AI42" s="185">
        <f t="shared" si="171"/>
        <v>3</v>
      </c>
      <c r="AJ42" s="185">
        <f t="shared" si="171"/>
        <v>3</v>
      </c>
      <c r="AK42" s="185">
        <f t="shared" si="171"/>
        <v>3</v>
      </c>
      <c r="AL42" s="168"/>
      <c r="AM42" s="189">
        <f t="shared" si="150"/>
        <v>80</v>
      </c>
      <c r="AN42" s="189">
        <f t="shared" si="150"/>
        <v>80</v>
      </c>
      <c r="AO42" s="189">
        <f t="shared" si="140"/>
        <v>90</v>
      </c>
      <c r="AP42" s="189">
        <f t="shared" si="141"/>
        <v>70</v>
      </c>
      <c r="AQ42" s="189">
        <f t="shared" si="141"/>
        <v>70</v>
      </c>
      <c r="AR42" s="189">
        <f t="shared" si="102"/>
        <v>50</v>
      </c>
      <c r="AS42" s="189">
        <f t="shared" si="103"/>
        <v>50</v>
      </c>
      <c r="AT42" s="189">
        <f t="shared" si="103"/>
        <v>50</v>
      </c>
      <c r="AU42" s="189">
        <f t="shared" si="104"/>
        <v>30</v>
      </c>
      <c r="AV42" s="189">
        <f t="shared" si="105"/>
        <v>30</v>
      </c>
      <c r="AW42" s="189">
        <f t="shared" si="106"/>
        <v>30</v>
      </c>
      <c r="AX42" s="189">
        <f t="shared" si="107"/>
        <v>30</v>
      </c>
      <c r="AY42" s="189">
        <f t="shared" si="15"/>
        <v>67.5</v>
      </c>
    </row>
    <row r="43" spans="1:51" ht="13" thickTop="1" thickBot="1">
      <c r="A43" s="202"/>
      <c r="B43" s="203">
        <f>B38+B33+B27+B16+B9+B3</f>
        <v>100</v>
      </c>
      <c r="C43" s="204"/>
      <c r="D43" s="205"/>
      <c r="E43" s="206" t="s">
        <v>190</v>
      </c>
      <c r="F43" s="207">
        <f>F42+F37+F32+F26+F15+F8</f>
        <v>94</v>
      </c>
      <c r="G43" s="204"/>
      <c r="H43" s="204"/>
      <c r="I43" s="207">
        <v>90</v>
      </c>
      <c r="J43" s="204"/>
      <c r="K43" s="204"/>
      <c r="L43" s="204"/>
      <c r="M43" s="204"/>
      <c r="N43" s="207">
        <v>86</v>
      </c>
      <c r="O43" s="207"/>
      <c r="P43" s="207">
        <v>86</v>
      </c>
      <c r="Q43" s="204"/>
      <c r="R43" s="204"/>
      <c r="S43" s="204"/>
      <c r="T43" s="204"/>
      <c r="U43" s="204"/>
      <c r="Z43" s="208">
        <f>SUM(Z42+Z37+Z32+Z26+Z15+Z8)</f>
        <v>64.5</v>
      </c>
      <c r="AA43" s="204">
        <f t="shared" ref="AA43:AK43" si="175">SUM(AA42+AA37+AA32+AA26+AA15+AA8)</f>
        <v>71</v>
      </c>
      <c r="AB43" s="204">
        <f t="shared" ref="AB43:AC43" si="176">SUM(AB42+AB37+AB32+AB26+AB15+AB8)</f>
        <v>71</v>
      </c>
      <c r="AC43" s="204">
        <f t="shared" si="176"/>
        <v>69</v>
      </c>
      <c r="AD43" s="204">
        <f t="shared" ref="AD43:AF43" si="177">SUM(AD42+AD37+AD32+AD26+AD15+AD8)</f>
        <v>73</v>
      </c>
      <c r="AE43" s="204">
        <f t="shared" si="177"/>
        <v>44</v>
      </c>
      <c r="AF43" s="204">
        <f t="shared" si="177"/>
        <v>51</v>
      </c>
      <c r="AG43" s="204">
        <f t="shared" ref="AG43" si="178">SUM(AG42+AG37+AG32+AG26+AG15+AG8)</f>
        <v>56</v>
      </c>
      <c r="AH43" s="204">
        <f t="shared" si="175"/>
        <v>22</v>
      </c>
      <c r="AI43" s="204">
        <f t="shared" si="175"/>
        <v>22</v>
      </c>
      <c r="AJ43" s="204">
        <f t="shared" si="175"/>
        <v>22</v>
      </c>
      <c r="AK43" s="204">
        <f t="shared" si="175"/>
        <v>22</v>
      </c>
      <c r="AL43" s="168"/>
      <c r="AM43" s="208">
        <f>Z43/I43*100</f>
        <v>71.666666666666671</v>
      </c>
      <c r="AN43" s="208">
        <f>AA43/$F43*100</f>
        <v>75.531914893617028</v>
      </c>
      <c r="AO43" s="208">
        <f t="shared" si="140"/>
        <v>75.531914893617028</v>
      </c>
      <c r="AP43" s="208">
        <f t="shared" si="141"/>
        <v>73.40425531914893</v>
      </c>
      <c r="AQ43" s="208">
        <f t="shared" si="141"/>
        <v>77.659574468085097</v>
      </c>
      <c r="AR43" s="208">
        <f t="shared" si="102"/>
        <v>46.808510638297875</v>
      </c>
      <c r="AS43" s="208">
        <f t="shared" si="103"/>
        <v>54.255319148936167</v>
      </c>
      <c r="AT43" s="208">
        <f>AG43/$P43*100</f>
        <v>65.116279069767444</v>
      </c>
      <c r="AU43" s="208">
        <f t="shared" si="104"/>
        <v>23.404255319148938</v>
      </c>
      <c r="AV43" s="208">
        <f t="shared" si="105"/>
        <v>23.404255319148938</v>
      </c>
      <c r="AW43" s="208">
        <f t="shared" si="106"/>
        <v>23.404255319148938</v>
      </c>
      <c r="AX43" s="208">
        <f t="shared" si="107"/>
        <v>23.404255319148938</v>
      </c>
      <c r="AY43" s="208">
        <f t="shared" si="15"/>
        <v>67.496804387267034</v>
      </c>
    </row>
    <row r="44" spans="1:51" ht="12.5" thickTop="1">
      <c r="A44" s="209"/>
      <c r="B44" s="210"/>
      <c r="C44" s="210"/>
      <c r="D44" s="211"/>
      <c r="E44" s="212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</row>
    <row r="45" spans="1:51">
      <c r="A45" s="213"/>
      <c r="B45" s="210"/>
      <c r="C45" s="210"/>
      <c r="D45" s="211"/>
      <c r="E45" s="212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</row>
    <row r="46" spans="1:51">
      <c r="A46" s="214"/>
      <c r="B46" s="210"/>
      <c r="C46" s="210"/>
      <c r="D46" s="211"/>
      <c r="E46" s="212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</row>
    <row r="47" spans="1:51">
      <c r="A47" s="209"/>
      <c r="B47" s="210"/>
      <c r="C47" s="210"/>
      <c r="D47" s="211"/>
      <c r="E47" s="212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</row>
    <row r="48" spans="1:51">
      <c r="A48" s="209"/>
      <c r="B48" s="210"/>
      <c r="C48" s="210"/>
      <c r="D48" s="211"/>
      <c r="E48" s="212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</row>
    <row r="49" spans="1:21">
      <c r="A49" s="209"/>
      <c r="B49" s="210"/>
      <c r="C49" s="210"/>
      <c r="D49" s="211"/>
      <c r="E49" s="212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</row>
    <row r="50" spans="1:21">
      <c r="A50" s="209"/>
      <c r="B50" s="210"/>
      <c r="C50" s="210"/>
      <c r="D50" s="211"/>
      <c r="E50" s="212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</row>
    <row r="51" spans="1:21">
      <c r="A51" s="209"/>
      <c r="B51" s="210"/>
      <c r="C51" s="210"/>
      <c r="D51" s="211"/>
      <c r="E51" s="212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</row>
    <row r="52" spans="1:21">
      <c r="A52" s="209"/>
      <c r="B52" s="210"/>
      <c r="C52" s="210"/>
      <c r="D52" s="211"/>
      <c r="E52" s="212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</row>
    <row r="53" spans="1:21">
      <c r="A53" s="209"/>
      <c r="B53" s="210"/>
      <c r="C53" s="210"/>
      <c r="D53" s="211"/>
      <c r="E53" s="212"/>
      <c r="F53" s="210"/>
      <c r="G53" s="210"/>
      <c r="H53" s="210"/>
      <c r="I53" s="210"/>
      <c r="J53" s="215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</row>
    <row r="54" spans="1:21">
      <c r="A54" s="209"/>
      <c r="B54" s="210"/>
      <c r="C54" s="210"/>
      <c r="D54" s="211"/>
      <c r="E54" s="212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</row>
    <row r="55" spans="1:21">
      <c r="A55" s="209"/>
      <c r="B55" s="210"/>
      <c r="C55" s="210"/>
      <c r="D55" s="211"/>
      <c r="E55" s="212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</row>
    <row r="56" spans="1:21">
      <c r="A56" s="209"/>
      <c r="B56" s="210"/>
      <c r="C56" s="210"/>
      <c r="D56" s="211"/>
      <c r="E56" s="212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</row>
    <row r="57" spans="1:21">
      <c r="A57" s="209"/>
      <c r="B57" s="210"/>
      <c r="C57" s="210"/>
      <c r="D57" s="211"/>
      <c r="E57" s="212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</row>
    <row r="58" spans="1:21">
      <c r="A58" s="209"/>
      <c r="B58" s="210"/>
      <c r="C58" s="210"/>
      <c r="D58" s="211"/>
      <c r="E58" s="212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</row>
    <row r="59" spans="1:21">
      <c r="A59" s="209"/>
      <c r="B59" s="210"/>
      <c r="C59" s="210"/>
      <c r="D59" s="211"/>
      <c r="E59" s="212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</row>
    <row r="60" spans="1:21">
      <c r="A60" s="209"/>
      <c r="B60" s="210"/>
      <c r="C60" s="210"/>
      <c r="D60" s="211"/>
      <c r="E60" s="212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</row>
    <row r="61" spans="1:21">
      <c r="A61" s="209"/>
      <c r="B61" s="210"/>
      <c r="C61" s="210"/>
      <c r="D61" s="211"/>
      <c r="E61" s="212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</row>
    <row r="62" spans="1:21">
      <c r="A62" s="209"/>
      <c r="B62" s="210"/>
      <c r="C62" s="210"/>
      <c r="D62" s="211"/>
      <c r="E62" s="212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</row>
    <row r="63" spans="1:21">
      <c r="A63" s="209"/>
      <c r="B63" s="210"/>
      <c r="C63" s="210"/>
      <c r="D63" s="211"/>
      <c r="E63" s="212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</row>
    <row r="64" spans="1:21">
      <c r="A64" s="209"/>
      <c r="B64" s="210"/>
      <c r="C64" s="210"/>
      <c r="D64" s="211"/>
      <c r="E64" s="212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</row>
    <row r="65" spans="1:21">
      <c r="A65" s="209"/>
      <c r="B65" s="210"/>
      <c r="C65" s="210"/>
      <c r="D65" s="211"/>
      <c r="E65" s="212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</row>
    <row r="66" spans="1:21">
      <c r="A66" s="209"/>
      <c r="B66" s="210"/>
      <c r="C66" s="210"/>
      <c r="D66" s="211"/>
      <c r="E66" s="212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</row>
    <row r="67" spans="1:21">
      <c r="A67" s="209"/>
      <c r="B67" s="210"/>
      <c r="C67" s="210"/>
      <c r="D67" s="211"/>
      <c r="E67" s="212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</row>
    <row r="68" spans="1:21">
      <c r="A68" s="209"/>
      <c r="B68" s="210"/>
      <c r="C68" s="210"/>
      <c r="D68" s="211"/>
      <c r="E68" s="212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</row>
    <row r="69" spans="1:21">
      <c r="A69" s="209"/>
      <c r="B69" s="210"/>
      <c r="C69" s="210"/>
      <c r="D69" s="211"/>
      <c r="E69" s="212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</row>
    <row r="70" spans="1:21">
      <c r="A70" s="209"/>
      <c r="B70" s="210"/>
      <c r="C70" s="210"/>
      <c r="D70" s="211"/>
      <c r="E70" s="212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</row>
    <row r="71" spans="1:21">
      <c r="A71" s="209"/>
      <c r="B71" s="210"/>
      <c r="C71" s="210"/>
      <c r="D71" s="211"/>
      <c r="E71" s="212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</row>
    <row r="72" spans="1:21">
      <c r="A72" s="209"/>
      <c r="B72" s="210"/>
      <c r="C72" s="210"/>
      <c r="D72" s="211"/>
      <c r="E72" s="212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</row>
    <row r="73" spans="1:21">
      <c r="A73" s="209"/>
      <c r="B73" s="210"/>
      <c r="C73" s="210"/>
      <c r="D73" s="211"/>
      <c r="E73" s="212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</row>
    <row r="74" spans="1:21">
      <c r="A74" s="209"/>
      <c r="B74" s="210"/>
      <c r="C74" s="210"/>
      <c r="D74" s="211"/>
      <c r="E74" s="212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</row>
    <row r="75" spans="1:21">
      <c r="A75" s="209"/>
      <c r="B75" s="210"/>
      <c r="C75" s="210"/>
      <c r="D75" s="211"/>
      <c r="E75" s="212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</row>
    <row r="76" spans="1:21">
      <c r="A76" s="209"/>
      <c r="B76" s="210"/>
      <c r="C76" s="210"/>
      <c r="D76" s="211"/>
      <c r="E76" s="212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</row>
    <row r="77" spans="1:21">
      <c r="A77" s="209"/>
      <c r="B77" s="210"/>
      <c r="C77" s="210"/>
      <c r="D77" s="211"/>
      <c r="E77" s="212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</row>
    <row r="78" spans="1:21">
      <c r="A78" s="209"/>
      <c r="B78" s="210"/>
      <c r="C78" s="210"/>
      <c r="D78" s="211"/>
      <c r="E78" s="212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</row>
    <row r="79" spans="1:21">
      <c r="A79" s="209"/>
      <c r="B79" s="210"/>
      <c r="C79" s="210"/>
      <c r="D79" s="211"/>
      <c r="E79" s="212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</row>
    <row r="80" spans="1:21">
      <c r="A80" s="209"/>
      <c r="B80" s="210"/>
      <c r="C80" s="210"/>
      <c r="D80" s="211"/>
      <c r="E80" s="212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</row>
    <row r="81" spans="1:21">
      <c r="A81" s="209"/>
      <c r="B81" s="210"/>
      <c r="C81" s="210"/>
      <c r="D81" s="211"/>
      <c r="E81" s="212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</row>
    <row r="82" spans="1:21">
      <c r="A82" s="209"/>
      <c r="B82" s="210"/>
      <c r="C82" s="210"/>
      <c r="D82" s="211"/>
      <c r="E82" s="212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</row>
    <row r="83" spans="1:21">
      <c r="A83" s="209"/>
      <c r="B83" s="210"/>
      <c r="C83" s="210"/>
      <c r="D83" s="211"/>
      <c r="E83" s="212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</row>
    <row r="84" spans="1:21">
      <c r="A84" s="209"/>
      <c r="B84" s="210"/>
      <c r="C84" s="210"/>
      <c r="D84" s="211"/>
      <c r="E84" s="212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</row>
    <row r="85" spans="1:21">
      <c r="A85" s="209"/>
      <c r="B85" s="210"/>
      <c r="C85" s="210"/>
      <c r="D85" s="211"/>
      <c r="E85" s="212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</row>
    <row r="86" spans="1:21">
      <c r="A86" s="209"/>
      <c r="B86" s="210"/>
      <c r="C86" s="210"/>
      <c r="D86" s="211"/>
      <c r="E86" s="212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</row>
    <row r="87" spans="1:21">
      <c r="A87" s="209"/>
      <c r="B87" s="210"/>
      <c r="C87" s="210"/>
      <c r="D87" s="211"/>
      <c r="E87" s="212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</row>
    <row r="88" spans="1:21">
      <c r="A88" s="209"/>
      <c r="B88" s="210"/>
      <c r="C88" s="210"/>
      <c r="D88" s="211"/>
      <c r="E88" s="212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</row>
    <row r="89" spans="1:21">
      <c r="A89" s="209"/>
      <c r="B89" s="210"/>
      <c r="C89" s="210"/>
      <c r="D89" s="211"/>
      <c r="E89" s="212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</row>
    <row r="90" spans="1:21">
      <c r="A90" s="209"/>
      <c r="B90" s="210"/>
      <c r="C90" s="210"/>
      <c r="D90" s="211"/>
      <c r="E90" s="212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</row>
    <row r="91" spans="1:21">
      <c r="A91" s="209"/>
      <c r="B91" s="210"/>
      <c r="C91" s="210"/>
      <c r="D91" s="211"/>
      <c r="E91" s="212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</row>
    <row r="92" spans="1:21">
      <c r="A92" s="209"/>
      <c r="B92" s="210"/>
      <c r="C92" s="210"/>
      <c r="D92" s="211"/>
      <c r="E92" s="212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</row>
    <row r="93" spans="1:21">
      <c r="A93" s="209"/>
      <c r="B93" s="210"/>
      <c r="C93" s="210"/>
      <c r="D93" s="211"/>
      <c r="E93" s="212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</row>
    <row r="94" spans="1:21">
      <c r="A94" s="209"/>
      <c r="B94" s="210"/>
      <c r="C94" s="210"/>
      <c r="D94" s="211"/>
      <c r="E94" s="212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</row>
    <row r="95" spans="1:21">
      <c r="A95" s="209"/>
      <c r="B95" s="210"/>
      <c r="C95" s="210"/>
      <c r="D95" s="211"/>
      <c r="E95" s="212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</row>
    <row r="96" spans="1:21">
      <c r="A96" s="209"/>
      <c r="B96" s="210"/>
      <c r="C96" s="210"/>
      <c r="D96" s="211"/>
      <c r="E96" s="212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</row>
    <row r="97" spans="1:21">
      <c r="A97" s="209"/>
      <c r="B97" s="210"/>
      <c r="C97" s="210"/>
      <c r="D97" s="211"/>
      <c r="E97" s="212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</row>
    <row r="98" spans="1:21">
      <c r="A98" s="209"/>
      <c r="B98" s="210"/>
      <c r="C98" s="210"/>
      <c r="D98" s="211"/>
      <c r="E98" s="212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</row>
    <row r="99" spans="1:21">
      <c r="A99" s="209"/>
      <c r="B99" s="210"/>
      <c r="C99" s="210"/>
      <c r="D99" s="211"/>
      <c r="E99" s="212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</row>
    <row r="100" spans="1:21">
      <c r="A100" s="209"/>
      <c r="B100" s="210"/>
      <c r="C100" s="210"/>
      <c r="D100" s="211"/>
      <c r="E100" s="212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</row>
    <row r="101" spans="1:21">
      <c r="A101" s="209"/>
      <c r="B101" s="210"/>
      <c r="C101" s="210"/>
      <c r="D101" s="211"/>
      <c r="E101" s="212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</row>
    <row r="102" spans="1:21">
      <c r="A102" s="209"/>
      <c r="B102" s="210"/>
      <c r="C102" s="210"/>
      <c r="D102" s="211"/>
      <c r="E102" s="212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</row>
    <row r="103" spans="1:21">
      <c r="A103" s="209"/>
      <c r="B103" s="210"/>
      <c r="C103" s="210"/>
      <c r="D103" s="211"/>
      <c r="E103" s="212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</row>
    <row r="104" spans="1:21">
      <c r="A104" s="209"/>
      <c r="B104" s="210"/>
      <c r="C104" s="210"/>
      <c r="D104" s="211"/>
      <c r="E104" s="212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</row>
    <row r="105" spans="1:21">
      <c r="A105" s="209"/>
      <c r="B105" s="210"/>
      <c r="C105" s="210"/>
      <c r="D105" s="211"/>
      <c r="E105" s="212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</row>
    <row r="106" spans="1:21">
      <c r="A106" s="209"/>
      <c r="B106" s="210"/>
      <c r="C106" s="210"/>
      <c r="D106" s="211"/>
      <c r="E106" s="212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</row>
    <row r="107" spans="1:21">
      <c r="A107" s="209"/>
      <c r="B107" s="210"/>
      <c r="C107" s="210"/>
      <c r="D107" s="211"/>
      <c r="E107" s="212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</row>
    <row r="108" spans="1:21">
      <c r="A108" s="209"/>
      <c r="B108" s="210"/>
      <c r="C108" s="210"/>
      <c r="D108" s="211"/>
      <c r="E108" s="212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</row>
    <row r="109" spans="1:21">
      <c r="A109" s="209"/>
      <c r="B109" s="210"/>
      <c r="C109" s="210"/>
      <c r="D109" s="211"/>
      <c r="E109" s="212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</row>
    <row r="110" spans="1:21">
      <c r="A110" s="209"/>
      <c r="B110" s="210"/>
      <c r="C110" s="210"/>
      <c r="D110" s="211"/>
      <c r="E110" s="212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</row>
    <row r="111" spans="1:21">
      <c r="A111" s="209"/>
      <c r="B111" s="210"/>
      <c r="C111" s="210"/>
      <c r="D111" s="211"/>
      <c r="E111" s="212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</row>
    <row r="112" spans="1:21">
      <c r="A112" s="209"/>
      <c r="B112" s="210"/>
      <c r="C112" s="210"/>
      <c r="D112" s="211"/>
      <c r="E112" s="212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</row>
    <row r="113" spans="1:21">
      <c r="A113" s="209"/>
      <c r="B113" s="210"/>
      <c r="C113" s="210"/>
      <c r="D113" s="211"/>
      <c r="E113" s="212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</row>
    <row r="114" spans="1:21">
      <c r="A114" s="209"/>
      <c r="B114" s="210"/>
      <c r="C114" s="210"/>
      <c r="D114" s="211"/>
      <c r="E114" s="212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</row>
    <row r="115" spans="1:21">
      <c r="A115" s="209"/>
      <c r="B115" s="210"/>
      <c r="C115" s="210"/>
      <c r="D115" s="211"/>
      <c r="E115" s="212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</row>
    <row r="116" spans="1:21">
      <c r="A116" s="209"/>
      <c r="B116" s="210"/>
      <c r="C116" s="210"/>
      <c r="D116" s="211"/>
      <c r="E116" s="212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</row>
    <row r="117" spans="1:21">
      <c r="A117" s="209"/>
      <c r="B117" s="210"/>
      <c r="C117" s="210"/>
      <c r="D117" s="211"/>
      <c r="E117" s="212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</row>
    <row r="118" spans="1:21">
      <c r="A118" s="209"/>
      <c r="B118" s="210"/>
      <c r="C118" s="210"/>
      <c r="D118" s="211"/>
      <c r="E118" s="212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</row>
    <row r="119" spans="1:21">
      <c r="A119" s="209"/>
      <c r="B119" s="210"/>
      <c r="C119" s="210"/>
      <c r="D119" s="211"/>
      <c r="E119" s="212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</row>
    <row r="120" spans="1:21">
      <c r="A120" s="209"/>
      <c r="B120" s="210"/>
      <c r="C120" s="210"/>
      <c r="D120" s="211"/>
      <c r="E120" s="212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</row>
    <row r="121" spans="1:21">
      <c r="A121" s="209"/>
      <c r="B121" s="210"/>
      <c r="C121" s="210"/>
      <c r="D121" s="211"/>
      <c r="E121" s="212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</row>
    <row r="122" spans="1:21">
      <c r="A122" s="209"/>
      <c r="B122" s="210"/>
      <c r="C122" s="210"/>
      <c r="D122" s="211"/>
      <c r="E122" s="212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</row>
    <row r="123" spans="1:21">
      <c r="A123" s="209"/>
      <c r="B123" s="210"/>
      <c r="C123" s="210"/>
      <c r="D123" s="211"/>
      <c r="E123" s="212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</row>
    <row r="124" spans="1:21">
      <c r="A124" s="209"/>
      <c r="B124" s="210"/>
      <c r="C124" s="210"/>
      <c r="D124" s="211"/>
      <c r="E124" s="212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</row>
    <row r="125" spans="1:21">
      <c r="A125" s="209"/>
      <c r="B125" s="210"/>
      <c r="C125" s="210"/>
      <c r="D125" s="211"/>
      <c r="E125" s="212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</row>
    <row r="126" spans="1:21">
      <c r="A126" s="209"/>
      <c r="B126" s="210"/>
      <c r="C126" s="210"/>
      <c r="D126" s="211"/>
      <c r="E126" s="212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</row>
    <row r="127" spans="1:21">
      <c r="A127" s="209"/>
      <c r="B127" s="210"/>
      <c r="C127" s="210"/>
      <c r="D127" s="211"/>
      <c r="E127" s="212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</row>
    <row r="128" spans="1:21">
      <c r="A128" s="209"/>
      <c r="B128" s="210"/>
      <c r="C128" s="210"/>
      <c r="D128" s="211"/>
      <c r="E128" s="212"/>
      <c r="F128" s="210"/>
      <c r="G128" s="210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</row>
    <row r="129" spans="1:21">
      <c r="A129" s="209"/>
      <c r="B129" s="210"/>
      <c r="C129" s="210"/>
      <c r="D129" s="211"/>
      <c r="E129" s="212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</row>
    <row r="130" spans="1:21">
      <c r="A130" s="209"/>
      <c r="B130" s="210"/>
      <c r="C130" s="210"/>
      <c r="D130" s="211"/>
      <c r="E130" s="212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</row>
    <row r="131" spans="1:21">
      <c r="A131" s="209"/>
      <c r="B131" s="210"/>
      <c r="C131" s="210"/>
      <c r="D131" s="211"/>
      <c r="E131" s="212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</row>
    <row r="132" spans="1:21">
      <c r="A132" s="209"/>
      <c r="B132" s="210"/>
      <c r="C132" s="210"/>
      <c r="D132" s="211"/>
      <c r="E132" s="212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</row>
    <row r="133" spans="1:21">
      <c r="A133" s="209"/>
      <c r="B133" s="210"/>
      <c r="C133" s="210"/>
      <c r="D133" s="211"/>
      <c r="E133" s="212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</row>
    <row r="134" spans="1:21">
      <c r="A134" s="209"/>
      <c r="B134" s="210"/>
      <c r="C134" s="210"/>
      <c r="D134" s="211"/>
      <c r="E134" s="212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</row>
    <row r="135" spans="1:21">
      <c r="A135" s="209"/>
      <c r="B135" s="210"/>
      <c r="C135" s="210"/>
      <c r="D135" s="211"/>
      <c r="E135" s="212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</row>
    <row r="136" spans="1:21">
      <c r="A136" s="209"/>
      <c r="B136" s="210"/>
      <c r="C136" s="210"/>
      <c r="D136" s="211"/>
      <c r="E136" s="212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</row>
    <row r="137" spans="1:21">
      <c r="A137" s="209"/>
      <c r="B137" s="210"/>
      <c r="C137" s="210"/>
      <c r="D137" s="211"/>
      <c r="E137" s="212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</row>
    <row r="138" spans="1:21">
      <c r="A138" s="209"/>
      <c r="B138" s="210"/>
      <c r="C138" s="210"/>
      <c r="D138" s="211"/>
      <c r="E138" s="212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</row>
    <row r="139" spans="1:21">
      <c r="A139" s="209"/>
      <c r="B139" s="210"/>
      <c r="C139" s="210"/>
      <c r="D139" s="211"/>
      <c r="E139" s="212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</row>
    <row r="140" spans="1:21">
      <c r="A140" s="209"/>
      <c r="B140" s="210"/>
      <c r="C140" s="210"/>
      <c r="D140" s="211"/>
      <c r="E140" s="212"/>
      <c r="F140" s="210"/>
      <c r="G140" s="210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</row>
    <row r="141" spans="1:21">
      <c r="A141" s="209"/>
      <c r="B141" s="210"/>
      <c r="C141" s="210"/>
      <c r="D141" s="211"/>
      <c r="E141" s="212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</row>
    <row r="142" spans="1:21">
      <c r="A142" s="209"/>
      <c r="B142" s="210"/>
      <c r="C142" s="210"/>
      <c r="D142" s="211"/>
      <c r="E142" s="212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</row>
    <row r="143" spans="1:21">
      <c r="A143" s="209"/>
      <c r="B143" s="210"/>
      <c r="C143" s="210"/>
      <c r="D143" s="211"/>
      <c r="E143" s="212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</row>
    <row r="144" spans="1:21">
      <c r="A144" s="209"/>
      <c r="B144" s="210"/>
      <c r="C144" s="210"/>
      <c r="D144" s="211"/>
      <c r="E144" s="212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</row>
    <row r="145" spans="1:21">
      <c r="A145" s="209"/>
      <c r="B145" s="210"/>
      <c r="C145" s="210"/>
      <c r="D145" s="211"/>
      <c r="E145" s="212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</row>
    <row r="146" spans="1:21">
      <c r="A146" s="209"/>
      <c r="B146" s="210"/>
      <c r="C146" s="210"/>
      <c r="D146" s="211"/>
      <c r="E146" s="212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</row>
    <row r="147" spans="1:21">
      <c r="A147" s="209"/>
      <c r="B147" s="210"/>
      <c r="C147" s="210"/>
      <c r="D147" s="211"/>
      <c r="E147" s="212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</row>
    <row r="148" spans="1:21">
      <c r="A148" s="209"/>
      <c r="B148" s="210"/>
      <c r="C148" s="210"/>
      <c r="D148" s="211"/>
      <c r="E148" s="212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</row>
    <row r="149" spans="1:21">
      <c r="A149" s="209"/>
      <c r="B149" s="210"/>
      <c r="C149" s="210"/>
      <c r="D149" s="211"/>
      <c r="E149" s="212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</row>
    <row r="150" spans="1:21">
      <c r="A150" s="209"/>
      <c r="B150" s="210"/>
      <c r="C150" s="210"/>
      <c r="D150" s="211"/>
      <c r="E150" s="212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</row>
    <row r="151" spans="1:21">
      <c r="A151" s="209"/>
      <c r="B151" s="210"/>
      <c r="C151" s="210"/>
      <c r="D151" s="211"/>
      <c r="E151" s="212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</row>
    <row r="152" spans="1:21">
      <c r="A152" s="209"/>
      <c r="B152" s="210"/>
      <c r="C152" s="210"/>
      <c r="D152" s="211"/>
      <c r="E152" s="212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</row>
    <row r="153" spans="1:21">
      <c r="A153" s="209"/>
      <c r="B153" s="210"/>
      <c r="C153" s="210"/>
      <c r="D153" s="211"/>
      <c r="E153" s="212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</row>
    <row r="154" spans="1:21">
      <c r="A154" s="209"/>
      <c r="B154" s="210"/>
      <c r="C154" s="210"/>
      <c r="D154" s="211"/>
      <c r="E154" s="212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</row>
    <row r="155" spans="1:21">
      <c r="A155" s="209"/>
      <c r="B155" s="210"/>
      <c r="C155" s="210"/>
      <c r="D155" s="211"/>
      <c r="E155" s="212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</row>
    <row r="156" spans="1:21">
      <c r="A156" s="209"/>
      <c r="B156" s="210"/>
      <c r="C156" s="210"/>
      <c r="D156" s="211"/>
      <c r="E156" s="212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</row>
    <row r="157" spans="1:21">
      <c r="A157" s="209"/>
      <c r="B157" s="210"/>
      <c r="C157" s="210"/>
      <c r="D157" s="211"/>
      <c r="E157" s="212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</row>
    <row r="158" spans="1:21">
      <c r="A158" s="209"/>
      <c r="B158" s="210"/>
      <c r="C158" s="210"/>
      <c r="D158" s="211"/>
      <c r="E158" s="212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</row>
    <row r="159" spans="1:21">
      <c r="A159" s="209"/>
      <c r="B159" s="210"/>
      <c r="C159" s="210"/>
      <c r="D159" s="211"/>
      <c r="E159" s="212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</row>
    <row r="160" spans="1:21">
      <c r="A160" s="209"/>
      <c r="B160" s="210"/>
      <c r="C160" s="210"/>
      <c r="D160" s="211"/>
      <c r="E160" s="212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</row>
    <row r="161" spans="1:21">
      <c r="A161" s="209"/>
      <c r="B161" s="210"/>
      <c r="C161" s="210"/>
      <c r="D161" s="211"/>
      <c r="E161" s="212"/>
      <c r="F161" s="210"/>
      <c r="G161" s="210"/>
      <c r="H161" s="210"/>
      <c r="I161" s="210"/>
      <c r="J161" s="210"/>
      <c r="K161" s="210"/>
      <c r="L161" s="210"/>
      <c r="M161" s="210"/>
      <c r="N161" s="210"/>
      <c r="O161" s="210"/>
      <c r="P161" s="210"/>
      <c r="Q161" s="210"/>
      <c r="R161" s="210"/>
      <c r="S161" s="210"/>
      <c r="T161" s="210"/>
      <c r="U161" s="210"/>
    </row>
    <row r="162" spans="1:21">
      <c r="A162" s="209"/>
      <c r="B162" s="210"/>
      <c r="C162" s="210"/>
      <c r="D162" s="211"/>
      <c r="E162" s="212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</row>
    <row r="163" spans="1:21">
      <c r="A163" s="209"/>
      <c r="B163" s="210"/>
      <c r="C163" s="210"/>
      <c r="D163" s="211"/>
      <c r="E163" s="212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</row>
    <row r="164" spans="1:21">
      <c r="A164" s="209"/>
      <c r="B164" s="210"/>
      <c r="C164" s="210"/>
      <c r="D164" s="211"/>
      <c r="E164" s="212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</row>
    <row r="165" spans="1:21">
      <c r="A165" s="209"/>
      <c r="B165" s="210"/>
      <c r="C165" s="210"/>
      <c r="D165" s="211"/>
      <c r="E165" s="212"/>
      <c r="F165" s="210"/>
      <c r="G165" s="210"/>
      <c r="H165" s="210"/>
      <c r="I165" s="210"/>
      <c r="J165" s="210"/>
      <c r="K165" s="210"/>
      <c r="L165" s="210"/>
      <c r="M165" s="210"/>
      <c r="N165" s="210"/>
      <c r="O165" s="210"/>
      <c r="P165" s="210"/>
      <c r="Q165" s="210"/>
      <c r="R165" s="210"/>
      <c r="S165" s="210"/>
      <c r="T165" s="210"/>
      <c r="U165" s="210"/>
    </row>
    <row r="166" spans="1:21">
      <c r="A166" s="209"/>
      <c r="B166" s="210"/>
      <c r="C166" s="210"/>
      <c r="D166" s="211"/>
      <c r="E166" s="212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</row>
    <row r="167" spans="1:21">
      <c r="A167" s="209"/>
      <c r="B167" s="210"/>
      <c r="C167" s="210"/>
      <c r="D167" s="211"/>
      <c r="E167" s="212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</row>
    <row r="168" spans="1:21">
      <c r="A168" s="209"/>
      <c r="B168" s="210"/>
      <c r="C168" s="210"/>
      <c r="D168" s="211"/>
      <c r="E168" s="212"/>
      <c r="F168" s="210"/>
      <c r="G168" s="210"/>
      <c r="H168" s="210"/>
      <c r="I168" s="210"/>
      <c r="J168" s="210"/>
      <c r="K168" s="210"/>
      <c r="L168" s="210"/>
      <c r="M168" s="210"/>
      <c r="N168" s="210"/>
      <c r="O168" s="210"/>
      <c r="P168" s="210"/>
      <c r="Q168" s="210"/>
      <c r="R168" s="210"/>
      <c r="S168" s="210"/>
      <c r="T168" s="210"/>
      <c r="U168" s="210"/>
    </row>
    <row r="169" spans="1:21">
      <c r="A169" s="209"/>
      <c r="B169" s="210"/>
      <c r="C169" s="210"/>
      <c r="D169" s="211"/>
      <c r="E169" s="212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</row>
    <row r="170" spans="1:21">
      <c r="A170" s="209"/>
      <c r="B170" s="210"/>
      <c r="C170" s="210"/>
      <c r="D170" s="211"/>
      <c r="E170" s="212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</row>
    <row r="171" spans="1:21">
      <c r="A171" s="209"/>
      <c r="B171" s="210"/>
      <c r="C171" s="210"/>
      <c r="D171" s="211"/>
      <c r="E171" s="212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</row>
    <row r="172" spans="1:21">
      <c r="A172" s="209"/>
      <c r="B172" s="210"/>
      <c r="C172" s="210"/>
      <c r="D172" s="211"/>
      <c r="E172" s="212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</row>
    <row r="173" spans="1:21">
      <c r="A173" s="209"/>
      <c r="B173" s="210"/>
      <c r="C173" s="210"/>
      <c r="D173" s="211"/>
      <c r="E173" s="212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</row>
    <row r="174" spans="1:21">
      <c r="A174" s="209"/>
      <c r="B174" s="210"/>
      <c r="C174" s="210"/>
      <c r="D174" s="211"/>
      <c r="E174" s="212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</row>
    <row r="175" spans="1:21">
      <c r="A175" s="209"/>
      <c r="B175" s="210"/>
      <c r="C175" s="210"/>
      <c r="D175" s="211"/>
      <c r="E175" s="212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</row>
    <row r="176" spans="1:21">
      <c r="A176" s="209"/>
      <c r="B176" s="210"/>
      <c r="C176" s="210"/>
      <c r="D176" s="211"/>
      <c r="E176" s="212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</row>
    <row r="177" spans="1:21">
      <c r="A177" s="209"/>
      <c r="B177" s="210"/>
      <c r="C177" s="210"/>
      <c r="D177" s="211"/>
      <c r="E177" s="212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</row>
    <row r="178" spans="1:21">
      <c r="A178" s="209"/>
      <c r="B178" s="210"/>
      <c r="C178" s="210"/>
      <c r="D178" s="211"/>
      <c r="E178" s="212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</row>
    <row r="179" spans="1:21">
      <c r="A179" s="209"/>
      <c r="B179" s="210"/>
      <c r="C179" s="210"/>
      <c r="D179" s="211"/>
      <c r="E179" s="212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</row>
    <row r="180" spans="1:21">
      <c r="A180" s="209"/>
      <c r="B180" s="210"/>
      <c r="C180" s="210"/>
      <c r="D180" s="211"/>
      <c r="E180" s="212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</row>
    <row r="181" spans="1:21">
      <c r="A181" s="209"/>
      <c r="B181" s="210"/>
      <c r="C181" s="210"/>
      <c r="D181" s="211"/>
      <c r="E181" s="212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</row>
    <row r="182" spans="1:21">
      <c r="A182" s="209"/>
      <c r="B182" s="210"/>
      <c r="C182" s="210"/>
      <c r="D182" s="211"/>
      <c r="E182" s="212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</row>
    <row r="183" spans="1:21">
      <c r="A183" s="209"/>
      <c r="B183" s="210"/>
      <c r="C183" s="210"/>
      <c r="D183" s="211"/>
      <c r="E183" s="212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</row>
    <row r="184" spans="1:21">
      <c r="A184" s="209"/>
      <c r="B184" s="210"/>
      <c r="C184" s="210"/>
      <c r="D184" s="211"/>
      <c r="E184" s="212"/>
      <c r="F184" s="210"/>
      <c r="G184" s="210"/>
      <c r="H184" s="210"/>
      <c r="I184" s="210"/>
      <c r="J184" s="210"/>
      <c r="K184" s="210"/>
      <c r="L184" s="210"/>
      <c r="M184" s="210"/>
      <c r="N184" s="210"/>
      <c r="O184" s="210"/>
      <c r="P184" s="210"/>
      <c r="Q184" s="210"/>
      <c r="R184" s="210"/>
      <c r="S184" s="210"/>
      <c r="T184" s="210"/>
      <c r="U184" s="210"/>
    </row>
    <row r="185" spans="1:21">
      <c r="A185" s="209"/>
      <c r="B185" s="210"/>
      <c r="C185" s="210"/>
      <c r="D185" s="211"/>
      <c r="E185" s="212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0"/>
      <c r="S185" s="210"/>
      <c r="T185" s="210"/>
      <c r="U185" s="210"/>
    </row>
    <row r="186" spans="1:21">
      <c r="A186" s="209"/>
      <c r="B186" s="210"/>
      <c r="C186" s="210"/>
      <c r="D186" s="211"/>
      <c r="E186" s="212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</row>
    <row r="187" spans="1:21">
      <c r="A187" s="209"/>
      <c r="B187" s="210"/>
      <c r="C187" s="210"/>
      <c r="D187" s="211"/>
      <c r="E187" s="212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</row>
    <row r="188" spans="1:21">
      <c r="A188" s="209"/>
      <c r="B188" s="210"/>
      <c r="C188" s="210"/>
      <c r="D188" s="211"/>
      <c r="E188" s="212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</row>
    <row r="189" spans="1:21">
      <c r="A189" s="209"/>
      <c r="B189" s="210"/>
      <c r="C189" s="210"/>
      <c r="D189" s="211"/>
      <c r="E189" s="212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</row>
    <row r="190" spans="1:21">
      <c r="A190" s="209"/>
      <c r="B190" s="210"/>
      <c r="C190" s="210"/>
      <c r="D190" s="211"/>
      <c r="E190" s="212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</row>
    <row r="191" spans="1:21">
      <c r="A191" s="209"/>
      <c r="B191" s="210"/>
      <c r="C191" s="210"/>
      <c r="D191" s="211"/>
      <c r="E191" s="212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</row>
    <row r="192" spans="1:21">
      <c r="A192" s="209"/>
      <c r="B192" s="210"/>
      <c r="C192" s="210"/>
      <c r="D192" s="211"/>
      <c r="E192" s="212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</row>
    <row r="193" spans="1:21">
      <c r="A193" s="209"/>
      <c r="B193" s="210"/>
      <c r="C193" s="210"/>
      <c r="D193" s="211"/>
      <c r="E193" s="212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</row>
    <row r="194" spans="1:21">
      <c r="A194" s="209"/>
      <c r="B194" s="210"/>
      <c r="C194" s="210"/>
      <c r="D194" s="211"/>
      <c r="E194" s="212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</row>
    <row r="195" spans="1:21">
      <c r="A195" s="209"/>
      <c r="B195" s="210"/>
      <c r="C195" s="210"/>
      <c r="D195" s="211"/>
      <c r="E195" s="212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</row>
    <row r="196" spans="1:21">
      <c r="A196" s="209"/>
      <c r="B196" s="210"/>
      <c r="C196" s="210"/>
      <c r="D196" s="211"/>
      <c r="E196" s="212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</row>
    <row r="197" spans="1:21">
      <c r="A197" s="209"/>
      <c r="B197" s="210"/>
      <c r="C197" s="210"/>
      <c r="D197" s="211"/>
      <c r="E197" s="212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</row>
    <row r="198" spans="1:21">
      <c r="A198" s="209"/>
      <c r="B198" s="210"/>
      <c r="C198" s="210"/>
      <c r="D198" s="211"/>
      <c r="E198" s="212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</row>
    <row r="199" spans="1:21">
      <c r="A199" s="209"/>
      <c r="B199" s="210"/>
      <c r="C199" s="210"/>
      <c r="D199" s="211"/>
      <c r="E199" s="212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</row>
    <row r="200" spans="1:21">
      <c r="A200" s="209"/>
      <c r="B200" s="210"/>
      <c r="C200" s="210"/>
      <c r="D200" s="211"/>
      <c r="E200" s="212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</row>
    <row r="201" spans="1:21">
      <c r="A201" s="209"/>
      <c r="B201" s="210"/>
      <c r="C201" s="210"/>
      <c r="D201" s="211"/>
      <c r="E201" s="212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</row>
    <row r="202" spans="1:21">
      <c r="A202" s="209"/>
      <c r="B202" s="210"/>
      <c r="C202" s="210"/>
      <c r="D202" s="211"/>
      <c r="E202" s="212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</row>
    <row r="203" spans="1:21">
      <c r="A203" s="209"/>
      <c r="B203" s="210"/>
      <c r="C203" s="210"/>
      <c r="D203" s="211"/>
      <c r="E203" s="212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</row>
    <row r="204" spans="1:21">
      <c r="A204" s="209"/>
      <c r="B204" s="210"/>
      <c r="C204" s="210"/>
      <c r="D204" s="211"/>
      <c r="E204" s="212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</row>
    <row r="205" spans="1:21">
      <c r="A205" s="209"/>
      <c r="B205" s="210"/>
      <c r="C205" s="210"/>
      <c r="D205" s="211"/>
      <c r="E205" s="212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</row>
    <row r="206" spans="1:21">
      <c r="A206" s="209"/>
      <c r="B206" s="210"/>
      <c r="C206" s="210"/>
      <c r="D206" s="211"/>
      <c r="E206" s="212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</row>
    <row r="207" spans="1:21">
      <c r="A207" s="209"/>
      <c r="B207" s="210"/>
      <c r="C207" s="210"/>
      <c r="D207" s="211"/>
      <c r="E207" s="212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</row>
    <row r="208" spans="1:21">
      <c r="A208" s="209"/>
      <c r="B208" s="210"/>
      <c r="C208" s="210"/>
      <c r="D208" s="211"/>
      <c r="E208" s="212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</row>
    <row r="209" spans="1:21">
      <c r="A209" s="209"/>
      <c r="B209" s="210"/>
      <c r="C209" s="210"/>
      <c r="D209" s="211"/>
      <c r="E209" s="212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</row>
    <row r="210" spans="1:21">
      <c r="A210" s="209"/>
      <c r="B210" s="210"/>
      <c r="C210" s="210"/>
      <c r="D210" s="211"/>
      <c r="E210" s="212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</row>
    <row r="211" spans="1:21">
      <c r="A211" s="209"/>
      <c r="B211" s="210"/>
      <c r="C211" s="210"/>
      <c r="D211" s="211"/>
      <c r="E211" s="212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</row>
    <row r="212" spans="1:21">
      <c r="A212" s="209"/>
      <c r="B212" s="210"/>
      <c r="C212" s="210"/>
      <c r="D212" s="211"/>
      <c r="E212" s="212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</row>
    <row r="213" spans="1:21">
      <c r="A213" s="209"/>
      <c r="B213" s="210"/>
      <c r="C213" s="210"/>
      <c r="D213" s="211"/>
      <c r="E213" s="212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</row>
    <row r="214" spans="1:21">
      <c r="A214" s="209"/>
      <c r="B214" s="210"/>
      <c r="C214" s="210"/>
      <c r="D214" s="211"/>
      <c r="E214" s="212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</row>
    <row r="215" spans="1:21">
      <c r="A215" s="209"/>
      <c r="B215" s="210"/>
      <c r="C215" s="210"/>
      <c r="D215" s="211"/>
      <c r="E215" s="212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</row>
    <row r="216" spans="1:21">
      <c r="A216" s="209"/>
      <c r="B216" s="210"/>
      <c r="C216" s="210"/>
      <c r="D216" s="211"/>
      <c r="E216" s="212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</row>
    <row r="217" spans="1:21">
      <c r="A217" s="209"/>
      <c r="B217" s="210"/>
      <c r="C217" s="210"/>
      <c r="D217" s="211"/>
      <c r="E217" s="212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</row>
    <row r="218" spans="1:21">
      <c r="A218" s="209"/>
      <c r="B218" s="210"/>
      <c r="C218" s="210"/>
      <c r="D218" s="211"/>
      <c r="E218" s="212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</row>
    <row r="219" spans="1:21">
      <c r="A219" s="209"/>
      <c r="B219" s="210"/>
      <c r="C219" s="210"/>
      <c r="D219" s="211"/>
      <c r="E219" s="212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</row>
    <row r="220" spans="1:21">
      <c r="A220" s="209"/>
      <c r="B220" s="210"/>
      <c r="C220" s="210"/>
      <c r="D220" s="211"/>
      <c r="E220" s="212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</row>
    <row r="221" spans="1:21">
      <c r="A221" s="209"/>
      <c r="B221" s="210"/>
      <c r="C221" s="210"/>
      <c r="D221" s="211"/>
      <c r="E221" s="212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</row>
    <row r="222" spans="1:21">
      <c r="A222" s="209"/>
      <c r="B222" s="210"/>
      <c r="C222" s="210"/>
      <c r="D222" s="211"/>
      <c r="E222" s="212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</row>
    <row r="223" spans="1:21">
      <c r="A223" s="209"/>
      <c r="B223" s="210"/>
      <c r="C223" s="210"/>
      <c r="D223" s="211"/>
      <c r="E223" s="212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</row>
    <row r="224" spans="1:21">
      <c r="A224" s="209"/>
      <c r="B224" s="210"/>
      <c r="C224" s="210"/>
      <c r="D224" s="211"/>
      <c r="E224" s="212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</row>
    <row r="225" spans="1:21">
      <c r="A225" s="209"/>
      <c r="B225" s="210"/>
      <c r="C225" s="210"/>
      <c r="D225" s="211"/>
      <c r="E225" s="212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</row>
    <row r="226" spans="1:21">
      <c r="A226" s="209"/>
      <c r="B226" s="210"/>
      <c r="C226" s="210"/>
      <c r="D226" s="211"/>
      <c r="E226" s="212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</row>
    <row r="227" spans="1:21">
      <c r="A227" s="209"/>
      <c r="B227" s="210"/>
      <c r="C227" s="210"/>
      <c r="D227" s="211"/>
      <c r="E227" s="212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</row>
    <row r="228" spans="1:21">
      <c r="A228" s="209"/>
      <c r="B228" s="210"/>
      <c r="C228" s="210"/>
      <c r="D228" s="211"/>
      <c r="E228" s="212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</row>
    <row r="229" spans="1:21">
      <c r="A229" s="209"/>
      <c r="B229" s="210"/>
      <c r="C229" s="210"/>
      <c r="D229" s="211"/>
      <c r="E229" s="212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</row>
    <row r="230" spans="1:21">
      <c r="A230" s="209"/>
      <c r="B230" s="210"/>
      <c r="C230" s="210"/>
      <c r="D230" s="211"/>
      <c r="E230" s="212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</row>
    <row r="231" spans="1:21">
      <c r="A231" s="209"/>
      <c r="B231" s="210"/>
      <c r="C231" s="210"/>
      <c r="D231" s="211"/>
      <c r="E231" s="212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</row>
    <row r="232" spans="1:21">
      <c r="A232" s="209"/>
      <c r="B232" s="210"/>
      <c r="C232" s="210"/>
      <c r="D232" s="211"/>
      <c r="E232" s="212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</row>
    <row r="233" spans="1:21">
      <c r="A233" s="209"/>
      <c r="B233" s="210"/>
      <c r="C233" s="210"/>
      <c r="D233" s="211"/>
      <c r="E233" s="212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</row>
    <row r="234" spans="1:21">
      <c r="A234" s="209"/>
      <c r="B234" s="210"/>
      <c r="C234" s="210"/>
      <c r="D234" s="211"/>
      <c r="E234" s="212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</row>
    <row r="235" spans="1:21">
      <c r="A235" s="209"/>
      <c r="B235" s="210"/>
      <c r="C235" s="210"/>
      <c r="D235" s="211"/>
      <c r="E235" s="212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</row>
    <row r="236" spans="1:21">
      <c r="A236" s="209"/>
      <c r="B236" s="210"/>
      <c r="C236" s="210"/>
      <c r="D236" s="211"/>
      <c r="E236" s="212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</row>
    <row r="237" spans="1:21">
      <c r="A237" s="209"/>
      <c r="B237" s="210"/>
      <c r="C237" s="210"/>
      <c r="D237" s="211"/>
      <c r="E237" s="212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</row>
    <row r="238" spans="1:21">
      <c r="A238" s="209"/>
      <c r="B238" s="210"/>
      <c r="C238" s="210"/>
      <c r="D238" s="211"/>
      <c r="E238" s="212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</row>
    <row r="239" spans="1:21">
      <c r="A239" s="209"/>
      <c r="B239" s="210"/>
      <c r="C239" s="210"/>
      <c r="D239" s="211"/>
      <c r="E239" s="212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</row>
    <row r="240" spans="1:21">
      <c r="A240" s="209"/>
      <c r="B240" s="210"/>
      <c r="C240" s="210"/>
      <c r="D240" s="211"/>
      <c r="E240" s="212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</row>
    <row r="241" spans="1:21">
      <c r="A241" s="209"/>
      <c r="B241" s="210"/>
      <c r="C241" s="210"/>
      <c r="D241" s="211"/>
      <c r="E241" s="212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</row>
    <row r="242" spans="1:21">
      <c r="A242" s="209"/>
      <c r="B242" s="210"/>
      <c r="C242" s="210"/>
      <c r="D242" s="211"/>
      <c r="E242" s="212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</row>
    <row r="243" spans="1:21">
      <c r="A243" s="209"/>
      <c r="B243" s="210"/>
      <c r="C243" s="210"/>
      <c r="D243" s="209"/>
      <c r="E243" s="216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</row>
  </sheetData>
  <sheetProtection selectLockedCells="1" selectUnlockedCells="1"/>
  <mergeCells count="40">
    <mergeCell ref="A38:A41"/>
    <mergeCell ref="B38:B41"/>
    <mergeCell ref="W38:X38"/>
    <mergeCell ref="W39:X39"/>
    <mergeCell ref="W40:X40"/>
    <mergeCell ref="W41:X41"/>
    <mergeCell ref="A33:A37"/>
    <mergeCell ref="B33:B37"/>
    <mergeCell ref="W33:X33"/>
    <mergeCell ref="W34:X34"/>
    <mergeCell ref="W35:X35"/>
    <mergeCell ref="W36:X36"/>
    <mergeCell ref="A16:A25"/>
    <mergeCell ref="B16:B25"/>
    <mergeCell ref="W18:X18"/>
    <mergeCell ref="W19:X19"/>
    <mergeCell ref="W20:X20"/>
    <mergeCell ref="W21:X21"/>
    <mergeCell ref="A27:A31"/>
    <mergeCell ref="B27:B31"/>
    <mergeCell ref="W27:X27"/>
    <mergeCell ref="W28:X28"/>
    <mergeCell ref="W29:X29"/>
    <mergeCell ref="W30:X30"/>
    <mergeCell ref="W31:X31"/>
    <mergeCell ref="Z1:AK1"/>
    <mergeCell ref="W24:X24"/>
    <mergeCell ref="W25:X25"/>
    <mergeCell ref="AM1:AY1"/>
    <mergeCell ref="W2:X2"/>
    <mergeCell ref="A3:A7"/>
    <mergeCell ref="B3:B7"/>
    <mergeCell ref="I1:K1"/>
    <mergeCell ref="V1:Y1"/>
    <mergeCell ref="A9:A14"/>
    <mergeCell ref="B9:B14"/>
    <mergeCell ref="W12:X12"/>
    <mergeCell ref="W13:X13"/>
    <mergeCell ref="W14:X14"/>
    <mergeCell ref="L1:U1"/>
  </mergeCells>
  <conditionalFormatting sqref="AA3:AG3">
    <cfRule type="cellIs" dxfId="317" priority="618" operator="between">
      <formula>10</formula>
      <formula>14</formula>
    </cfRule>
    <cfRule type="cellIs" dxfId="316" priority="619" operator="between">
      <formula>4</formula>
      <formula>10</formula>
    </cfRule>
    <cfRule type="cellIs" dxfId="315" priority="620" operator="between">
      <formula>0</formula>
      <formula>4</formula>
    </cfRule>
  </conditionalFormatting>
  <conditionalFormatting sqref="AM3:AQ3 AU3:AX3">
    <cfRule type="cellIs" dxfId="314" priority="615" operator="between">
      <formula>80</formula>
      <formula>100</formula>
    </cfRule>
    <cfRule type="cellIs" dxfId="313" priority="616" operator="between">
      <formula>21.9</formula>
      <formula>80</formula>
    </cfRule>
    <cfRule type="cellIs" dxfId="312" priority="617" operator="between">
      <formula>0</formula>
      <formula>21.1</formula>
    </cfRule>
  </conditionalFormatting>
  <conditionalFormatting sqref="AM4:AX7">
    <cfRule type="cellIs" dxfId="311" priority="609" operator="between">
      <formula>80</formula>
      <formula>100</formula>
    </cfRule>
    <cfRule type="cellIs" dxfId="310" priority="610" operator="between">
      <formula>20</formula>
      <formula>80</formula>
    </cfRule>
    <cfRule type="cellIs" dxfId="309" priority="611" operator="between">
      <formula>0</formula>
      <formula>20</formula>
    </cfRule>
  </conditionalFormatting>
  <conditionalFormatting sqref="AM9:AX14">
    <cfRule type="cellIs" dxfId="308" priority="606" operator="between">
      <formula>80</formula>
      <formula>100</formula>
    </cfRule>
    <cfRule type="cellIs" dxfId="307" priority="607" operator="between">
      <formula>20</formula>
      <formula>80</formula>
    </cfRule>
    <cfRule type="cellIs" dxfId="306" priority="608" operator="between">
      <formula>0</formula>
      <formula>20</formula>
    </cfRule>
  </conditionalFormatting>
  <conditionalFormatting sqref="AM16:AX17 AM20:AX24">
    <cfRule type="cellIs" dxfId="305" priority="603" operator="between">
      <formula>80</formula>
      <formula>100</formula>
    </cfRule>
    <cfRule type="cellIs" dxfId="304" priority="604" operator="between">
      <formula>20</formula>
      <formula>80</formula>
    </cfRule>
    <cfRule type="cellIs" dxfId="303" priority="605" operator="between">
      <formula>0</formula>
      <formula>20</formula>
    </cfRule>
  </conditionalFormatting>
  <conditionalFormatting sqref="AM27:AX31">
    <cfRule type="cellIs" dxfId="302" priority="600" operator="between">
      <formula>80</formula>
      <formula>100</formula>
    </cfRule>
    <cfRule type="cellIs" dxfId="301" priority="601" operator="between">
      <formula>20</formula>
      <formula>80</formula>
    </cfRule>
    <cfRule type="cellIs" dxfId="300" priority="602" operator="between">
      <formula>0</formula>
      <formula>20</formula>
    </cfRule>
  </conditionalFormatting>
  <conditionalFormatting sqref="AM35:AX36">
    <cfRule type="cellIs" dxfId="299" priority="597" operator="between">
      <formula>80</formula>
      <formula>100</formula>
    </cfRule>
    <cfRule type="cellIs" dxfId="298" priority="598" operator="between">
      <formula>20</formula>
      <formula>80</formula>
    </cfRule>
    <cfRule type="cellIs" dxfId="297" priority="599" operator="between">
      <formula>0</formula>
      <formula>20</formula>
    </cfRule>
  </conditionalFormatting>
  <conditionalFormatting sqref="AM38:AX38 AM40:AX41">
    <cfRule type="cellIs" dxfId="296" priority="594" operator="between">
      <formula>80</formula>
      <formula>100</formula>
    </cfRule>
    <cfRule type="cellIs" dxfId="295" priority="595" operator="between">
      <formula>20</formula>
      <formula>80</formula>
    </cfRule>
    <cfRule type="cellIs" dxfId="294" priority="596" operator="between">
      <formula>0</formula>
      <formula>20</formula>
    </cfRule>
  </conditionalFormatting>
  <conditionalFormatting sqref="AA5:AG6">
    <cfRule type="cellIs" dxfId="293" priority="591" operator="between">
      <formula>3.1</formula>
      <formula>4</formula>
    </cfRule>
    <cfRule type="cellIs" dxfId="292" priority="592" operator="between">
      <formula>1</formula>
      <formula>3</formula>
    </cfRule>
    <cfRule type="cellIs" dxfId="291" priority="593" operator="between">
      <formula>0</formula>
      <formula>1</formula>
    </cfRule>
  </conditionalFormatting>
  <conditionalFormatting sqref="AA7:AG7">
    <cfRule type="cellIs" dxfId="290" priority="588" operator="between">
      <formula>3</formula>
      <formula>4</formula>
    </cfRule>
    <cfRule type="cellIs" dxfId="289" priority="589" operator="between">
      <formula>1</formula>
      <formula>3</formula>
    </cfRule>
    <cfRule type="cellIs" dxfId="288" priority="590" operator="between">
      <formula>0</formula>
      <formula>1</formula>
    </cfRule>
  </conditionalFormatting>
  <conditionalFormatting sqref="AA11:AG11">
    <cfRule type="cellIs" dxfId="287" priority="585" operator="between">
      <formula>2</formula>
      <formula>3</formula>
    </cfRule>
    <cfRule type="cellIs" dxfId="286" priority="586" operator="between">
      <formula>1</formula>
      <formula>2</formula>
    </cfRule>
    <cfRule type="cellIs" dxfId="285" priority="587" operator="between">
      <formula>0</formula>
      <formula>1</formula>
    </cfRule>
  </conditionalFormatting>
  <conditionalFormatting sqref="AA12:AG12">
    <cfRule type="cellIs" dxfId="284" priority="582" operator="between">
      <formula>1</formula>
      <formula>1</formula>
    </cfRule>
    <cfRule type="cellIs" dxfId="283" priority="583" operator="between">
      <formula>0.5</formula>
      <formula>0.5</formula>
    </cfRule>
    <cfRule type="cellIs" dxfId="282" priority="584" operator="between">
      <formula>0</formula>
      <formula>0</formula>
    </cfRule>
  </conditionalFormatting>
  <conditionalFormatting sqref="AA13:AG13">
    <cfRule type="cellIs" dxfId="281" priority="579" operator="between">
      <formula>2</formula>
      <formula>2</formula>
    </cfRule>
    <cfRule type="cellIs" dxfId="280" priority="580" operator="between">
      <formula>1</formula>
      <formula>1</formula>
    </cfRule>
    <cfRule type="cellIs" dxfId="279" priority="581" operator="between">
      <formula>0</formula>
      <formula>0</formula>
    </cfRule>
  </conditionalFormatting>
  <conditionalFormatting sqref="AA14:AG14">
    <cfRule type="cellIs" dxfId="278" priority="576" operator="between">
      <formula>2</formula>
      <formula>2</formula>
    </cfRule>
    <cfRule type="cellIs" dxfId="277" priority="577" operator="between">
      <formula>1</formula>
      <formula>2</formula>
    </cfRule>
    <cfRule type="cellIs" dxfId="276" priority="578" operator="between">
      <formula>0</formula>
      <formula>1</formula>
    </cfRule>
  </conditionalFormatting>
  <conditionalFormatting sqref="AA16:AG16">
    <cfRule type="cellIs" dxfId="275" priority="573" operator="between">
      <formula>4</formula>
      <formula>5</formula>
    </cfRule>
    <cfRule type="cellIs" dxfId="274" priority="574" operator="between">
      <formula>1</formula>
      <formula>4</formula>
    </cfRule>
    <cfRule type="cellIs" dxfId="273" priority="575" operator="between">
      <formula>0</formula>
      <formula>1</formula>
    </cfRule>
  </conditionalFormatting>
  <conditionalFormatting sqref="AA17:AG17">
    <cfRule type="cellIs" dxfId="272" priority="570" operator="between">
      <formula>3</formula>
      <formula>4</formula>
    </cfRule>
    <cfRule type="cellIs" dxfId="271" priority="571" operator="between">
      <formula>1</formula>
      <formula>3</formula>
    </cfRule>
    <cfRule type="cellIs" dxfId="270" priority="572" operator="between">
      <formula>0</formula>
      <formula>1</formula>
    </cfRule>
  </conditionalFormatting>
  <conditionalFormatting sqref="AA22:AG22">
    <cfRule type="cellIs" dxfId="269" priority="564" operator="between">
      <formula>2</formula>
      <formula>3</formula>
    </cfRule>
    <cfRule type="cellIs" dxfId="268" priority="565" operator="between">
      <formula>1</formula>
      <formula>2</formula>
    </cfRule>
    <cfRule type="cellIs" dxfId="267" priority="566" operator="between">
      <formula>0</formula>
      <formula>1</formula>
    </cfRule>
  </conditionalFormatting>
  <conditionalFormatting sqref="AA23:AG23">
    <cfRule type="cellIs" dxfId="266" priority="561" operator="between">
      <formula>3</formula>
      <formula>4</formula>
    </cfRule>
    <cfRule type="cellIs" dxfId="265" priority="562" operator="between">
      <formula>2</formula>
      <formula>3</formula>
    </cfRule>
    <cfRule type="cellIs" dxfId="264" priority="563" operator="between">
      <formula>0</formula>
      <formula>2</formula>
    </cfRule>
  </conditionalFormatting>
  <conditionalFormatting sqref="AA24:AG24">
    <cfRule type="cellIs" dxfId="263" priority="558" operator="between">
      <formula>1</formula>
      <formula>2</formula>
    </cfRule>
    <cfRule type="cellIs" dxfId="262" priority="559" operator="between">
      <formula>0.1</formula>
      <formula>1</formula>
    </cfRule>
    <cfRule type="cellIs" dxfId="261" priority="560" operator="between">
      <formula>0</formula>
      <formula>0.1</formula>
    </cfRule>
  </conditionalFormatting>
  <conditionalFormatting sqref="AA27:AG27">
    <cfRule type="cellIs" dxfId="260" priority="555" operator="between">
      <formula>2</formula>
      <formula>2</formula>
    </cfRule>
    <cfRule type="cellIs" dxfId="259" priority="556" operator="between">
      <formula>1</formula>
      <formula>1</formula>
    </cfRule>
    <cfRule type="cellIs" dxfId="258" priority="557" operator="between">
      <formula>0</formula>
      <formula>0</formula>
    </cfRule>
  </conditionalFormatting>
  <conditionalFormatting sqref="AA28:AG28">
    <cfRule type="cellIs" dxfId="257" priority="552" operator="between">
      <formula>3</formula>
      <formula>3</formula>
    </cfRule>
    <cfRule type="cellIs" dxfId="256" priority="553" operator="between">
      <formula>1</formula>
      <formula>2</formula>
    </cfRule>
    <cfRule type="cellIs" dxfId="255" priority="554" operator="between">
      <formula>0</formula>
      <formula>0</formula>
    </cfRule>
  </conditionalFormatting>
  <conditionalFormatting sqref="AA29:AG29">
    <cfRule type="cellIs" dxfId="254" priority="549" operator="between">
      <formula>2</formula>
      <formula>2</formula>
    </cfRule>
    <cfRule type="cellIs" dxfId="253" priority="550" operator="between">
      <formula>1</formula>
      <formula>1</formula>
    </cfRule>
    <cfRule type="cellIs" dxfId="252" priority="551" operator="between">
      <formula>0</formula>
      <formula>0</formula>
    </cfRule>
  </conditionalFormatting>
  <conditionalFormatting sqref="AA30">
    <cfRule type="cellIs" dxfId="251" priority="546" operator="between">
      <formula>1</formula>
      <formula>2</formula>
    </cfRule>
    <cfRule type="cellIs" dxfId="250" priority="547" operator="between">
      <formula>0.1</formula>
      <formula>1</formula>
    </cfRule>
    <cfRule type="cellIs" dxfId="249" priority="548" operator="between">
      <formula>0</formula>
      <formula>0.1</formula>
    </cfRule>
  </conditionalFormatting>
  <conditionalFormatting sqref="AA31:AG31">
    <cfRule type="cellIs" dxfId="248" priority="543" operator="between">
      <formula>0.5</formula>
      <formula>1</formula>
    </cfRule>
    <cfRule type="cellIs" dxfId="247" priority="544" operator="between">
      <formula>0.1</formula>
      <formula>0.5</formula>
    </cfRule>
    <cfRule type="cellIs" dxfId="246" priority="545" operator="between">
      <formula>0</formula>
      <formula>0.1</formula>
    </cfRule>
  </conditionalFormatting>
  <conditionalFormatting sqref="AA33:AG33">
    <cfRule type="cellIs" dxfId="245" priority="540" operator="between">
      <formula>1</formula>
      <formula>2</formula>
    </cfRule>
    <cfRule type="cellIs" dxfId="244" priority="541" operator="between">
      <formula>0.1</formula>
      <formula>1</formula>
    </cfRule>
    <cfRule type="cellIs" dxfId="243" priority="542" operator="between">
      <formula>0</formula>
      <formula>0.1</formula>
    </cfRule>
  </conditionalFormatting>
  <conditionalFormatting sqref="AA34:AG34">
    <cfRule type="cellIs" dxfId="242" priority="537" operator="between">
      <formula>1</formula>
      <formula>2</formula>
    </cfRule>
    <cfRule type="cellIs" dxfId="241" priority="538" operator="between">
      <formula>0.1</formula>
      <formula>1</formula>
    </cfRule>
    <cfRule type="cellIs" dxfId="240" priority="539" operator="between">
      <formula>0</formula>
      <formula>0.1</formula>
    </cfRule>
  </conditionalFormatting>
  <conditionalFormatting sqref="AA35:AG35">
    <cfRule type="cellIs" dxfId="239" priority="534" operator="between">
      <formula>1</formula>
      <formula>2</formula>
    </cfRule>
    <cfRule type="cellIs" dxfId="238" priority="535" operator="between">
      <formula>0.1</formula>
      <formula>1</formula>
    </cfRule>
    <cfRule type="cellIs" dxfId="237" priority="536" operator="between">
      <formula>0</formula>
      <formula>0.1</formula>
    </cfRule>
  </conditionalFormatting>
  <conditionalFormatting sqref="AA36:AG36">
    <cfRule type="cellIs" dxfId="236" priority="531" operator="between">
      <formula>1</formula>
      <formula>2</formula>
    </cfRule>
    <cfRule type="cellIs" dxfId="235" priority="532" operator="between">
      <formula>0.1</formula>
      <formula>1</formula>
    </cfRule>
    <cfRule type="cellIs" dxfId="234" priority="533" operator="between">
      <formula>0</formula>
      <formula>0.1</formula>
    </cfRule>
  </conditionalFormatting>
  <conditionalFormatting sqref="AA38:AG38">
    <cfRule type="cellIs" dxfId="233" priority="528" operator="between">
      <formula>1</formula>
      <formula>2</formula>
    </cfRule>
    <cfRule type="cellIs" dxfId="232" priority="529" operator="between">
      <formula>0.1</formula>
      <formula>1</formula>
    </cfRule>
    <cfRule type="cellIs" dxfId="231" priority="530" operator="between">
      <formula>0</formula>
      <formula>0.1</formula>
    </cfRule>
  </conditionalFormatting>
  <conditionalFormatting sqref="AA40:AG40">
    <cfRule type="cellIs" dxfId="230" priority="522" operator="between">
      <formula>2</formula>
      <formula>3</formula>
    </cfRule>
    <cfRule type="cellIs" dxfId="229" priority="523" operator="between">
      <formula>1</formula>
      <formula>2</formula>
    </cfRule>
    <cfRule type="cellIs" dxfId="228" priority="524" operator="between">
      <formula>0</formula>
      <formula>1</formula>
    </cfRule>
  </conditionalFormatting>
  <conditionalFormatting sqref="AA41:AG41">
    <cfRule type="cellIs" dxfId="227" priority="519" operator="between">
      <formula>1.1</formula>
      <formula>2</formula>
    </cfRule>
    <cfRule type="cellIs" dxfId="226" priority="520" operator="between">
      <formula>0.1</formula>
      <formula>1</formula>
    </cfRule>
    <cfRule type="cellIs" dxfId="225" priority="521" operator="between">
      <formula>0</formula>
      <formula>0.1</formula>
    </cfRule>
  </conditionalFormatting>
  <conditionalFormatting sqref="AH3:AK3">
    <cfRule type="cellIs" dxfId="224" priority="428" operator="between">
      <formula>10</formula>
      <formula>14</formula>
    </cfRule>
    <cfRule type="cellIs" dxfId="223" priority="429" operator="between">
      <formula>4</formula>
      <formula>10</formula>
    </cfRule>
    <cfRule type="cellIs" dxfId="222" priority="430" operator="between">
      <formula>0</formula>
      <formula>4</formula>
    </cfRule>
  </conditionalFormatting>
  <conditionalFormatting sqref="AH5:AK6">
    <cfRule type="cellIs" dxfId="221" priority="422" operator="between">
      <formula>3</formula>
      <formula>4</formula>
    </cfRule>
    <cfRule type="cellIs" dxfId="220" priority="423" operator="between">
      <formula>1</formula>
      <formula>3</formula>
    </cfRule>
    <cfRule type="cellIs" dxfId="219" priority="424" operator="between">
      <formula>0</formula>
      <formula>1</formula>
    </cfRule>
  </conditionalFormatting>
  <conditionalFormatting sqref="AH7:AK7">
    <cfRule type="cellIs" dxfId="218" priority="419" operator="between">
      <formula>3</formula>
      <formula>4</formula>
    </cfRule>
    <cfRule type="cellIs" dxfId="217" priority="420" operator="between">
      <formula>1</formula>
      <formula>3</formula>
    </cfRule>
    <cfRule type="cellIs" dxfId="216" priority="421" operator="between">
      <formula>0</formula>
      <formula>1</formula>
    </cfRule>
  </conditionalFormatting>
  <conditionalFormatting sqref="AH11:AK11">
    <cfRule type="cellIs" dxfId="215" priority="416" operator="between">
      <formula>2</formula>
      <formula>3</formula>
    </cfRule>
    <cfRule type="cellIs" dxfId="214" priority="417" operator="between">
      <formula>1</formula>
      <formula>2</formula>
    </cfRule>
    <cfRule type="cellIs" dxfId="213" priority="418" operator="between">
      <formula>0</formula>
      <formula>1</formula>
    </cfRule>
  </conditionalFormatting>
  <conditionalFormatting sqref="AH12:AK12">
    <cfRule type="cellIs" dxfId="212" priority="413" operator="between">
      <formula>1</formula>
      <formula>1</formula>
    </cfRule>
    <cfRule type="cellIs" dxfId="211" priority="414" operator="between">
      <formula>0.5</formula>
      <formula>0.5</formula>
    </cfRule>
    <cfRule type="cellIs" dxfId="210" priority="415" operator="between">
      <formula>0</formula>
      <formula>0</formula>
    </cfRule>
  </conditionalFormatting>
  <conditionalFormatting sqref="AH13:AK13">
    <cfRule type="cellIs" dxfId="209" priority="410" operator="between">
      <formula>2</formula>
      <formula>2</formula>
    </cfRule>
    <cfRule type="cellIs" dxfId="208" priority="411" operator="between">
      <formula>1</formula>
      <formula>1</formula>
    </cfRule>
    <cfRule type="cellIs" dxfId="207" priority="412" operator="between">
      <formula>0</formula>
      <formula>0</formula>
    </cfRule>
  </conditionalFormatting>
  <conditionalFormatting sqref="AH14:AK14">
    <cfRule type="cellIs" dxfId="206" priority="407" operator="between">
      <formula>2</formula>
      <formula>2</formula>
    </cfRule>
    <cfRule type="cellIs" dxfId="205" priority="408" operator="between">
      <formula>1</formula>
      <formula>2</formula>
    </cfRule>
    <cfRule type="cellIs" dxfId="204" priority="409" operator="between">
      <formula>0</formula>
      <formula>1</formula>
    </cfRule>
  </conditionalFormatting>
  <conditionalFormatting sqref="AH16:AK16">
    <cfRule type="cellIs" dxfId="203" priority="404" operator="between">
      <formula>4</formula>
      <formula>5</formula>
    </cfRule>
    <cfRule type="cellIs" dxfId="202" priority="405" operator="between">
      <formula>1</formula>
      <formula>4</formula>
    </cfRule>
    <cfRule type="cellIs" dxfId="201" priority="406" operator="between">
      <formula>0</formula>
      <formula>1</formula>
    </cfRule>
  </conditionalFormatting>
  <conditionalFormatting sqref="AH17:AK17">
    <cfRule type="cellIs" dxfId="200" priority="401" operator="between">
      <formula>3</formula>
      <formula>4</formula>
    </cfRule>
    <cfRule type="cellIs" dxfId="199" priority="402" operator="between">
      <formula>1</formula>
      <formula>3</formula>
    </cfRule>
    <cfRule type="cellIs" dxfId="198" priority="403" operator="between">
      <formula>0</formula>
      <formula>1</formula>
    </cfRule>
  </conditionalFormatting>
  <conditionalFormatting sqref="AH20:AK21">
    <cfRule type="cellIs" dxfId="197" priority="398" operator="between">
      <formula>1</formula>
      <formula>2</formula>
    </cfRule>
    <cfRule type="cellIs" dxfId="196" priority="399" operator="between">
      <formula>0.1</formula>
      <formula>1</formula>
    </cfRule>
    <cfRule type="cellIs" dxfId="195" priority="400" operator="between">
      <formula>0</formula>
      <formula>0</formula>
    </cfRule>
  </conditionalFormatting>
  <conditionalFormatting sqref="AH22:AK22">
    <cfRule type="cellIs" dxfId="194" priority="395" operator="between">
      <formula>2</formula>
      <formula>3</formula>
    </cfRule>
    <cfRule type="cellIs" dxfId="193" priority="396" operator="between">
      <formula>1</formula>
      <formula>2</formula>
    </cfRule>
    <cfRule type="cellIs" dxfId="192" priority="397" operator="between">
      <formula>0</formula>
      <formula>1</formula>
    </cfRule>
  </conditionalFormatting>
  <conditionalFormatting sqref="AH23:AK23">
    <cfRule type="cellIs" dxfId="191" priority="392" operator="between">
      <formula>3</formula>
      <formula>4</formula>
    </cfRule>
    <cfRule type="cellIs" dxfId="190" priority="393" operator="between">
      <formula>2</formula>
      <formula>2.4</formula>
    </cfRule>
    <cfRule type="cellIs" dxfId="189" priority="394" operator="between">
      <formula>0</formula>
      <formula>2</formula>
    </cfRule>
  </conditionalFormatting>
  <conditionalFormatting sqref="AH24:AK24">
    <cfRule type="cellIs" dxfId="188" priority="389" operator="between">
      <formula>1</formula>
      <formula>2</formula>
    </cfRule>
    <cfRule type="cellIs" dxfId="187" priority="390" operator="between">
      <formula>0.1</formula>
      <formula>1</formula>
    </cfRule>
    <cfRule type="cellIs" dxfId="186" priority="391" operator="between">
      <formula>0</formula>
      <formula>0.1</formula>
    </cfRule>
  </conditionalFormatting>
  <conditionalFormatting sqref="AH27:AK27">
    <cfRule type="cellIs" dxfId="185" priority="386" operator="between">
      <formula>2</formula>
      <formula>2</formula>
    </cfRule>
    <cfRule type="cellIs" dxfId="184" priority="387" operator="between">
      <formula>1</formula>
      <formula>1</formula>
    </cfRule>
    <cfRule type="cellIs" dxfId="183" priority="388" operator="between">
      <formula>0</formula>
      <formula>0</formula>
    </cfRule>
  </conditionalFormatting>
  <conditionalFormatting sqref="AH28:AK28">
    <cfRule type="cellIs" dxfId="182" priority="383" operator="between">
      <formula>3</formula>
      <formula>3</formula>
    </cfRule>
    <cfRule type="cellIs" dxfId="181" priority="384" operator="between">
      <formula>1</formula>
      <formula>2</formula>
    </cfRule>
    <cfRule type="cellIs" dxfId="180" priority="385" operator="between">
      <formula>0</formula>
      <formula>0</formula>
    </cfRule>
  </conditionalFormatting>
  <conditionalFormatting sqref="AH29:AK29">
    <cfRule type="cellIs" dxfId="179" priority="380" operator="between">
      <formula>2</formula>
      <formula>2</formula>
    </cfRule>
    <cfRule type="cellIs" dxfId="178" priority="381" operator="between">
      <formula>1</formula>
      <formula>1</formula>
    </cfRule>
    <cfRule type="cellIs" dxfId="177" priority="382" operator="between">
      <formula>0</formula>
      <formula>0</formula>
    </cfRule>
  </conditionalFormatting>
  <conditionalFormatting sqref="AH30:AK30">
    <cfRule type="cellIs" dxfId="176" priority="377" operator="between">
      <formula>1</formula>
      <formula>2</formula>
    </cfRule>
    <cfRule type="cellIs" dxfId="175" priority="378" operator="between">
      <formula>0.1</formula>
      <formula>1</formula>
    </cfRule>
    <cfRule type="cellIs" dxfId="174" priority="379" operator="between">
      <formula>0</formula>
      <formula>0.1</formula>
    </cfRule>
  </conditionalFormatting>
  <conditionalFormatting sqref="AH31:AK31">
    <cfRule type="cellIs" dxfId="173" priority="374" operator="between">
      <formula>0.5</formula>
      <formula>1</formula>
    </cfRule>
    <cfRule type="cellIs" dxfId="172" priority="375" operator="between">
      <formula>0.1</formula>
      <formula>0.5</formula>
    </cfRule>
    <cfRule type="cellIs" dxfId="171" priority="376" operator="between">
      <formula>0</formula>
      <formula>0.1</formula>
    </cfRule>
  </conditionalFormatting>
  <conditionalFormatting sqref="AH33:AK33">
    <cfRule type="cellIs" dxfId="170" priority="371" operator="between">
      <formula>1</formula>
      <formula>2</formula>
    </cfRule>
    <cfRule type="cellIs" dxfId="169" priority="372" operator="between">
      <formula>0.1</formula>
      <formula>1</formula>
    </cfRule>
    <cfRule type="cellIs" dxfId="168" priority="373" operator="between">
      <formula>0</formula>
      <formula>0.1</formula>
    </cfRule>
  </conditionalFormatting>
  <conditionalFormatting sqref="AH34:AK34">
    <cfRule type="cellIs" dxfId="167" priority="368" operator="between">
      <formula>1</formula>
      <formula>2</formula>
    </cfRule>
    <cfRule type="cellIs" dxfId="166" priority="369" operator="between">
      <formula>0.1</formula>
      <formula>1</formula>
    </cfRule>
    <cfRule type="cellIs" dxfId="165" priority="370" operator="between">
      <formula>0</formula>
      <formula>0.1</formula>
    </cfRule>
  </conditionalFormatting>
  <conditionalFormatting sqref="AH35:AK35">
    <cfRule type="cellIs" dxfId="164" priority="365" operator="between">
      <formula>1</formula>
      <formula>2</formula>
    </cfRule>
    <cfRule type="cellIs" dxfId="163" priority="366" operator="between">
      <formula>0.1</formula>
      <formula>1</formula>
    </cfRule>
    <cfRule type="cellIs" dxfId="162" priority="367" operator="between">
      <formula>0</formula>
      <formula>0.1</formula>
    </cfRule>
  </conditionalFormatting>
  <conditionalFormatting sqref="AH36:AK36">
    <cfRule type="cellIs" dxfId="161" priority="362" operator="between">
      <formula>1</formula>
      <formula>2</formula>
    </cfRule>
    <cfRule type="cellIs" dxfId="160" priority="363" operator="between">
      <formula>0.1</formula>
      <formula>1</formula>
    </cfRule>
    <cfRule type="cellIs" dxfId="159" priority="364" operator="between">
      <formula>0</formula>
      <formula>0.1</formula>
    </cfRule>
  </conditionalFormatting>
  <conditionalFormatting sqref="AH38:AK38">
    <cfRule type="cellIs" dxfId="158" priority="359" operator="between">
      <formula>1</formula>
      <formula>2</formula>
    </cfRule>
    <cfRule type="cellIs" dxfId="157" priority="360" operator="between">
      <formula>0.1</formula>
      <formula>1</formula>
    </cfRule>
    <cfRule type="cellIs" dxfId="156" priority="361" operator="between">
      <formula>0</formula>
      <formula>0.1</formula>
    </cfRule>
  </conditionalFormatting>
  <conditionalFormatting sqref="AH40:AK40">
    <cfRule type="cellIs" dxfId="155" priority="356" operator="between">
      <formula>2</formula>
      <formula>3</formula>
    </cfRule>
    <cfRule type="cellIs" dxfId="154" priority="357" operator="between">
      <formula>1</formula>
      <formula>2</formula>
    </cfRule>
    <cfRule type="cellIs" dxfId="153" priority="358" operator="between">
      <formula>0</formula>
      <formula>1</formula>
    </cfRule>
  </conditionalFormatting>
  <conditionalFormatting sqref="AH41:AK41">
    <cfRule type="cellIs" dxfId="152" priority="353" operator="between">
      <formula>1</formula>
      <formula>2</formula>
    </cfRule>
    <cfRule type="cellIs" dxfId="151" priority="354" operator="between">
      <formula>0.1</formula>
      <formula>1</formula>
    </cfRule>
    <cfRule type="cellIs" dxfId="150" priority="355" operator="between">
      <formula>0</formula>
      <formula>0.1</formula>
    </cfRule>
  </conditionalFormatting>
  <conditionalFormatting sqref="AH33:AK33">
    <cfRule type="cellIs" dxfId="149" priority="352" operator="between">
      <formula>"NA"</formula>
      <formula>"NA"</formula>
    </cfRule>
  </conditionalFormatting>
  <conditionalFormatting sqref="AH34:AK34">
    <cfRule type="cellIs" dxfId="148" priority="351" operator="between">
      <formula>"NA"</formula>
      <formula>"NA"</formula>
    </cfRule>
  </conditionalFormatting>
  <conditionalFormatting sqref="AH17:AK17">
    <cfRule type="cellIs" dxfId="147" priority="349" operator="between">
      <formula>"NA"</formula>
      <formula>"NA"</formula>
    </cfRule>
  </conditionalFormatting>
  <conditionalFormatting sqref="AH20:AK20">
    <cfRule type="cellIs" dxfId="146" priority="346" operator="between">
      <formula>"NA"</formula>
      <formula>"NA"</formula>
    </cfRule>
  </conditionalFormatting>
  <conditionalFormatting sqref="AH21:AK21">
    <cfRule type="cellIs" dxfId="145" priority="345" operator="between">
      <formula>"NA"</formula>
      <formula>"NA"</formula>
    </cfRule>
  </conditionalFormatting>
  <conditionalFormatting sqref="AH22:AK22">
    <cfRule type="cellIs" dxfId="144" priority="344" operator="between">
      <formula>"NA"</formula>
      <formula>"NA"</formula>
    </cfRule>
  </conditionalFormatting>
  <conditionalFormatting sqref="AH24:AK24">
    <cfRule type="cellIs" dxfId="143" priority="343" operator="between">
      <formula>"NA"</formula>
      <formula>"NA"</formula>
    </cfRule>
  </conditionalFormatting>
  <conditionalFormatting sqref="AM18:AX19">
    <cfRule type="cellIs" dxfId="142" priority="228" operator="between">
      <formula>80</formula>
      <formula>100</formula>
    </cfRule>
    <cfRule type="cellIs" dxfId="141" priority="229" operator="between">
      <formula>20</formula>
      <formula>80</formula>
    </cfRule>
    <cfRule type="cellIs" dxfId="140" priority="230" operator="between">
      <formula>0</formula>
      <formula>20</formula>
    </cfRule>
  </conditionalFormatting>
  <conditionalFormatting sqref="AM18:AX19">
    <cfRule type="cellIs" dxfId="139" priority="227" operator="between">
      <formula>"NA"</formula>
      <formula>"NA"</formula>
    </cfRule>
  </conditionalFormatting>
  <conditionalFormatting sqref="AM25:AX25">
    <cfRule type="cellIs" dxfId="138" priority="224" operator="between">
      <formula>80</formula>
      <formula>100</formula>
    </cfRule>
    <cfRule type="cellIs" dxfId="137" priority="225" operator="between">
      <formula>20</formula>
      <formula>80</formula>
    </cfRule>
    <cfRule type="cellIs" dxfId="136" priority="226" operator="between">
      <formula>0</formula>
      <formula>20</formula>
    </cfRule>
  </conditionalFormatting>
  <conditionalFormatting sqref="AM25:AX25">
    <cfRule type="cellIs" dxfId="135" priority="223" operator="between">
      <formula>"NA"</formula>
      <formula>"NA"</formula>
    </cfRule>
  </conditionalFormatting>
  <conditionalFormatting sqref="AM33:AM34">
    <cfRule type="cellIs" dxfId="134" priority="220" operator="between">
      <formula>80</formula>
      <formula>100</formula>
    </cfRule>
    <cfRule type="cellIs" dxfId="133" priority="221" operator="between">
      <formula>20</formula>
      <formula>80</formula>
    </cfRule>
    <cfRule type="cellIs" dxfId="132" priority="222" operator="between">
      <formula>0</formula>
      <formula>20</formula>
    </cfRule>
  </conditionalFormatting>
  <conditionalFormatting sqref="AM33:AM34">
    <cfRule type="cellIs" dxfId="131" priority="219" operator="between">
      <formula>"NA"</formula>
      <formula>"NA"</formula>
    </cfRule>
  </conditionalFormatting>
  <conditionalFormatting sqref="Z3">
    <cfRule type="cellIs" dxfId="130" priority="216" operator="between">
      <formula>10</formula>
      <formula>14</formula>
    </cfRule>
    <cfRule type="cellIs" dxfId="129" priority="217" operator="between">
      <formula>4</formula>
      <formula>10</formula>
    </cfRule>
    <cfRule type="cellIs" dxfId="128" priority="218" operator="between">
      <formula>0</formula>
      <formula>4</formula>
    </cfRule>
  </conditionalFormatting>
  <conditionalFormatting sqref="Z5:Z6">
    <cfRule type="cellIs" dxfId="127" priority="210" operator="between">
      <formula>3.1</formula>
      <formula>4</formula>
    </cfRule>
    <cfRule type="cellIs" dxfId="126" priority="211" operator="between">
      <formula>1</formula>
      <formula>3</formula>
    </cfRule>
    <cfRule type="cellIs" dxfId="125" priority="212" operator="between">
      <formula>0</formula>
      <formula>1</formula>
    </cfRule>
  </conditionalFormatting>
  <conditionalFormatting sqref="Z7">
    <cfRule type="cellIs" dxfId="124" priority="207" operator="between">
      <formula>3</formula>
      <formula>4</formula>
    </cfRule>
    <cfRule type="cellIs" dxfId="123" priority="208" operator="between">
      <formula>1</formula>
      <formula>3</formula>
    </cfRule>
    <cfRule type="cellIs" dxfId="122" priority="209" operator="between">
      <formula>0</formula>
      <formula>1</formula>
    </cfRule>
  </conditionalFormatting>
  <conditionalFormatting sqref="Z11">
    <cfRule type="cellIs" dxfId="121" priority="204" operator="between">
      <formula>2</formula>
      <formula>3</formula>
    </cfRule>
    <cfRule type="cellIs" dxfId="120" priority="205" operator="between">
      <formula>1</formula>
      <formula>2</formula>
    </cfRule>
    <cfRule type="cellIs" dxfId="119" priority="206" operator="between">
      <formula>0</formula>
      <formula>1</formula>
    </cfRule>
  </conditionalFormatting>
  <conditionalFormatting sqref="Z12">
    <cfRule type="cellIs" dxfId="118" priority="201" operator="between">
      <formula>1</formula>
      <formula>1</formula>
    </cfRule>
    <cfRule type="cellIs" dxfId="117" priority="202" operator="between">
      <formula>0.5</formula>
      <formula>0.5</formula>
    </cfRule>
    <cfRule type="cellIs" dxfId="116" priority="203" operator="between">
      <formula>0</formula>
      <formula>0</formula>
    </cfRule>
  </conditionalFormatting>
  <conditionalFormatting sqref="Z13">
    <cfRule type="cellIs" dxfId="115" priority="198" operator="between">
      <formula>2</formula>
      <formula>2</formula>
    </cfRule>
    <cfRule type="cellIs" dxfId="114" priority="199" operator="between">
      <formula>1</formula>
      <formula>1</formula>
    </cfRule>
    <cfRule type="cellIs" dxfId="113" priority="200" operator="between">
      <formula>0</formula>
      <formula>0</formula>
    </cfRule>
  </conditionalFormatting>
  <conditionalFormatting sqref="Z14">
    <cfRule type="cellIs" dxfId="112" priority="195" operator="between">
      <formula>2</formula>
      <formula>2</formula>
    </cfRule>
    <cfRule type="cellIs" dxfId="111" priority="196" operator="between">
      <formula>1</formula>
      <formula>2</formula>
    </cfRule>
    <cfRule type="cellIs" dxfId="110" priority="197" operator="between">
      <formula>0</formula>
      <formula>1</formula>
    </cfRule>
  </conditionalFormatting>
  <conditionalFormatting sqref="Z16">
    <cfRule type="cellIs" dxfId="109" priority="192" operator="between">
      <formula>4</formula>
      <formula>5</formula>
    </cfRule>
    <cfRule type="cellIs" dxfId="108" priority="193" operator="between">
      <formula>1</formula>
      <formula>4</formula>
    </cfRule>
    <cfRule type="cellIs" dxfId="107" priority="194" operator="between">
      <formula>0</formula>
      <formula>1</formula>
    </cfRule>
  </conditionalFormatting>
  <conditionalFormatting sqref="Z17">
    <cfRule type="cellIs" dxfId="106" priority="189" operator="between">
      <formula>3</formula>
      <formula>4</formula>
    </cfRule>
    <cfRule type="cellIs" dxfId="105" priority="190" operator="between">
      <formula>1</formula>
      <formula>3</formula>
    </cfRule>
    <cfRule type="cellIs" dxfId="104" priority="191" operator="between">
      <formula>0</formula>
      <formula>1</formula>
    </cfRule>
  </conditionalFormatting>
  <conditionalFormatting sqref="AH18:AK19 Z18:AG21">
    <cfRule type="cellIs" dxfId="103" priority="186" operator="between">
      <formula>1.1</formula>
      <formula>2</formula>
    </cfRule>
    <cfRule type="cellIs" dxfId="102" priority="187" operator="between">
      <formula>0.1</formula>
      <formula>1</formula>
    </cfRule>
    <cfRule type="cellIs" dxfId="101" priority="188" operator="between">
      <formula>0</formula>
      <formula>0</formula>
    </cfRule>
  </conditionalFormatting>
  <conditionalFormatting sqref="Z22">
    <cfRule type="cellIs" dxfId="100" priority="183" operator="between">
      <formula>2</formula>
      <formula>3</formula>
    </cfRule>
    <cfRule type="cellIs" dxfId="99" priority="184" operator="between">
      <formula>1</formula>
      <formula>2</formula>
    </cfRule>
    <cfRule type="cellIs" dxfId="98" priority="185" operator="between">
      <formula>0</formula>
      <formula>1</formula>
    </cfRule>
  </conditionalFormatting>
  <conditionalFormatting sqref="Z23">
    <cfRule type="cellIs" dxfId="97" priority="180" operator="between">
      <formula>3</formula>
      <formula>4</formula>
    </cfRule>
    <cfRule type="cellIs" dxfId="96" priority="181" operator="between">
      <formula>2</formula>
      <formula>3</formula>
    </cfRule>
    <cfRule type="cellIs" dxfId="95" priority="182" operator="between">
      <formula>0</formula>
      <formula>2</formula>
    </cfRule>
  </conditionalFormatting>
  <conditionalFormatting sqref="Z24:Z25 AA25:AK25">
    <cfRule type="cellIs" dxfId="94" priority="177" operator="between">
      <formula>1</formula>
      <formula>2</formula>
    </cfRule>
    <cfRule type="cellIs" dxfId="93" priority="178" operator="between">
      <formula>0.1</formula>
      <formula>1</formula>
    </cfRule>
    <cfRule type="cellIs" dxfId="92" priority="179" operator="between">
      <formula>0</formula>
      <formula>0.1</formula>
    </cfRule>
  </conditionalFormatting>
  <conditionalFormatting sqref="Z27">
    <cfRule type="cellIs" dxfId="91" priority="174" operator="between">
      <formula>2</formula>
      <formula>2</formula>
    </cfRule>
    <cfRule type="cellIs" dxfId="90" priority="175" operator="between">
      <formula>1</formula>
      <formula>1</formula>
    </cfRule>
    <cfRule type="cellIs" dxfId="89" priority="176" operator="between">
      <formula>0</formula>
      <formula>0</formula>
    </cfRule>
  </conditionalFormatting>
  <conditionalFormatting sqref="Z28">
    <cfRule type="cellIs" dxfId="88" priority="171" operator="between">
      <formula>3</formula>
      <formula>3</formula>
    </cfRule>
    <cfRule type="cellIs" dxfId="87" priority="172" operator="between">
      <formula>1</formula>
      <formula>2</formula>
    </cfRule>
    <cfRule type="cellIs" dxfId="86" priority="173" operator="between">
      <formula>0</formula>
      <formula>0</formula>
    </cfRule>
  </conditionalFormatting>
  <conditionalFormatting sqref="Z29">
    <cfRule type="cellIs" dxfId="85" priority="168" operator="between">
      <formula>2</formula>
      <formula>2</formula>
    </cfRule>
    <cfRule type="cellIs" dxfId="84" priority="169" operator="between">
      <formula>1</formula>
      <formula>1</formula>
    </cfRule>
    <cfRule type="cellIs" dxfId="83" priority="170" operator="between">
      <formula>0</formula>
      <formula>0</formula>
    </cfRule>
  </conditionalFormatting>
  <conditionalFormatting sqref="Z30">
    <cfRule type="cellIs" dxfId="82" priority="165" operator="between">
      <formula>1</formula>
      <formula>2</formula>
    </cfRule>
    <cfRule type="cellIs" dxfId="81" priority="166" operator="between">
      <formula>0.1</formula>
      <formula>1</formula>
    </cfRule>
    <cfRule type="cellIs" dxfId="80" priority="167" operator="between">
      <formula>0</formula>
      <formula>0.1</formula>
    </cfRule>
  </conditionalFormatting>
  <conditionalFormatting sqref="Z31">
    <cfRule type="cellIs" dxfId="79" priority="162" operator="between">
      <formula>0.5</formula>
      <formula>1</formula>
    </cfRule>
    <cfRule type="cellIs" dxfId="78" priority="163" operator="between">
      <formula>0.1</formula>
      <formula>0.5</formula>
    </cfRule>
    <cfRule type="cellIs" dxfId="77" priority="164" operator="between">
      <formula>0</formula>
      <formula>0.1</formula>
    </cfRule>
  </conditionalFormatting>
  <conditionalFormatting sqref="Z33">
    <cfRule type="cellIs" dxfId="76" priority="159" operator="between">
      <formula>1</formula>
      <formula>2</formula>
    </cfRule>
    <cfRule type="cellIs" dxfId="75" priority="160" operator="between">
      <formula>0.1</formula>
      <formula>1</formula>
    </cfRule>
    <cfRule type="cellIs" dxfId="74" priority="161" operator="between">
      <formula>0</formula>
      <formula>0.1</formula>
    </cfRule>
  </conditionalFormatting>
  <conditionalFormatting sqref="Z34">
    <cfRule type="cellIs" dxfId="73" priority="156" operator="between">
      <formula>1</formula>
      <formula>2</formula>
    </cfRule>
    <cfRule type="cellIs" dxfId="72" priority="157" operator="between">
      <formula>0.1</formula>
      <formula>1</formula>
    </cfRule>
    <cfRule type="cellIs" dxfId="71" priority="158" operator="between">
      <formula>0</formula>
      <formula>0.1</formula>
    </cfRule>
  </conditionalFormatting>
  <conditionalFormatting sqref="Z35">
    <cfRule type="cellIs" dxfId="70" priority="153" operator="between">
      <formula>1</formula>
      <formula>2</formula>
    </cfRule>
    <cfRule type="cellIs" dxfId="69" priority="154" operator="between">
      <formula>0.1</formula>
      <formula>1</formula>
    </cfRule>
    <cfRule type="cellIs" dxfId="68" priority="155" operator="between">
      <formula>0</formula>
      <formula>0.1</formula>
    </cfRule>
  </conditionalFormatting>
  <conditionalFormatting sqref="Z36">
    <cfRule type="cellIs" dxfId="67" priority="150" operator="between">
      <formula>1</formula>
      <formula>2</formula>
    </cfRule>
    <cfRule type="cellIs" dxfId="66" priority="151" operator="between">
      <formula>0.1</formula>
      <formula>1</formula>
    </cfRule>
    <cfRule type="cellIs" dxfId="65" priority="152" operator="between">
      <formula>0</formula>
      <formula>0.1</formula>
    </cfRule>
  </conditionalFormatting>
  <conditionalFormatting sqref="Z38">
    <cfRule type="cellIs" dxfId="64" priority="147" operator="between">
      <formula>1</formula>
      <formula>2</formula>
    </cfRule>
    <cfRule type="cellIs" dxfId="63" priority="148" operator="between">
      <formula>0.1</formula>
      <formula>1</formula>
    </cfRule>
    <cfRule type="cellIs" dxfId="62" priority="149" operator="between">
      <formula>0</formula>
      <formula>0.1</formula>
    </cfRule>
  </conditionalFormatting>
  <conditionalFormatting sqref="Z40">
    <cfRule type="cellIs" dxfId="61" priority="141" operator="between">
      <formula>2</formula>
      <formula>3</formula>
    </cfRule>
    <cfRule type="cellIs" dxfId="60" priority="142" operator="between">
      <formula>1</formula>
      <formula>2</formula>
    </cfRule>
    <cfRule type="cellIs" dxfId="59" priority="143" operator="between">
      <formula>0</formula>
      <formula>1</formula>
    </cfRule>
  </conditionalFormatting>
  <conditionalFormatting sqref="Z41">
    <cfRule type="cellIs" dxfId="58" priority="138" operator="between">
      <formula>1</formula>
      <formula>2</formula>
    </cfRule>
    <cfRule type="cellIs" dxfId="57" priority="139" operator="between">
      <formula>0.1</formula>
      <formula>1</formula>
    </cfRule>
    <cfRule type="cellIs" dxfId="56" priority="140" operator="between">
      <formula>0</formula>
      <formula>0.1</formula>
    </cfRule>
  </conditionalFormatting>
  <conditionalFormatting sqref="Z39:AB39 AD39:AK39">
    <cfRule type="cellIs" dxfId="55" priority="116" operator="between">
      <formula>2</formula>
      <formula>3</formula>
    </cfRule>
    <cfRule type="cellIs" dxfId="54" priority="117" operator="between">
      <formula>1</formula>
      <formula>2</formula>
    </cfRule>
    <cfRule type="cellIs" dxfId="53" priority="118" operator="between">
      <formula>0</formula>
      <formula>1</formula>
    </cfRule>
  </conditionalFormatting>
  <conditionalFormatting sqref="Z39:AB39 AD39:AK39">
    <cfRule type="cellIs" dxfId="52" priority="115" operator="between">
      <formula>"NA"</formula>
      <formula>"NA"</formula>
    </cfRule>
  </conditionalFormatting>
  <conditionalFormatting sqref="AM39:AX39">
    <cfRule type="cellIs" dxfId="51" priority="112" operator="between">
      <formula>80</formula>
      <formula>100</formula>
    </cfRule>
    <cfRule type="cellIs" dxfId="50" priority="113" operator="between">
      <formula>20</formula>
      <formula>80</formula>
    </cfRule>
    <cfRule type="cellIs" dxfId="49" priority="114" operator="between">
      <formula>0</formula>
      <formula>20</formula>
    </cfRule>
  </conditionalFormatting>
  <conditionalFormatting sqref="AY3:AY7 AY9:AY14 AY16:AY17 AY27:AY31 AY33:AY36 AY38:AY41 AY20:AY24">
    <cfRule type="cellIs" dxfId="48" priority="105" operator="between">
      <formula>80</formula>
      <formula>100</formula>
    </cfRule>
    <cfRule type="cellIs" dxfId="47" priority="106" operator="between">
      <formula>20</formula>
      <formula>80</formula>
    </cfRule>
    <cfRule type="cellIs" dxfId="46" priority="107" operator="between">
      <formula>0</formula>
      <formula>20</formula>
    </cfRule>
  </conditionalFormatting>
  <conditionalFormatting sqref="Z4:AK4">
    <cfRule type="cellIs" dxfId="45" priority="90" operator="between">
      <formula>3</formula>
      <formula>4</formula>
    </cfRule>
    <cfRule type="cellIs" dxfId="44" priority="91" operator="between">
      <formula>1</formula>
      <formula>3</formula>
    </cfRule>
    <cfRule type="cellIs" dxfId="43" priority="92" operator="between">
      <formula>0</formula>
      <formula>1</formula>
    </cfRule>
  </conditionalFormatting>
  <conditionalFormatting sqref="Z9:AK10">
    <cfRule type="cellIs" dxfId="42" priority="87" operator="between">
      <formula>2.1</formula>
      <formula>3</formula>
    </cfRule>
    <cfRule type="cellIs" dxfId="41" priority="88" operator="between">
      <formula>1</formula>
      <formula>2</formula>
    </cfRule>
    <cfRule type="cellIs" dxfId="40" priority="89" operator="between">
      <formula>0</formula>
      <formula>1</formula>
    </cfRule>
  </conditionalFormatting>
  <conditionalFormatting sqref="AN33:AX33">
    <cfRule type="cellIs" dxfId="39" priority="84" operator="between">
      <formula>80</formula>
      <formula>100</formula>
    </cfRule>
    <cfRule type="cellIs" dxfId="38" priority="85" operator="between">
      <formula>20</formula>
      <formula>80</formula>
    </cfRule>
    <cfRule type="cellIs" dxfId="37" priority="86" operator="between">
      <formula>0</formula>
      <formula>20</formula>
    </cfRule>
  </conditionalFormatting>
  <conditionalFormatting sqref="AN34:AX34">
    <cfRule type="cellIs" dxfId="36" priority="81" operator="between">
      <formula>80</formula>
      <formula>100</formula>
    </cfRule>
    <cfRule type="cellIs" dxfId="35" priority="82" operator="between">
      <formula>20</formula>
      <formula>80</formula>
    </cfRule>
    <cfRule type="cellIs" dxfId="34" priority="83" operator="between">
      <formula>0</formula>
      <formula>20</formula>
    </cfRule>
  </conditionalFormatting>
  <conditionalFormatting sqref="AC39">
    <cfRule type="cellIs" dxfId="33" priority="58" operator="between">
      <formula>4</formula>
      <formula>5</formula>
    </cfRule>
    <cfRule type="cellIs" dxfId="32" priority="59" operator="between">
      <formula>1</formula>
      <formula>4</formula>
    </cfRule>
    <cfRule type="cellIs" dxfId="31" priority="60" operator="between">
      <formula>0</formula>
      <formula>1</formula>
    </cfRule>
  </conditionalFormatting>
  <conditionalFormatting sqref="AB30:AG30">
    <cfRule type="cellIs" dxfId="30" priority="35" operator="between">
      <formula>2</formula>
      <formula>2</formula>
    </cfRule>
    <cfRule type="cellIs" dxfId="29" priority="36" operator="between">
      <formula>1</formula>
      <formula>1</formula>
    </cfRule>
    <cfRule type="cellIs" dxfId="28" priority="37" operator="between">
      <formula>0</formula>
      <formula>0</formula>
    </cfRule>
  </conditionalFormatting>
  <conditionalFormatting sqref="AT3">
    <cfRule type="cellIs" dxfId="27" priority="29" operator="between">
      <formula>80</formula>
      <formula>100</formula>
    </cfRule>
    <cfRule type="cellIs" dxfId="26" priority="30" operator="between">
      <formula>20</formula>
      <formula>80</formula>
    </cfRule>
    <cfRule type="cellIs" dxfId="25" priority="31" operator="between">
      <formula>0</formula>
      <formula>20</formula>
    </cfRule>
  </conditionalFormatting>
  <conditionalFormatting sqref="AR3:AS3">
    <cfRule type="cellIs" dxfId="13" priority="9" operator="between">
      <formula>80</formula>
      <formula>100</formula>
    </cfRule>
    <cfRule type="cellIs" dxfId="12" priority="10" operator="between">
      <formula>20</formula>
      <formula>80</formula>
    </cfRule>
    <cfRule type="cellIs" dxfId="11" priority="11" operator="between">
      <formula>0</formula>
      <formula>20</formula>
    </cfRule>
  </conditionalFormatting>
  <conditionalFormatting sqref="AY25">
    <cfRule type="cellIs" dxfId="7" priority="6" operator="between">
      <formula>80</formula>
      <formula>100</formula>
    </cfRule>
    <cfRule type="cellIs" dxfId="6" priority="7" operator="between">
      <formula>20</formula>
      <formula>80</formula>
    </cfRule>
    <cfRule type="cellIs" dxfId="5" priority="8" operator="between">
      <formula>0</formula>
      <formula>20</formula>
    </cfRule>
  </conditionalFormatting>
  <conditionalFormatting sqref="AY25">
    <cfRule type="cellIs" dxfId="4" priority="5" operator="between">
      <formula>"NA"</formula>
      <formula>"NA"</formula>
    </cfRule>
  </conditionalFormatting>
  <conditionalFormatting sqref="AY18:AY19">
    <cfRule type="cellIs" dxfId="3" priority="2" operator="between">
      <formula>80</formula>
      <formula>100</formula>
    </cfRule>
    <cfRule type="cellIs" dxfId="2" priority="3" operator="between">
      <formula>20</formula>
      <formula>80</formula>
    </cfRule>
    <cfRule type="cellIs" dxfId="1" priority="4" operator="between">
      <formula>0</formula>
      <formula>20</formula>
    </cfRule>
  </conditionalFormatting>
  <conditionalFormatting sqref="AY18:AY19">
    <cfRule type="cellIs" dxfId="0" priority="1" operator="between">
      <formula>"NA"</formula>
      <formula>"NA"</formula>
    </cfRule>
  </conditionalFormatting>
  <pageMargins left="0.23622047244094491" right="0.23622047244094491" top="0.74803149606299213" bottom="0.74803149606299213" header="0.31496062992125984" footer="0.31496062992125984"/>
  <pageSetup paperSize="8" scale="69" fitToHeight="0" orientation="landscape" r:id="rId1"/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71"/>
  <sheetViews>
    <sheetView topLeftCell="A70" zoomScale="80" zoomScaleNormal="80" workbookViewId="0">
      <selection activeCell="R56" sqref="R56"/>
    </sheetView>
  </sheetViews>
  <sheetFormatPr defaultColWidth="14.453125" defaultRowHeight="14.5"/>
  <cols>
    <col min="1" max="1" width="11.36328125" style="1" customWidth="1"/>
    <col min="2" max="2" width="9.1796875" style="1" hidden="1" customWidth="1"/>
    <col min="3" max="3" width="6.6328125" style="1" customWidth="1"/>
    <col min="4" max="4" width="17.90625" style="1" customWidth="1"/>
    <col min="5" max="5" width="16.08984375" style="1" customWidth="1"/>
    <col min="6" max="6" width="10.54296875" style="1" customWidth="1"/>
    <col min="7" max="7" width="11.7265625" style="7" customWidth="1"/>
    <col min="8" max="8" width="1.36328125" style="1" hidden="1" customWidth="1"/>
    <col min="9" max="9" width="10.36328125" style="1" bestFit="1" customWidth="1"/>
    <col min="10" max="10" width="16.81640625" style="7" customWidth="1"/>
    <col min="11" max="11" width="6.81640625" style="1" customWidth="1"/>
    <col min="12" max="15" width="6.90625" style="1" customWidth="1"/>
    <col min="16" max="16" width="6.1796875" style="1" customWidth="1"/>
    <col min="17" max="18" width="6.90625" style="1" customWidth="1"/>
    <col min="19" max="23" width="6.90625" style="1" hidden="1" customWidth="1"/>
    <col min="24" max="24" width="29.6328125" style="1" hidden="1" customWidth="1"/>
    <col min="25" max="25" width="37.6328125" style="1" hidden="1" customWidth="1"/>
    <col min="26" max="26" width="0.36328125" style="1" customWidth="1"/>
    <col min="27" max="27" width="14.90625" style="1" customWidth="1"/>
    <col min="28" max="28" width="11.7265625" style="1" customWidth="1"/>
    <col min="29" max="16384" width="14.453125" style="1"/>
  </cols>
  <sheetData>
    <row r="1" spans="1:26" ht="15" thickBot="1">
      <c r="A1" s="9"/>
    </row>
    <row r="2" spans="1:26" ht="36" customHeight="1" thickTop="1">
      <c r="A2" s="10" t="s">
        <v>0</v>
      </c>
      <c r="B2" s="10" t="s">
        <v>1</v>
      </c>
      <c r="C2" s="11" t="s">
        <v>2</v>
      </c>
      <c r="D2" s="12" t="s">
        <v>3</v>
      </c>
      <c r="E2" s="12" t="s">
        <v>4</v>
      </c>
      <c r="F2" s="13" t="s">
        <v>5</v>
      </c>
      <c r="G2" s="14" t="s">
        <v>6</v>
      </c>
      <c r="H2" s="15" t="s">
        <v>191</v>
      </c>
      <c r="I2" s="11" t="s">
        <v>7</v>
      </c>
      <c r="J2" s="10"/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5" t="s">
        <v>15</v>
      </c>
      <c r="R2" s="15" t="s">
        <v>16</v>
      </c>
      <c r="S2" s="15" t="s">
        <v>17</v>
      </c>
      <c r="T2" s="15" t="s">
        <v>18</v>
      </c>
      <c r="U2" s="15" t="s">
        <v>19</v>
      </c>
      <c r="V2" s="15" t="s">
        <v>20</v>
      </c>
      <c r="W2" s="15" t="s">
        <v>192</v>
      </c>
      <c r="X2" s="15" t="s">
        <v>193</v>
      </c>
      <c r="Y2" s="15" t="s">
        <v>194</v>
      </c>
      <c r="Z2" s="15" t="s">
        <v>195</v>
      </c>
    </row>
    <row r="3" spans="1:26" ht="26.25" customHeight="1">
      <c r="A3" s="285" t="s">
        <v>25</v>
      </c>
      <c r="B3" s="286">
        <v>30</v>
      </c>
      <c r="C3" s="272">
        <v>1.1000000000000001</v>
      </c>
      <c r="D3" s="283" t="s">
        <v>26</v>
      </c>
      <c r="E3" s="281" t="s">
        <v>27</v>
      </c>
      <c r="F3" s="272">
        <v>14</v>
      </c>
      <c r="G3" s="268" t="s">
        <v>28</v>
      </c>
      <c r="H3" s="270" t="s">
        <v>70</v>
      </c>
      <c r="I3" s="272" t="s">
        <v>29</v>
      </c>
      <c r="J3" s="16" t="s">
        <v>196</v>
      </c>
      <c r="K3" s="94">
        <v>2188</v>
      </c>
      <c r="L3" s="94">
        <v>2184</v>
      </c>
      <c r="M3" s="94">
        <v>2182</v>
      </c>
      <c r="N3" s="26">
        <v>2182</v>
      </c>
      <c r="O3" s="26">
        <v>2182</v>
      </c>
      <c r="P3" s="59">
        <v>2505</v>
      </c>
      <c r="Q3" s="26">
        <v>2505</v>
      </c>
      <c r="R3" s="26">
        <v>2496</v>
      </c>
      <c r="S3" s="26"/>
      <c r="T3" s="26"/>
      <c r="U3" s="26"/>
      <c r="V3" s="26"/>
      <c r="W3" s="17"/>
      <c r="X3" s="18"/>
      <c r="Y3" s="18"/>
      <c r="Z3" s="273"/>
    </row>
    <row r="4" spans="1:26" ht="26.25" customHeight="1">
      <c r="A4" s="271"/>
      <c r="B4" s="271"/>
      <c r="C4" s="271"/>
      <c r="D4" s="284"/>
      <c r="E4" s="271"/>
      <c r="F4" s="271"/>
      <c r="G4" s="269"/>
      <c r="H4" s="271"/>
      <c r="I4" s="271"/>
      <c r="J4" s="16" t="s">
        <v>197</v>
      </c>
      <c r="K4" s="94">
        <v>2183</v>
      </c>
      <c r="L4" s="95">
        <v>2183</v>
      </c>
      <c r="M4" s="95">
        <v>2183</v>
      </c>
      <c r="N4" s="26">
        <v>2183</v>
      </c>
      <c r="O4" s="26">
        <v>2183</v>
      </c>
      <c r="P4" s="59">
        <v>2215</v>
      </c>
      <c r="Q4" s="60">
        <v>2221</v>
      </c>
      <c r="R4" s="26">
        <v>2237</v>
      </c>
      <c r="S4" s="26"/>
      <c r="T4" s="26"/>
      <c r="U4" s="26"/>
      <c r="V4" s="26"/>
      <c r="W4" s="17"/>
      <c r="X4" s="18"/>
      <c r="Y4" s="18"/>
      <c r="Z4" s="273"/>
    </row>
    <row r="5" spans="1:26" ht="26.25" customHeight="1">
      <c r="A5" s="271"/>
      <c r="B5" s="271"/>
      <c r="C5" s="271"/>
      <c r="D5" s="284"/>
      <c r="E5" s="271"/>
      <c r="F5" s="271"/>
      <c r="G5" s="269"/>
      <c r="H5" s="271"/>
      <c r="I5" s="271"/>
      <c r="J5" s="16" t="s">
        <v>198</v>
      </c>
      <c r="K5" s="96">
        <f t="shared" ref="K5:R5" si="0">K4/K3*100</f>
        <v>99.771480804387565</v>
      </c>
      <c r="L5" s="96">
        <f t="shared" si="0"/>
        <v>99.954212454212453</v>
      </c>
      <c r="M5" s="96">
        <f t="shared" si="0"/>
        <v>100.04582951420716</v>
      </c>
      <c r="N5" s="96">
        <f t="shared" si="0"/>
        <v>100.04582951420716</v>
      </c>
      <c r="O5" s="96">
        <f t="shared" si="0"/>
        <v>100.04582951420716</v>
      </c>
      <c r="P5" s="96">
        <f t="shared" si="0"/>
        <v>88.423153692614775</v>
      </c>
      <c r="Q5" s="96">
        <f t="shared" si="0"/>
        <v>88.662674650698605</v>
      </c>
      <c r="R5" s="96">
        <f t="shared" si="0"/>
        <v>89.623397435897431</v>
      </c>
      <c r="S5" s="59"/>
      <c r="T5" s="59"/>
      <c r="U5" s="59"/>
      <c r="V5" s="59"/>
      <c r="W5" s="17"/>
      <c r="X5" s="18"/>
      <c r="Y5" s="18"/>
      <c r="Z5" s="273"/>
    </row>
    <row r="6" spans="1:26" ht="26.25" customHeight="1">
      <c r="A6" s="271"/>
      <c r="B6" s="271"/>
      <c r="C6" s="272">
        <v>1.2</v>
      </c>
      <c r="D6" s="279" t="s">
        <v>34</v>
      </c>
      <c r="E6" s="279" t="s">
        <v>35</v>
      </c>
      <c r="F6" s="272">
        <v>4</v>
      </c>
      <c r="G6" s="281" t="s">
        <v>28</v>
      </c>
      <c r="H6" s="279" t="s">
        <v>70</v>
      </c>
      <c r="I6" s="272" t="s">
        <v>29</v>
      </c>
      <c r="J6" s="16" t="s">
        <v>196</v>
      </c>
      <c r="K6" s="19">
        <v>75</v>
      </c>
      <c r="L6" s="19">
        <v>11</v>
      </c>
      <c r="M6" s="19">
        <v>2</v>
      </c>
      <c r="N6" s="62">
        <v>86</v>
      </c>
      <c r="O6" s="62">
        <v>13</v>
      </c>
      <c r="P6" s="59">
        <v>2</v>
      </c>
      <c r="Q6" s="59">
        <v>81</v>
      </c>
      <c r="R6" s="63">
        <v>12</v>
      </c>
      <c r="S6" s="63"/>
      <c r="T6" s="63"/>
      <c r="U6" s="63"/>
      <c r="V6" s="63"/>
      <c r="W6" s="17"/>
      <c r="X6" s="18"/>
      <c r="Y6" s="18"/>
      <c r="Z6" s="274"/>
    </row>
    <row r="7" spans="1:26" ht="26.25" customHeight="1">
      <c r="A7" s="271"/>
      <c r="B7" s="271"/>
      <c r="C7" s="271"/>
      <c r="D7" s="280"/>
      <c r="E7" s="280"/>
      <c r="F7" s="271"/>
      <c r="G7" s="282"/>
      <c r="H7" s="280"/>
      <c r="I7" s="271"/>
      <c r="J7" s="16" t="s">
        <v>197</v>
      </c>
      <c r="K7" s="19">
        <v>89</v>
      </c>
      <c r="L7" s="19">
        <v>19</v>
      </c>
      <c r="M7" s="19">
        <v>7</v>
      </c>
      <c r="N7" s="62">
        <v>99</v>
      </c>
      <c r="O7" s="62">
        <v>11</v>
      </c>
      <c r="P7" s="59">
        <v>6</v>
      </c>
      <c r="Q7" s="61">
        <v>78</v>
      </c>
      <c r="R7" s="63">
        <v>18</v>
      </c>
      <c r="S7" s="63"/>
      <c r="T7" s="63"/>
      <c r="U7" s="63"/>
      <c r="V7" s="63"/>
      <c r="W7" s="17"/>
      <c r="X7" s="18"/>
      <c r="Y7" s="18"/>
      <c r="Z7" s="274"/>
    </row>
    <row r="8" spans="1:26" ht="26.25" customHeight="1">
      <c r="A8" s="271"/>
      <c r="B8" s="271"/>
      <c r="C8" s="271"/>
      <c r="D8" s="280"/>
      <c r="E8" s="280"/>
      <c r="F8" s="271"/>
      <c r="G8" s="282"/>
      <c r="H8" s="280"/>
      <c r="I8" s="271"/>
      <c r="J8" s="16" t="s">
        <v>198</v>
      </c>
      <c r="K8" s="96">
        <f t="shared" ref="K8:R8" si="1">K7/K6*100</f>
        <v>118.66666666666667</v>
      </c>
      <c r="L8" s="96">
        <f t="shared" si="1"/>
        <v>172.72727272727272</v>
      </c>
      <c r="M8" s="96">
        <f t="shared" si="1"/>
        <v>350</v>
      </c>
      <c r="N8" s="96">
        <f t="shared" si="1"/>
        <v>115.11627906976744</v>
      </c>
      <c r="O8" s="96">
        <f t="shared" si="1"/>
        <v>84.615384615384613</v>
      </c>
      <c r="P8" s="96">
        <f t="shared" si="1"/>
        <v>300</v>
      </c>
      <c r="Q8" s="96">
        <f t="shared" si="1"/>
        <v>96.296296296296291</v>
      </c>
      <c r="R8" s="96">
        <f t="shared" si="1"/>
        <v>150</v>
      </c>
      <c r="S8" s="59"/>
      <c r="T8" s="59"/>
      <c r="U8" s="59"/>
      <c r="V8" s="59"/>
      <c r="W8" s="17"/>
      <c r="X8" s="18"/>
      <c r="Y8" s="18"/>
      <c r="Z8" s="274"/>
    </row>
    <row r="9" spans="1:26" ht="26.25" customHeight="1">
      <c r="A9" s="271"/>
      <c r="B9" s="271"/>
      <c r="C9" s="272">
        <v>1.3</v>
      </c>
      <c r="D9" s="283" t="s">
        <v>40</v>
      </c>
      <c r="E9" s="281" t="s">
        <v>41</v>
      </c>
      <c r="F9" s="272">
        <v>4</v>
      </c>
      <c r="G9" s="268" t="s">
        <v>42</v>
      </c>
      <c r="H9" s="270" t="s">
        <v>70</v>
      </c>
      <c r="I9" s="272" t="s">
        <v>29</v>
      </c>
      <c r="J9" s="16" t="s">
        <v>196</v>
      </c>
      <c r="K9" s="19">
        <v>75</v>
      </c>
      <c r="L9" s="19">
        <v>80</v>
      </c>
      <c r="M9" s="19">
        <v>100</v>
      </c>
      <c r="N9" s="19">
        <v>60</v>
      </c>
      <c r="O9" s="62">
        <v>70</v>
      </c>
      <c r="P9" s="62">
        <v>45</v>
      </c>
      <c r="Q9" s="62">
        <v>20</v>
      </c>
      <c r="R9" s="350" t="s">
        <v>112</v>
      </c>
      <c r="S9" s="62"/>
      <c r="T9" s="62"/>
      <c r="U9" s="62"/>
      <c r="V9" s="62"/>
      <c r="W9" s="17"/>
      <c r="X9" s="18"/>
      <c r="Y9" s="18"/>
      <c r="Z9" s="273"/>
    </row>
    <row r="10" spans="1:26" ht="26.25" customHeight="1">
      <c r="A10" s="271"/>
      <c r="B10" s="271"/>
      <c r="C10" s="271"/>
      <c r="D10" s="284"/>
      <c r="E10" s="271"/>
      <c r="F10" s="271"/>
      <c r="G10" s="269"/>
      <c r="H10" s="271"/>
      <c r="I10" s="271"/>
      <c r="J10" s="16" t="s">
        <v>197</v>
      </c>
      <c r="K10" s="19">
        <v>73</v>
      </c>
      <c r="L10" s="94">
        <v>70</v>
      </c>
      <c r="M10" s="94">
        <v>54</v>
      </c>
      <c r="N10" s="19">
        <v>34</v>
      </c>
      <c r="O10" s="26">
        <v>45</v>
      </c>
      <c r="P10" s="62">
        <v>18</v>
      </c>
      <c r="Q10" s="26">
        <v>15</v>
      </c>
      <c r="R10" s="350" t="s">
        <v>112</v>
      </c>
      <c r="S10" s="26"/>
      <c r="T10" s="26"/>
      <c r="U10" s="26"/>
      <c r="V10" s="26"/>
      <c r="W10" s="17"/>
      <c r="X10" s="18"/>
      <c r="Y10" s="18"/>
      <c r="Z10" s="273"/>
    </row>
    <row r="11" spans="1:26" ht="26.25" customHeight="1">
      <c r="A11" s="271"/>
      <c r="B11" s="271"/>
      <c r="C11" s="271"/>
      <c r="D11" s="284"/>
      <c r="E11" s="271"/>
      <c r="F11" s="271"/>
      <c r="G11" s="269"/>
      <c r="H11" s="271"/>
      <c r="I11" s="271"/>
      <c r="J11" s="16" t="s">
        <v>198</v>
      </c>
      <c r="K11" s="97">
        <f t="shared" ref="K11:Q11" si="2">K10/K9*100</f>
        <v>97.333333333333343</v>
      </c>
      <c r="L11" s="97">
        <f t="shared" si="2"/>
        <v>87.5</v>
      </c>
      <c r="M11" s="97">
        <f t="shared" si="2"/>
        <v>54</v>
      </c>
      <c r="N11" s="97">
        <f t="shared" si="2"/>
        <v>56.666666666666664</v>
      </c>
      <c r="O11" s="97">
        <f t="shared" si="2"/>
        <v>64.285714285714292</v>
      </c>
      <c r="P11" s="97">
        <f t="shared" si="2"/>
        <v>40</v>
      </c>
      <c r="Q11" s="97">
        <f t="shared" si="2"/>
        <v>75</v>
      </c>
      <c r="R11" s="351" t="s">
        <v>112</v>
      </c>
      <c r="S11" s="59"/>
      <c r="T11" s="59"/>
      <c r="U11" s="59"/>
      <c r="V11" s="59"/>
      <c r="W11" s="17"/>
      <c r="X11" s="18"/>
      <c r="Y11" s="18"/>
      <c r="Z11" s="273"/>
    </row>
    <row r="12" spans="1:26" ht="26.25" customHeight="1">
      <c r="A12" s="271"/>
      <c r="B12" s="271"/>
      <c r="C12" s="272">
        <v>1.4</v>
      </c>
      <c r="D12" s="283" t="s">
        <v>47</v>
      </c>
      <c r="E12" s="281" t="s">
        <v>48</v>
      </c>
      <c r="F12" s="272">
        <v>4</v>
      </c>
      <c r="G12" s="268" t="s">
        <v>28</v>
      </c>
      <c r="H12" s="270" t="s">
        <v>70</v>
      </c>
      <c r="I12" s="272" t="s">
        <v>29</v>
      </c>
      <c r="J12" s="16" t="s">
        <v>196</v>
      </c>
      <c r="K12" s="94">
        <v>6</v>
      </c>
      <c r="L12" s="94">
        <v>0</v>
      </c>
      <c r="M12" s="94">
        <v>0</v>
      </c>
      <c r="N12" s="19">
        <v>0</v>
      </c>
      <c r="O12" s="26">
        <v>0</v>
      </c>
      <c r="P12" s="26">
        <v>613</v>
      </c>
      <c r="Q12" s="26">
        <v>23</v>
      </c>
      <c r="R12" s="26">
        <v>10</v>
      </c>
      <c r="S12" s="26"/>
      <c r="T12" s="26"/>
      <c r="U12" s="26"/>
      <c r="V12" s="26"/>
      <c r="W12" s="17"/>
      <c r="X12" s="18"/>
      <c r="Y12" s="18"/>
      <c r="Z12" s="273"/>
    </row>
    <row r="13" spans="1:26" ht="26.25" customHeight="1">
      <c r="A13" s="271"/>
      <c r="B13" s="271"/>
      <c r="C13" s="271"/>
      <c r="D13" s="284"/>
      <c r="E13" s="271"/>
      <c r="F13" s="271"/>
      <c r="G13" s="269"/>
      <c r="H13" s="271"/>
      <c r="I13" s="271"/>
      <c r="J13" s="16" t="s">
        <v>197</v>
      </c>
      <c r="K13" s="94">
        <v>3</v>
      </c>
      <c r="L13" s="94">
        <v>0</v>
      </c>
      <c r="M13" s="94">
        <v>0</v>
      </c>
      <c r="N13" s="19">
        <v>0</v>
      </c>
      <c r="O13" s="26">
        <v>0</v>
      </c>
      <c r="P13" s="26">
        <v>448</v>
      </c>
      <c r="Q13" s="26">
        <v>17</v>
      </c>
      <c r="R13" s="26">
        <v>18</v>
      </c>
      <c r="S13" s="26"/>
      <c r="T13" s="26"/>
      <c r="U13" s="26"/>
      <c r="V13" s="26"/>
      <c r="W13" s="17"/>
      <c r="X13" s="18"/>
      <c r="Y13" s="18"/>
      <c r="Z13" s="273"/>
    </row>
    <row r="14" spans="1:26" ht="26.25" customHeight="1">
      <c r="A14" s="271"/>
      <c r="B14" s="271"/>
      <c r="C14" s="271"/>
      <c r="D14" s="284"/>
      <c r="E14" s="271"/>
      <c r="F14" s="271"/>
      <c r="G14" s="269"/>
      <c r="H14" s="271"/>
      <c r="I14" s="271"/>
      <c r="J14" s="16" t="s">
        <v>198</v>
      </c>
      <c r="K14" s="96">
        <f t="shared" ref="K14" si="3">K13/K12*100</f>
        <v>50</v>
      </c>
      <c r="L14" s="94">
        <v>100</v>
      </c>
      <c r="M14" s="19">
        <v>100</v>
      </c>
      <c r="N14" s="19">
        <v>100</v>
      </c>
      <c r="O14" s="19">
        <v>100</v>
      </c>
      <c r="P14" s="59">
        <f t="shared" ref="P14:R14" si="4">P13/P12*100</f>
        <v>73.083197389885811</v>
      </c>
      <c r="Q14" s="59">
        <f t="shared" si="4"/>
        <v>73.91304347826086</v>
      </c>
      <c r="R14" s="59">
        <f t="shared" si="4"/>
        <v>180</v>
      </c>
      <c r="S14" s="59"/>
      <c r="T14" s="59"/>
      <c r="U14" s="59"/>
      <c r="V14" s="59"/>
      <c r="W14" s="17"/>
      <c r="X14" s="18"/>
      <c r="Y14" s="18"/>
      <c r="Z14" s="273"/>
    </row>
    <row r="15" spans="1:26" ht="26.25" customHeight="1">
      <c r="A15" s="271"/>
      <c r="B15" s="271"/>
      <c r="C15" s="272">
        <v>1.5</v>
      </c>
      <c r="D15" s="283" t="s">
        <v>51</v>
      </c>
      <c r="E15" s="281" t="s">
        <v>52</v>
      </c>
      <c r="F15" s="272">
        <v>4</v>
      </c>
      <c r="G15" s="268" t="s">
        <v>28</v>
      </c>
      <c r="H15" s="270" t="s">
        <v>70</v>
      </c>
      <c r="I15" s="272" t="s">
        <v>29</v>
      </c>
      <c r="J15" s="16" t="s">
        <v>196</v>
      </c>
      <c r="K15" s="94">
        <v>9</v>
      </c>
      <c r="L15" s="94">
        <v>4</v>
      </c>
      <c r="M15" s="94">
        <v>2</v>
      </c>
      <c r="N15" s="19">
        <v>0</v>
      </c>
      <c r="O15" s="26">
        <v>0</v>
      </c>
      <c r="P15" s="26">
        <v>291</v>
      </c>
      <c r="Q15" s="26">
        <v>23</v>
      </c>
      <c r="R15" s="26">
        <v>19</v>
      </c>
      <c r="S15" s="26"/>
      <c r="T15" s="26"/>
      <c r="U15" s="26"/>
      <c r="V15" s="26"/>
      <c r="W15" s="17"/>
      <c r="X15" s="18"/>
      <c r="Y15" s="18"/>
      <c r="Z15" s="274"/>
    </row>
    <row r="16" spans="1:26" ht="26.25" customHeight="1">
      <c r="A16" s="271"/>
      <c r="B16" s="271"/>
      <c r="C16" s="271"/>
      <c r="D16" s="284"/>
      <c r="E16" s="271"/>
      <c r="F16" s="271"/>
      <c r="G16" s="269"/>
      <c r="H16" s="271"/>
      <c r="I16" s="271"/>
      <c r="J16" s="16" t="s">
        <v>197</v>
      </c>
      <c r="K16" s="94">
        <v>3</v>
      </c>
      <c r="L16" s="94">
        <v>0</v>
      </c>
      <c r="M16" s="94">
        <v>0</v>
      </c>
      <c r="N16" s="19">
        <v>0</v>
      </c>
      <c r="O16" s="26">
        <v>0</v>
      </c>
      <c r="P16" s="26">
        <v>416</v>
      </c>
      <c r="Q16" s="60">
        <v>11</v>
      </c>
      <c r="R16" s="26">
        <v>2</v>
      </c>
      <c r="S16" s="26"/>
      <c r="T16" s="26"/>
      <c r="U16" s="26"/>
      <c r="V16" s="26"/>
      <c r="W16" s="17"/>
      <c r="X16" s="18"/>
      <c r="Y16" s="18"/>
      <c r="Z16" s="274"/>
    </row>
    <row r="17" spans="1:28" ht="26.25" customHeight="1">
      <c r="A17" s="271"/>
      <c r="B17" s="271"/>
      <c r="C17" s="271"/>
      <c r="D17" s="284"/>
      <c r="E17" s="271"/>
      <c r="F17" s="271"/>
      <c r="G17" s="269"/>
      <c r="H17" s="271"/>
      <c r="I17" s="271"/>
      <c r="J17" s="16" t="s">
        <v>198</v>
      </c>
      <c r="K17" s="96">
        <f t="shared" ref="K17" si="5">K16/K15*100</f>
        <v>33.333333333333329</v>
      </c>
      <c r="L17" s="94">
        <v>0</v>
      </c>
      <c r="M17" s="19">
        <v>0</v>
      </c>
      <c r="N17" s="19">
        <v>0</v>
      </c>
      <c r="O17" s="19">
        <v>0</v>
      </c>
      <c r="P17" s="59">
        <f t="shared" ref="P17:R17" si="6">P16/P15*100</f>
        <v>142.9553264604811</v>
      </c>
      <c r="Q17" s="59">
        <f t="shared" si="6"/>
        <v>47.826086956521742</v>
      </c>
      <c r="R17" s="59">
        <f t="shared" si="6"/>
        <v>10.526315789473683</v>
      </c>
      <c r="S17" s="59"/>
      <c r="T17" s="59"/>
      <c r="U17" s="59"/>
      <c r="V17" s="59"/>
      <c r="W17" s="17"/>
      <c r="X17" s="18"/>
      <c r="Y17" s="18"/>
      <c r="Z17" s="274"/>
    </row>
    <row r="18" spans="1:28" ht="26.25" customHeight="1">
      <c r="A18" s="20"/>
      <c r="B18" s="21"/>
      <c r="C18" s="22"/>
      <c r="D18" s="23"/>
      <c r="E18" s="23"/>
      <c r="F18" s="24">
        <f>SUM(F3:F17)</f>
        <v>30</v>
      </c>
      <c r="G18" s="20"/>
      <c r="H18" s="23"/>
      <c r="I18" s="23"/>
      <c r="J18" s="20"/>
      <c r="K18" s="21"/>
      <c r="L18" s="21"/>
      <c r="M18" s="21"/>
      <c r="N18" s="64"/>
      <c r="O18" s="64"/>
      <c r="P18" s="64"/>
      <c r="Q18" s="64"/>
      <c r="R18" s="64"/>
      <c r="S18" s="64"/>
      <c r="T18" s="64"/>
      <c r="U18" s="64"/>
      <c r="V18" s="64"/>
      <c r="W18" s="21"/>
      <c r="X18" s="25"/>
      <c r="Y18" s="25"/>
      <c r="Z18" s="25"/>
    </row>
    <row r="19" spans="1:28" ht="26.25" customHeight="1">
      <c r="A19" s="268" t="s">
        <v>54</v>
      </c>
      <c r="B19" s="272">
        <v>14</v>
      </c>
      <c r="C19" s="272">
        <v>2.1</v>
      </c>
      <c r="D19" s="281" t="s">
        <v>55</v>
      </c>
      <c r="E19" s="281" t="s">
        <v>56</v>
      </c>
      <c r="F19" s="272">
        <v>3</v>
      </c>
      <c r="G19" s="268" t="s">
        <v>57</v>
      </c>
      <c r="H19" s="17"/>
      <c r="I19" s="272" t="s">
        <v>101</v>
      </c>
      <c r="J19" s="16" t="s">
        <v>199</v>
      </c>
      <c r="K19" s="278" t="s">
        <v>287</v>
      </c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17"/>
      <c r="X19" s="18"/>
      <c r="Y19" s="18"/>
      <c r="Z19" s="275"/>
    </row>
    <row r="20" spans="1:28" ht="26.25" customHeight="1">
      <c r="A20" s="271"/>
      <c r="B20" s="271"/>
      <c r="C20" s="271"/>
      <c r="D20" s="271"/>
      <c r="E20" s="271"/>
      <c r="F20" s="271"/>
      <c r="G20" s="269"/>
      <c r="H20" s="17"/>
      <c r="I20" s="271"/>
      <c r="J20" s="16" t="s">
        <v>197</v>
      </c>
      <c r="K20" s="94">
        <v>82</v>
      </c>
      <c r="L20" s="94">
        <v>82</v>
      </c>
      <c r="M20" s="94">
        <v>82</v>
      </c>
      <c r="N20" s="104">
        <v>82</v>
      </c>
      <c r="O20" s="106">
        <v>82</v>
      </c>
      <c r="P20" s="81">
        <v>82</v>
      </c>
      <c r="Q20" s="81">
        <v>81</v>
      </c>
      <c r="R20" s="81">
        <v>81</v>
      </c>
      <c r="S20" s="81"/>
      <c r="T20" s="81"/>
      <c r="U20" s="81"/>
      <c r="V20" s="81"/>
      <c r="W20" s="17"/>
      <c r="X20" s="18"/>
      <c r="Y20" s="18"/>
      <c r="Z20" s="276"/>
    </row>
    <row r="21" spans="1:28" ht="26.25" customHeight="1">
      <c r="A21" s="271"/>
      <c r="B21" s="271"/>
      <c r="C21" s="272">
        <v>2.2000000000000002</v>
      </c>
      <c r="D21" s="281" t="s">
        <v>63</v>
      </c>
      <c r="E21" s="281" t="s">
        <v>64</v>
      </c>
      <c r="F21" s="272">
        <v>3</v>
      </c>
      <c r="G21" s="268" t="s">
        <v>57</v>
      </c>
      <c r="H21" s="270" t="s">
        <v>70</v>
      </c>
      <c r="I21" s="272" t="s">
        <v>101</v>
      </c>
      <c r="J21" s="27" t="s">
        <v>199</v>
      </c>
      <c r="K21" s="278" t="s">
        <v>287</v>
      </c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17"/>
      <c r="X21" s="18"/>
      <c r="Y21" s="18"/>
      <c r="Z21" s="275"/>
      <c r="AB21" s="85"/>
    </row>
    <row r="22" spans="1:28" ht="26.25" customHeight="1">
      <c r="A22" s="271"/>
      <c r="B22" s="271"/>
      <c r="C22" s="271"/>
      <c r="D22" s="271"/>
      <c r="E22" s="271"/>
      <c r="F22" s="271"/>
      <c r="G22" s="269"/>
      <c r="H22" s="271"/>
      <c r="I22" s="271"/>
      <c r="J22" s="27" t="s">
        <v>197</v>
      </c>
      <c r="K22" s="94">
        <v>64</v>
      </c>
      <c r="L22" s="94">
        <v>64</v>
      </c>
      <c r="M22" s="94">
        <v>64</v>
      </c>
      <c r="N22" s="103">
        <v>64</v>
      </c>
      <c r="O22" s="106">
        <v>64</v>
      </c>
      <c r="P22" s="81">
        <v>64</v>
      </c>
      <c r="Q22" s="81">
        <v>64</v>
      </c>
      <c r="R22" s="81">
        <v>64</v>
      </c>
      <c r="S22" s="81"/>
      <c r="T22" s="81"/>
      <c r="U22" s="81"/>
      <c r="V22" s="81"/>
      <c r="W22" s="17"/>
      <c r="X22" s="18"/>
      <c r="Y22" s="18"/>
      <c r="Z22" s="276"/>
      <c r="AB22" s="85"/>
    </row>
    <row r="23" spans="1:28" ht="26.25" customHeight="1">
      <c r="A23" s="271"/>
      <c r="B23" s="271"/>
      <c r="C23" s="272">
        <v>2.2999999999999998</v>
      </c>
      <c r="D23" s="281" t="s">
        <v>68</v>
      </c>
      <c r="E23" s="281" t="s">
        <v>69</v>
      </c>
      <c r="F23" s="272">
        <v>3</v>
      </c>
      <c r="G23" s="268" t="s">
        <v>70</v>
      </c>
      <c r="H23" s="270" t="s">
        <v>70</v>
      </c>
      <c r="I23" s="272" t="s">
        <v>29</v>
      </c>
      <c r="J23" s="27" t="s">
        <v>199</v>
      </c>
      <c r="K23" s="94">
        <v>0</v>
      </c>
      <c r="L23" s="94">
        <v>0</v>
      </c>
      <c r="M23" s="94">
        <v>0</v>
      </c>
      <c r="N23" s="103">
        <v>0</v>
      </c>
      <c r="O23" s="106">
        <v>0</v>
      </c>
      <c r="P23" s="81">
        <v>0</v>
      </c>
      <c r="Q23" s="81">
        <v>6</v>
      </c>
      <c r="R23" s="81">
        <v>5</v>
      </c>
      <c r="S23" s="81"/>
      <c r="T23" s="81"/>
      <c r="U23" s="81"/>
      <c r="V23" s="81"/>
      <c r="W23" s="17"/>
      <c r="X23" s="18"/>
      <c r="Y23" s="18"/>
      <c r="Z23" s="275"/>
    </row>
    <row r="24" spans="1:28" ht="26.25" customHeight="1">
      <c r="A24" s="271"/>
      <c r="B24" s="271"/>
      <c r="C24" s="271"/>
      <c r="D24" s="271"/>
      <c r="E24" s="271"/>
      <c r="F24" s="271"/>
      <c r="G24" s="269"/>
      <c r="H24" s="271"/>
      <c r="I24" s="271"/>
      <c r="J24" s="27" t="s">
        <v>197</v>
      </c>
      <c r="K24" s="94">
        <v>0</v>
      </c>
      <c r="L24" s="94">
        <v>0</v>
      </c>
      <c r="M24" s="94">
        <v>0</v>
      </c>
      <c r="N24" s="103">
        <v>0</v>
      </c>
      <c r="O24" s="106">
        <v>0</v>
      </c>
      <c r="P24" s="81">
        <v>0</v>
      </c>
      <c r="Q24" s="81">
        <v>6</v>
      </c>
      <c r="R24" s="81">
        <v>5</v>
      </c>
      <c r="S24" s="81"/>
      <c r="T24" s="81"/>
      <c r="U24" s="81"/>
      <c r="V24" s="81"/>
      <c r="W24" s="17"/>
      <c r="X24" s="18"/>
      <c r="Y24" s="18"/>
      <c r="Z24" s="276"/>
    </row>
    <row r="25" spans="1:28" ht="26.25" customHeight="1">
      <c r="A25" s="271"/>
      <c r="B25" s="271"/>
      <c r="C25" s="271"/>
      <c r="D25" s="271"/>
      <c r="E25" s="271"/>
      <c r="F25" s="271"/>
      <c r="G25" s="269"/>
      <c r="H25" s="271"/>
      <c r="I25" s="271"/>
      <c r="J25" s="27" t="s">
        <v>198</v>
      </c>
      <c r="K25" s="96">
        <v>100</v>
      </c>
      <c r="L25" s="96">
        <v>100</v>
      </c>
      <c r="M25" s="96">
        <v>100</v>
      </c>
      <c r="N25" s="96">
        <v>100</v>
      </c>
      <c r="O25" s="96">
        <v>100</v>
      </c>
      <c r="P25" s="96">
        <v>100</v>
      </c>
      <c r="Q25" s="96">
        <v>100</v>
      </c>
      <c r="R25" s="59">
        <v>100</v>
      </c>
      <c r="S25" s="59"/>
      <c r="T25" s="59"/>
      <c r="U25" s="59"/>
      <c r="V25" s="59"/>
      <c r="W25" s="17"/>
      <c r="X25" s="18"/>
      <c r="Y25" s="18"/>
      <c r="Z25" s="277"/>
    </row>
    <row r="26" spans="1:28" ht="26.25" customHeight="1">
      <c r="A26" s="271"/>
      <c r="B26" s="271"/>
      <c r="C26" s="272">
        <v>2.4</v>
      </c>
      <c r="D26" s="281" t="s">
        <v>75</v>
      </c>
      <c r="E26" s="281" t="s">
        <v>76</v>
      </c>
      <c r="F26" s="272">
        <v>1</v>
      </c>
      <c r="G26" s="268" t="s">
        <v>70</v>
      </c>
      <c r="H26" s="270" t="s">
        <v>70</v>
      </c>
      <c r="I26" s="272" t="s">
        <v>65</v>
      </c>
      <c r="J26" s="16" t="s">
        <v>196</v>
      </c>
      <c r="K26" s="94">
        <v>5</v>
      </c>
      <c r="L26" s="94">
        <v>5</v>
      </c>
      <c r="M26" s="94">
        <v>5</v>
      </c>
      <c r="N26" s="103">
        <v>5</v>
      </c>
      <c r="O26" s="106">
        <v>5</v>
      </c>
      <c r="P26" s="82">
        <v>5</v>
      </c>
      <c r="Q26" s="352">
        <v>5</v>
      </c>
      <c r="R26" s="353">
        <v>5</v>
      </c>
      <c r="S26" s="353"/>
      <c r="T26" s="353"/>
      <c r="U26" s="353"/>
      <c r="V26" s="354"/>
      <c r="W26" s="17"/>
      <c r="X26" s="18"/>
      <c r="Y26" s="18"/>
      <c r="Z26" s="275"/>
    </row>
    <row r="27" spans="1:28" ht="26.25" customHeight="1">
      <c r="A27" s="271"/>
      <c r="B27" s="271"/>
      <c r="C27" s="271"/>
      <c r="D27" s="271"/>
      <c r="E27" s="271"/>
      <c r="F27" s="271"/>
      <c r="G27" s="269"/>
      <c r="H27" s="271"/>
      <c r="I27" s="271"/>
      <c r="J27" s="16" t="s">
        <v>197</v>
      </c>
      <c r="K27" s="94">
        <v>1</v>
      </c>
      <c r="L27" s="94">
        <f>6+K27</f>
        <v>7</v>
      </c>
      <c r="M27" s="19">
        <f>L27+2</f>
        <v>9</v>
      </c>
      <c r="N27" s="81">
        <f>M27</f>
        <v>9</v>
      </c>
      <c r="O27" s="107">
        <f>N27</f>
        <v>9</v>
      </c>
      <c r="P27" s="81">
        <f>O27+6</f>
        <v>15</v>
      </c>
      <c r="Q27" s="81">
        <f>P27+1</f>
        <v>16</v>
      </c>
      <c r="R27" s="60">
        <v>16</v>
      </c>
      <c r="S27" s="81"/>
      <c r="T27" s="81"/>
      <c r="U27" s="81"/>
      <c r="V27" s="81"/>
      <c r="W27" s="17"/>
      <c r="X27" s="18"/>
      <c r="Y27" s="18"/>
      <c r="Z27" s="276"/>
    </row>
    <row r="28" spans="1:28" ht="26.25" customHeight="1">
      <c r="A28" s="271"/>
      <c r="B28" s="271"/>
      <c r="C28" s="287">
        <v>2.5</v>
      </c>
      <c r="D28" s="290" t="s">
        <v>80</v>
      </c>
      <c r="E28" s="290" t="s">
        <v>81</v>
      </c>
      <c r="F28" s="287">
        <v>2</v>
      </c>
      <c r="G28" s="290" t="s">
        <v>200</v>
      </c>
      <c r="H28" s="28"/>
      <c r="I28" s="287" t="s">
        <v>29</v>
      </c>
      <c r="J28" s="16" t="s">
        <v>275</v>
      </c>
      <c r="K28" s="94">
        <v>0</v>
      </c>
      <c r="L28" s="94">
        <v>4</v>
      </c>
      <c r="M28" s="97">
        <v>2</v>
      </c>
      <c r="N28" s="97">
        <v>1</v>
      </c>
      <c r="O28" s="97">
        <v>5</v>
      </c>
      <c r="P28" s="66">
        <v>1</v>
      </c>
      <c r="Q28" s="66">
        <v>2</v>
      </c>
      <c r="R28" s="66">
        <v>0</v>
      </c>
      <c r="S28" s="66"/>
      <c r="T28" s="65"/>
      <c r="U28" s="65"/>
      <c r="V28" s="65"/>
      <c r="W28" s="17"/>
      <c r="X28" s="18"/>
      <c r="Y28" s="18"/>
      <c r="Z28" s="29"/>
    </row>
    <row r="29" spans="1:28" ht="26.25" customHeight="1">
      <c r="A29" s="271"/>
      <c r="B29" s="271"/>
      <c r="C29" s="288"/>
      <c r="D29" s="291"/>
      <c r="E29" s="291"/>
      <c r="F29" s="288"/>
      <c r="G29" s="291"/>
      <c r="H29" s="270" t="s">
        <v>70</v>
      </c>
      <c r="I29" s="288"/>
      <c r="J29" s="27" t="s">
        <v>282</v>
      </c>
      <c r="K29" s="94">
        <f>K4</f>
        <v>2183</v>
      </c>
      <c r="L29" s="94">
        <f>L4</f>
        <v>2183</v>
      </c>
      <c r="M29" s="94">
        <v>2183</v>
      </c>
      <c r="N29" s="103">
        <v>2183</v>
      </c>
      <c r="O29" s="81">
        <f>O4</f>
        <v>2183</v>
      </c>
      <c r="P29" s="59">
        <f>P4</f>
        <v>2215</v>
      </c>
      <c r="Q29" s="81">
        <f>Q4</f>
        <v>2221</v>
      </c>
      <c r="R29" s="81">
        <f>R4</f>
        <v>2237</v>
      </c>
      <c r="S29" s="81"/>
      <c r="T29" s="81"/>
      <c r="U29" s="81"/>
      <c r="V29" s="81"/>
      <c r="W29" s="17"/>
      <c r="X29" s="18"/>
      <c r="Y29" s="18"/>
      <c r="Z29" s="293"/>
    </row>
    <row r="30" spans="1:28" ht="26.25" customHeight="1">
      <c r="A30" s="271"/>
      <c r="B30" s="271"/>
      <c r="C30" s="289"/>
      <c r="D30" s="292"/>
      <c r="E30" s="292"/>
      <c r="F30" s="289"/>
      <c r="G30" s="292"/>
      <c r="H30" s="271"/>
      <c r="I30" s="289"/>
      <c r="J30" s="27" t="s">
        <v>201</v>
      </c>
      <c r="K30" s="98">
        <f t="shared" ref="K30:R30" si="7">K28/K29</f>
        <v>0</v>
      </c>
      <c r="L30" s="98">
        <f t="shared" si="7"/>
        <v>1.8323408153916628E-3</v>
      </c>
      <c r="M30" s="98">
        <f t="shared" si="7"/>
        <v>9.1617040769583142E-4</v>
      </c>
      <c r="N30" s="98">
        <f t="shared" si="7"/>
        <v>4.5808520384791571E-4</v>
      </c>
      <c r="O30" s="98">
        <f t="shared" si="7"/>
        <v>2.2904260192395786E-3</v>
      </c>
      <c r="P30" s="98">
        <f t="shared" si="7"/>
        <v>4.514672686230248E-4</v>
      </c>
      <c r="Q30" s="98">
        <f t="shared" si="7"/>
        <v>9.0049527239981989E-4</v>
      </c>
      <c r="R30" s="98">
        <f t="shared" si="7"/>
        <v>0</v>
      </c>
      <c r="S30" s="59"/>
      <c r="T30" s="59"/>
      <c r="U30" s="59"/>
      <c r="V30" s="59"/>
      <c r="W30" s="17"/>
      <c r="X30" s="18"/>
      <c r="Y30" s="18"/>
      <c r="Z30" s="294"/>
    </row>
    <row r="31" spans="1:28" ht="26.25" customHeight="1">
      <c r="A31" s="271"/>
      <c r="B31" s="271"/>
      <c r="C31" s="287">
        <v>2.6</v>
      </c>
      <c r="D31" s="290" t="s">
        <v>86</v>
      </c>
      <c r="E31" s="290" t="s">
        <v>202</v>
      </c>
      <c r="F31" s="287">
        <v>2</v>
      </c>
      <c r="G31" s="295" t="s">
        <v>200</v>
      </c>
      <c r="H31" s="28"/>
      <c r="I31" s="287" t="s">
        <v>29</v>
      </c>
      <c r="J31" s="27" t="s">
        <v>274</v>
      </c>
      <c r="K31" s="94">
        <v>60</v>
      </c>
      <c r="L31" s="94">
        <v>56</v>
      </c>
      <c r="M31" s="94">
        <v>35</v>
      </c>
      <c r="N31" s="81">
        <v>56</v>
      </c>
      <c r="O31" s="81">
        <v>279</v>
      </c>
      <c r="P31" s="81">
        <v>112</v>
      </c>
      <c r="Q31" s="81">
        <v>55</v>
      </c>
      <c r="R31" s="81">
        <v>47</v>
      </c>
      <c r="S31" s="81"/>
      <c r="T31" s="81"/>
      <c r="U31" s="81"/>
      <c r="V31" s="81"/>
      <c r="W31" s="17"/>
      <c r="X31" s="18"/>
      <c r="Y31" s="18"/>
      <c r="Z31" s="30"/>
    </row>
    <row r="32" spans="1:28" ht="26.25" customHeight="1">
      <c r="A32" s="271"/>
      <c r="B32" s="271"/>
      <c r="C32" s="288">
        <v>2.6</v>
      </c>
      <c r="D32" s="291" t="s">
        <v>86</v>
      </c>
      <c r="E32" s="291" t="s">
        <v>202</v>
      </c>
      <c r="F32" s="288"/>
      <c r="G32" s="296"/>
      <c r="H32" s="270" t="s">
        <v>70</v>
      </c>
      <c r="I32" s="288"/>
      <c r="J32" s="27" t="s">
        <v>203</v>
      </c>
      <c r="K32" s="99">
        <v>59</v>
      </c>
      <c r="L32" s="94">
        <v>56</v>
      </c>
      <c r="M32" s="94">
        <v>35</v>
      </c>
      <c r="N32" s="81">
        <v>54</v>
      </c>
      <c r="O32" s="81">
        <v>272</v>
      </c>
      <c r="P32" s="81">
        <v>106</v>
      </c>
      <c r="Q32" s="81">
        <v>53</v>
      </c>
      <c r="R32" s="81">
        <v>42</v>
      </c>
      <c r="S32" s="81"/>
      <c r="T32" s="81"/>
      <c r="U32" s="81"/>
      <c r="V32" s="81"/>
      <c r="W32" s="17"/>
      <c r="X32" s="18"/>
      <c r="Y32" s="18"/>
      <c r="Z32" s="275"/>
    </row>
    <row r="33" spans="1:34" ht="26.25" customHeight="1">
      <c r="A33" s="271"/>
      <c r="B33" s="271"/>
      <c r="C33" s="289"/>
      <c r="D33" s="292"/>
      <c r="E33" s="292"/>
      <c r="F33" s="289"/>
      <c r="G33" s="297"/>
      <c r="H33" s="271"/>
      <c r="I33" s="289"/>
      <c r="J33" s="27" t="s">
        <v>283</v>
      </c>
      <c r="K33" s="96">
        <f t="shared" ref="K33:R33" si="8">K32/K31*100</f>
        <v>98.333333333333329</v>
      </c>
      <c r="L33" s="96">
        <f t="shared" si="8"/>
        <v>100</v>
      </c>
      <c r="M33" s="96">
        <f t="shared" si="8"/>
        <v>100</v>
      </c>
      <c r="N33" s="96">
        <f t="shared" si="8"/>
        <v>96.428571428571431</v>
      </c>
      <c r="O33" s="96">
        <f t="shared" si="8"/>
        <v>97.491039426523301</v>
      </c>
      <c r="P33" s="96">
        <f t="shared" si="8"/>
        <v>94.642857142857139</v>
      </c>
      <c r="Q33" s="96">
        <f t="shared" si="8"/>
        <v>96.36363636363636</v>
      </c>
      <c r="R33" s="96">
        <f t="shared" si="8"/>
        <v>89.361702127659569</v>
      </c>
      <c r="S33" s="67"/>
      <c r="T33" s="67"/>
      <c r="U33" s="67"/>
      <c r="V33" s="67"/>
      <c r="W33" s="17"/>
      <c r="X33" s="18"/>
      <c r="Y33" s="18"/>
      <c r="Z33" s="277"/>
    </row>
    <row r="34" spans="1:34" ht="26.25" customHeight="1">
      <c r="A34" s="20"/>
      <c r="B34" s="21"/>
      <c r="C34" s="22"/>
      <c r="D34" s="23"/>
      <c r="E34" s="31" t="s">
        <v>53</v>
      </c>
      <c r="F34" s="24">
        <f>SUM(F19:F33)</f>
        <v>14</v>
      </c>
      <c r="G34" s="20"/>
      <c r="H34" s="21"/>
      <c r="I34" s="22"/>
      <c r="J34" s="20"/>
      <c r="K34" s="21"/>
      <c r="L34" s="21"/>
      <c r="M34" s="21"/>
      <c r="N34" s="64"/>
      <c r="O34" s="64"/>
      <c r="P34" s="64"/>
      <c r="Q34" s="64"/>
      <c r="R34" s="64"/>
      <c r="S34" s="64"/>
      <c r="T34" s="64"/>
      <c r="U34" s="64"/>
      <c r="V34" s="64"/>
      <c r="W34" s="21"/>
      <c r="X34" s="25"/>
      <c r="Y34" s="25"/>
      <c r="Z34" s="25"/>
    </row>
    <row r="35" spans="1:34" ht="30.65" customHeight="1">
      <c r="A35" s="271"/>
      <c r="B35" s="271"/>
      <c r="C35" s="58">
        <v>3.1</v>
      </c>
      <c r="D35" s="73" t="s">
        <v>91</v>
      </c>
      <c r="E35" s="55" t="s">
        <v>277</v>
      </c>
      <c r="F35" s="56">
        <v>5</v>
      </c>
      <c r="G35" s="54" t="s">
        <v>276</v>
      </c>
      <c r="H35" s="28"/>
      <c r="I35" s="56" t="s">
        <v>65</v>
      </c>
      <c r="J35" s="16" t="s">
        <v>197</v>
      </c>
      <c r="K35" s="96">
        <v>76.599999999999994</v>
      </c>
      <c r="L35" s="96">
        <v>76.599999999999994</v>
      </c>
      <c r="M35" s="96">
        <v>77.599999999999994</v>
      </c>
      <c r="N35" s="96">
        <v>77.599999999999994</v>
      </c>
      <c r="O35" s="26">
        <v>78</v>
      </c>
      <c r="P35" s="26">
        <v>78</v>
      </c>
      <c r="Q35" s="26">
        <v>78</v>
      </c>
      <c r="R35" s="26">
        <v>78</v>
      </c>
      <c r="S35" s="26"/>
      <c r="T35" s="75"/>
      <c r="U35" s="78"/>
      <c r="V35" s="80"/>
      <c r="W35" s="17"/>
      <c r="X35" s="18"/>
      <c r="Y35" s="18"/>
      <c r="Z35" s="29"/>
    </row>
    <row r="36" spans="1:34" ht="31.5" customHeight="1">
      <c r="A36" s="271"/>
      <c r="B36" s="271"/>
      <c r="C36" s="272">
        <v>3.2</v>
      </c>
      <c r="D36" s="281" t="s">
        <v>98</v>
      </c>
      <c r="E36" s="281" t="s">
        <v>99</v>
      </c>
      <c r="F36" s="272">
        <v>4</v>
      </c>
      <c r="G36" s="268" t="s">
        <v>100</v>
      </c>
      <c r="H36" s="270" t="s">
        <v>70</v>
      </c>
      <c r="I36" s="272" t="s">
        <v>101</v>
      </c>
      <c r="J36" s="16" t="s">
        <v>199</v>
      </c>
      <c r="K36" s="94">
        <v>45</v>
      </c>
      <c r="L36" s="94">
        <v>45</v>
      </c>
      <c r="M36" s="94">
        <v>45</v>
      </c>
      <c r="N36" s="103">
        <v>45</v>
      </c>
      <c r="O36" s="26">
        <v>45</v>
      </c>
      <c r="P36" s="59">
        <v>48</v>
      </c>
      <c r="Q36" s="59">
        <v>48</v>
      </c>
      <c r="R36" s="59">
        <v>48</v>
      </c>
      <c r="S36" s="59"/>
      <c r="T36" s="59"/>
      <c r="U36" s="59"/>
      <c r="V36" s="59"/>
      <c r="W36" s="17"/>
      <c r="X36" s="18"/>
      <c r="Y36" s="18"/>
      <c r="Z36" s="275"/>
      <c r="AA36" s="266" t="s">
        <v>288</v>
      </c>
      <c r="AB36" s="266"/>
      <c r="AC36" s="267">
        <v>2021</v>
      </c>
      <c r="AD36" s="267"/>
      <c r="AE36" s="267">
        <v>2022</v>
      </c>
      <c r="AF36" s="267"/>
      <c r="AG36" s="267">
        <v>2023</v>
      </c>
      <c r="AH36" s="267"/>
    </row>
    <row r="37" spans="1:34" ht="26.25" customHeight="1">
      <c r="A37" s="271"/>
      <c r="B37" s="271"/>
      <c r="C37" s="271"/>
      <c r="D37" s="280"/>
      <c r="E37" s="280"/>
      <c r="F37" s="271"/>
      <c r="G37" s="269"/>
      <c r="H37" s="271"/>
      <c r="I37" s="271"/>
      <c r="J37" s="16" t="s">
        <v>197</v>
      </c>
      <c r="K37" s="94">
        <v>39</v>
      </c>
      <c r="L37" s="94">
        <v>39</v>
      </c>
      <c r="M37" s="94">
        <v>39</v>
      </c>
      <c r="N37" s="103">
        <v>39</v>
      </c>
      <c r="O37" s="26">
        <v>39</v>
      </c>
      <c r="P37" s="59">
        <v>33</v>
      </c>
      <c r="Q37" s="59">
        <v>33</v>
      </c>
      <c r="R37" s="59">
        <v>33</v>
      </c>
      <c r="S37" s="59"/>
      <c r="T37" s="59"/>
      <c r="U37" s="59"/>
      <c r="V37" s="59"/>
      <c r="W37" s="17"/>
      <c r="X37" s="18"/>
      <c r="Y37" s="18"/>
      <c r="Z37" s="276"/>
      <c r="AA37" s="86"/>
      <c r="AB37" s="86"/>
      <c r="AC37" s="86" t="s">
        <v>196</v>
      </c>
      <c r="AD37" s="87" t="s">
        <v>197</v>
      </c>
      <c r="AE37" s="87" t="s">
        <v>196</v>
      </c>
      <c r="AF37" s="86" t="s">
        <v>197</v>
      </c>
      <c r="AG37" s="87" t="s">
        <v>196</v>
      </c>
      <c r="AH37" s="86" t="s">
        <v>197</v>
      </c>
    </row>
    <row r="38" spans="1:34" ht="26.25" customHeight="1">
      <c r="A38" s="271"/>
      <c r="B38" s="271"/>
      <c r="C38" s="271"/>
      <c r="D38" s="280"/>
      <c r="E38" s="280"/>
      <c r="F38" s="271"/>
      <c r="G38" s="269"/>
      <c r="H38" s="271"/>
      <c r="I38" s="271"/>
      <c r="J38" s="16" t="s">
        <v>204</v>
      </c>
      <c r="K38" s="96">
        <f t="shared" ref="K38:M38" si="9">K37/K36*100</f>
        <v>86.666666666666671</v>
      </c>
      <c r="L38" s="96">
        <f t="shared" si="9"/>
        <v>86.666666666666671</v>
      </c>
      <c r="M38" s="96">
        <f t="shared" si="9"/>
        <v>86.666666666666671</v>
      </c>
      <c r="N38" s="96">
        <f t="shared" ref="N38" si="10">N37/N36*100</f>
        <v>86.666666666666671</v>
      </c>
      <c r="O38" s="26">
        <v>87</v>
      </c>
      <c r="P38" s="59">
        <f>P37/P36*100</f>
        <v>68.75</v>
      </c>
      <c r="Q38" s="59">
        <f>Q37/Q36*100</f>
        <v>68.75</v>
      </c>
      <c r="R38" s="59">
        <f>R37/R36*100</f>
        <v>68.75</v>
      </c>
      <c r="S38" s="59"/>
      <c r="T38" s="59"/>
      <c r="U38" s="59"/>
      <c r="V38" s="59"/>
      <c r="W38" s="17"/>
      <c r="X38" s="18"/>
      <c r="Y38" s="18"/>
      <c r="Z38" s="277"/>
      <c r="AA38" s="88" t="s">
        <v>289</v>
      </c>
      <c r="AB38" s="88" t="s">
        <v>290</v>
      </c>
      <c r="AC38" s="88">
        <v>15</v>
      </c>
      <c r="AD38" s="89">
        <v>2</v>
      </c>
      <c r="AE38" s="89">
        <v>17</v>
      </c>
      <c r="AF38" s="90">
        <v>19</v>
      </c>
      <c r="AG38" s="89">
        <v>12</v>
      </c>
      <c r="AH38" s="90">
        <v>3</v>
      </c>
    </row>
    <row r="39" spans="1:34" ht="26.25" customHeight="1">
      <c r="A39" s="271"/>
      <c r="B39" s="271"/>
      <c r="C39" s="272">
        <v>3.3</v>
      </c>
      <c r="D39" s="281" t="s">
        <v>102</v>
      </c>
      <c r="E39" s="281" t="s">
        <v>103</v>
      </c>
      <c r="F39" s="272">
        <v>2</v>
      </c>
      <c r="G39" s="298" t="s">
        <v>100</v>
      </c>
      <c r="H39" s="270" t="s">
        <v>70</v>
      </c>
      <c r="I39" s="272" t="s">
        <v>101</v>
      </c>
      <c r="J39" s="32" t="s">
        <v>205</v>
      </c>
      <c r="K39" s="218" t="s">
        <v>112</v>
      </c>
      <c r="L39" s="218" t="s">
        <v>112</v>
      </c>
      <c r="M39" s="218" t="s">
        <v>112</v>
      </c>
      <c r="N39" s="218" t="s">
        <v>112</v>
      </c>
      <c r="O39" s="218" t="s">
        <v>112</v>
      </c>
      <c r="P39" s="218" t="s">
        <v>112</v>
      </c>
      <c r="Q39" s="218" t="s">
        <v>112</v>
      </c>
      <c r="R39" s="218" t="s">
        <v>112</v>
      </c>
      <c r="S39" s="59"/>
      <c r="T39" s="59"/>
      <c r="U39" s="59"/>
      <c r="V39" s="59"/>
      <c r="W39" s="17"/>
      <c r="X39" s="18"/>
      <c r="Y39" s="18"/>
      <c r="Z39" s="275"/>
      <c r="AA39" s="88" t="s">
        <v>291</v>
      </c>
      <c r="AB39" s="88" t="s">
        <v>292</v>
      </c>
      <c r="AC39" s="88">
        <v>3</v>
      </c>
      <c r="AD39" s="89">
        <v>0</v>
      </c>
      <c r="AE39" s="89">
        <v>28</v>
      </c>
      <c r="AF39" s="90">
        <v>20</v>
      </c>
      <c r="AG39" s="89">
        <v>36</v>
      </c>
      <c r="AH39" s="90">
        <v>30</v>
      </c>
    </row>
    <row r="40" spans="1:34" ht="36.65" customHeight="1">
      <c r="A40" s="271"/>
      <c r="B40" s="271"/>
      <c r="C40" s="271"/>
      <c r="D40" s="280"/>
      <c r="E40" s="280"/>
      <c r="F40" s="271"/>
      <c r="G40" s="299"/>
      <c r="H40" s="271"/>
      <c r="I40" s="271"/>
      <c r="J40" s="32" t="s">
        <v>197</v>
      </c>
      <c r="K40" s="219" t="s">
        <v>112</v>
      </c>
      <c r="L40" s="219" t="s">
        <v>112</v>
      </c>
      <c r="M40" s="218" t="s">
        <v>112</v>
      </c>
      <c r="N40" s="218" t="s">
        <v>112</v>
      </c>
      <c r="O40" s="218" t="s">
        <v>112</v>
      </c>
      <c r="P40" s="218" t="s">
        <v>112</v>
      </c>
      <c r="Q40" s="218" t="s">
        <v>112</v>
      </c>
      <c r="R40" s="218" t="s">
        <v>112</v>
      </c>
      <c r="S40" s="59"/>
      <c r="T40" s="59"/>
      <c r="U40" s="59"/>
      <c r="V40" s="59"/>
      <c r="W40" s="17"/>
      <c r="X40" s="18"/>
      <c r="Y40" s="18"/>
      <c r="Z40" s="276"/>
      <c r="AA40" s="91"/>
      <c r="AB40" s="91"/>
      <c r="AC40" s="92">
        <f>SUM(AC38:AC39)</f>
        <v>18</v>
      </c>
      <c r="AD40" s="92">
        <f t="shared" ref="AD40:AF40" si="11">SUM(AD38:AD39)</f>
        <v>2</v>
      </c>
      <c r="AE40" s="92">
        <f t="shared" si="11"/>
        <v>45</v>
      </c>
      <c r="AF40" s="92">
        <f t="shared" si="11"/>
        <v>39</v>
      </c>
      <c r="AG40" s="92">
        <f t="shared" ref="AG40:AH40" si="12">SUM(AG38:AG39)</f>
        <v>48</v>
      </c>
      <c r="AH40" s="92">
        <f t="shared" si="12"/>
        <v>33</v>
      </c>
    </row>
    <row r="41" spans="1:34" ht="27" customHeight="1">
      <c r="A41" s="271"/>
      <c r="B41" s="271"/>
      <c r="C41" s="271"/>
      <c r="D41" s="280"/>
      <c r="E41" s="280"/>
      <c r="F41" s="271"/>
      <c r="G41" s="299"/>
      <c r="H41" s="271"/>
      <c r="I41" s="271"/>
      <c r="J41" s="32" t="s">
        <v>206</v>
      </c>
      <c r="K41" s="220" t="s">
        <v>112</v>
      </c>
      <c r="L41" s="220" t="s">
        <v>112</v>
      </c>
      <c r="M41" s="218" t="s">
        <v>112</v>
      </c>
      <c r="N41" s="218" t="s">
        <v>112</v>
      </c>
      <c r="O41" s="218" t="s">
        <v>112</v>
      </c>
      <c r="P41" s="218" t="s">
        <v>112</v>
      </c>
      <c r="Q41" s="218" t="s">
        <v>112</v>
      </c>
      <c r="R41" s="218" t="s">
        <v>112</v>
      </c>
      <c r="S41" s="59"/>
      <c r="T41" s="59"/>
      <c r="U41" s="59"/>
      <c r="V41" s="59"/>
      <c r="W41" s="17"/>
      <c r="X41" s="18"/>
      <c r="Y41" s="18"/>
      <c r="Z41" s="302"/>
    </row>
    <row r="42" spans="1:34" ht="26.25" customHeight="1">
      <c r="A42" s="271"/>
      <c r="B42" s="271"/>
      <c r="C42" s="272">
        <v>3.4</v>
      </c>
      <c r="D42" s="290" t="s">
        <v>107</v>
      </c>
      <c r="E42" s="281" t="s">
        <v>103</v>
      </c>
      <c r="F42" s="272">
        <v>2</v>
      </c>
      <c r="G42" s="298" t="s">
        <v>100</v>
      </c>
      <c r="H42" s="270" t="s">
        <v>70</v>
      </c>
      <c r="I42" s="272" t="s">
        <v>101</v>
      </c>
      <c r="J42" s="32" t="s">
        <v>205</v>
      </c>
      <c r="K42" s="220" t="s">
        <v>112</v>
      </c>
      <c r="L42" s="220" t="s">
        <v>112</v>
      </c>
      <c r="M42" s="218" t="s">
        <v>112</v>
      </c>
      <c r="N42" s="218" t="s">
        <v>112</v>
      </c>
      <c r="O42" s="218" t="s">
        <v>112</v>
      </c>
      <c r="P42" s="218" t="s">
        <v>112</v>
      </c>
      <c r="Q42" s="218" t="s">
        <v>112</v>
      </c>
      <c r="R42" s="218" t="s">
        <v>112</v>
      </c>
      <c r="S42" s="59"/>
      <c r="T42" s="59"/>
      <c r="U42" s="59"/>
      <c r="V42" s="59"/>
      <c r="W42" s="17"/>
      <c r="X42" s="18"/>
      <c r="Y42" s="18"/>
      <c r="Z42" s="303"/>
    </row>
    <row r="43" spans="1:34" ht="26.25" customHeight="1">
      <c r="A43" s="271"/>
      <c r="B43" s="271"/>
      <c r="C43" s="271"/>
      <c r="D43" s="291"/>
      <c r="E43" s="280"/>
      <c r="F43" s="271"/>
      <c r="G43" s="299"/>
      <c r="H43" s="271"/>
      <c r="I43" s="271"/>
      <c r="J43" s="32" t="s">
        <v>197</v>
      </c>
      <c r="K43" s="220" t="s">
        <v>112</v>
      </c>
      <c r="L43" s="220" t="s">
        <v>112</v>
      </c>
      <c r="M43" s="218" t="s">
        <v>112</v>
      </c>
      <c r="N43" s="218" t="s">
        <v>112</v>
      </c>
      <c r="O43" s="218" t="s">
        <v>112</v>
      </c>
      <c r="P43" s="218" t="s">
        <v>112</v>
      </c>
      <c r="Q43" s="218" t="s">
        <v>112</v>
      </c>
      <c r="R43" s="218" t="s">
        <v>112</v>
      </c>
      <c r="S43" s="59"/>
      <c r="T43" s="59"/>
      <c r="U43" s="59"/>
      <c r="V43" s="59"/>
      <c r="W43" s="17"/>
      <c r="X43" s="18"/>
      <c r="Y43" s="18"/>
      <c r="Z43" s="304"/>
    </row>
    <row r="44" spans="1:34" ht="26.25" customHeight="1">
      <c r="A44" s="271"/>
      <c r="B44" s="271"/>
      <c r="C44" s="271"/>
      <c r="D44" s="292"/>
      <c r="E44" s="280"/>
      <c r="F44" s="271"/>
      <c r="G44" s="299"/>
      <c r="H44" s="271"/>
      <c r="I44" s="271"/>
      <c r="J44" s="32" t="s">
        <v>206</v>
      </c>
      <c r="K44" s="220" t="s">
        <v>112</v>
      </c>
      <c r="L44" s="220" t="s">
        <v>112</v>
      </c>
      <c r="M44" s="218" t="s">
        <v>112</v>
      </c>
      <c r="N44" s="218" t="s">
        <v>112</v>
      </c>
      <c r="O44" s="218" t="s">
        <v>112</v>
      </c>
      <c r="P44" s="218" t="s">
        <v>112</v>
      </c>
      <c r="Q44" s="218" t="s">
        <v>112</v>
      </c>
      <c r="R44" s="218" t="s">
        <v>112</v>
      </c>
      <c r="S44" s="59"/>
      <c r="T44" s="59"/>
      <c r="U44" s="59"/>
      <c r="V44" s="59"/>
      <c r="W44" s="17"/>
      <c r="X44" s="18"/>
      <c r="Y44" s="18"/>
      <c r="Z44" s="302"/>
    </row>
    <row r="45" spans="1:34" ht="26.25" customHeight="1">
      <c r="A45" s="271"/>
      <c r="B45" s="271"/>
      <c r="C45" s="272">
        <v>3.5</v>
      </c>
      <c r="D45" s="290" t="s">
        <v>108</v>
      </c>
      <c r="E45" s="281" t="s">
        <v>103</v>
      </c>
      <c r="F45" s="272">
        <v>2</v>
      </c>
      <c r="G45" s="298" t="s">
        <v>100</v>
      </c>
      <c r="H45" s="270" t="s">
        <v>70</v>
      </c>
      <c r="I45" s="272" t="s">
        <v>101</v>
      </c>
      <c r="J45" s="32" t="s">
        <v>205</v>
      </c>
      <c r="K45" s="94">
        <v>88</v>
      </c>
      <c r="L45" s="94">
        <v>88</v>
      </c>
      <c r="M45" s="94">
        <v>88</v>
      </c>
      <c r="N45" s="103">
        <v>88</v>
      </c>
      <c r="O45" s="106">
        <v>88</v>
      </c>
      <c r="P45" s="59">
        <v>85</v>
      </c>
      <c r="Q45" s="59">
        <v>85</v>
      </c>
      <c r="R45" s="59">
        <v>85</v>
      </c>
      <c r="S45" s="59"/>
      <c r="T45" s="59"/>
      <c r="U45" s="59"/>
      <c r="V45" s="59"/>
      <c r="W45" s="17"/>
      <c r="X45" s="18"/>
      <c r="Y45" s="18"/>
      <c r="Z45" s="275"/>
    </row>
    <row r="46" spans="1:34" ht="26.25" customHeight="1">
      <c r="A46" s="271"/>
      <c r="B46" s="271"/>
      <c r="C46" s="271"/>
      <c r="D46" s="291"/>
      <c r="E46" s="280"/>
      <c r="F46" s="271"/>
      <c r="G46" s="299"/>
      <c r="H46" s="271"/>
      <c r="I46" s="271"/>
      <c r="J46" s="32" t="s">
        <v>197</v>
      </c>
      <c r="K46" s="94">
        <v>84</v>
      </c>
      <c r="L46" s="94">
        <v>84</v>
      </c>
      <c r="M46" s="94">
        <v>84</v>
      </c>
      <c r="N46" s="103">
        <v>84</v>
      </c>
      <c r="O46" s="106">
        <v>84</v>
      </c>
      <c r="P46" s="59">
        <v>77</v>
      </c>
      <c r="Q46" s="59">
        <v>77</v>
      </c>
      <c r="R46" s="59">
        <v>77</v>
      </c>
      <c r="S46" s="59"/>
      <c r="T46" s="59"/>
      <c r="U46" s="59"/>
      <c r="V46" s="59"/>
      <c r="W46" s="17"/>
      <c r="X46" s="18"/>
      <c r="Y46" s="18"/>
      <c r="Z46" s="276"/>
    </row>
    <row r="47" spans="1:34" ht="26.25" customHeight="1">
      <c r="A47" s="271"/>
      <c r="B47" s="271"/>
      <c r="C47" s="271"/>
      <c r="D47" s="292"/>
      <c r="E47" s="280"/>
      <c r="F47" s="271"/>
      <c r="G47" s="299"/>
      <c r="H47" s="271"/>
      <c r="I47" s="271"/>
      <c r="J47" s="32" t="s">
        <v>206</v>
      </c>
      <c r="K47" s="96">
        <f t="shared" ref="K47:L47" si="13">K46/K45*100</f>
        <v>95.454545454545453</v>
      </c>
      <c r="L47" s="96">
        <f t="shared" si="13"/>
        <v>95.454545454545453</v>
      </c>
      <c r="M47" s="96">
        <f t="shared" ref="M47:N47" si="14">M46/M45*100</f>
        <v>95.454545454545453</v>
      </c>
      <c r="N47" s="96">
        <f t="shared" si="14"/>
        <v>95.454545454545453</v>
      </c>
      <c r="O47" s="96">
        <f t="shared" ref="O47:P47" si="15">O46/O45*100</f>
        <v>95.454545454545453</v>
      </c>
      <c r="P47" s="96">
        <f t="shared" si="15"/>
        <v>90.588235294117652</v>
      </c>
      <c r="Q47" s="96">
        <f t="shared" ref="Q47" si="16">Q46/Q45*100</f>
        <v>90.588235294117652</v>
      </c>
      <c r="R47" s="59">
        <v>91</v>
      </c>
      <c r="S47" s="59"/>
      <c r="T47" s="59"/>
      <c r="U47" s="59"/>
      <c r="V47" s="59"/>
      <c r="W47" s="17"/>
      <c r="X47" s="18"/>
      <c r="Y47" s="18"/>
      <c r="Z47" s="277"/>
    </row>
    <row r="48" spans="1:34" ht="26.25" customHeight="1">
      <c r="A48" s="271"/>
      <c r="B48" s="271"/>
      <c r="C48" s="272">
        <v>3.6</v>
      </c>
      <c r="D48" s="281" t="s">
        <v>109</v>
      </c>
      <c r="E48" s="281" t="s">
        <v>103</v>
      </c>
      <c r="F48" s="272">
        <v>2</v>
      </c>
      <c r="G48" s="268" t="s">
        <v>100</v>
      </c>
      <c r="H48" s="270" t="s">
        <v>70</v>
      </c>
      <c r="I48" s="272" t="s">
        <v>101</v>
      </c>
      <c r="J48" s="32" t="s">
        <v>205</v>
      </c>
      <c r="K48" s="94">
        <v>88</v>
      </c>
      <c r="L48" s="94">
        <v>88</v>
      </c>
      <c r="M48" s="94">
        <v>88</v>
      </c>
      <c r="N48" s="103">
        <v>88</v>
      </c>
      <c r="O48" s="106">
        <v>88</v>
      </c>
      <c r="P48" s="59">
        <v>87</v>
      </c>
      <c r="Q48" s="59">
        <v>87</v>
      </c>
      <c r="R48" s="59">
        <v>87</v>
      </c>
      <c r="S48" s="59"/>
      <c r="T48" s="59"/>
      <c r="U48" s="59"/>
      <c r="V48" s="59"/>
      <c r="W48" s="17"/>
      <c r="X48" s="18"/>
      <c r="Y48" s="18"/>
      <c r="Z48" s="275"/>
    </row>
    <row r="49" spans="1:26" ht="26.25" customHeight="1">
      <c r="A49" s="271"/>
      <c r="B49" s="271"/>
      <c r="C49" s="271"/>
      <c r="D49" s="280"/>
      <c r="E49" s="280"/>
      <c r="F49" s="271"/>
      <c r="G49" s="269"/>
      <c r="H49" s="271"/>
      <c r="I49" s="271"/>
      <c r="J49" s="32" t="s">
        <v>197</v>
      </c>
      <c r="K49" s="94">
        <v>85</v>
      </c>
      <c r="L49" s="94">
        <v>85</v>
      </c>
      <c r="M49" s="94">
        <v>85</v>
      </c>
      <c r="N49" s="103">
        <v>85</v>
      </c>
      <c r="O49" s="106">
        <v>85</v>
      </c>
      <c r="P49" s="59">
        <v>82</v>
      </c>
      <c r="Q49" s="59">
        <v>82</v>
      </c>
      <c r="R49" s="59">
        <v>82</v>
      </c>
      <c r="S49" s="59"/>
      <c r="T49" s="59"/>
      <c r="U49" s="59"/>
      <c r="V49" s="59"/>
      <c r="W49" s="17"/>
      <c r="X49" s="18"/>
      <c r="Y49" s="18"/>
      <c r="Z49" s="276"/>
    </row>
    <row r="50" spans="1:26" ht="26.25" customHeight="1">
      <c r="A50" s="271"/>
      <c r="B50" s="271"/>
      <c r="C50" s="271"/>
      <c r="D50" s="280"/>
      <c r="E50" s="280"/>
      <c r="F50" s="271"/>
      <c r="G50" s="269"/>
      <c r="H50" s="271"/>
      <c r="I50" s="271"/>
      <c r="J50" s="32" t="s">
        <v>206</v>
      </c>
      <c r="K50" s="96">
        <f t="shared" ref="K50:L50" si="17">K49/K48*100</f>
        <v>96.590909090909093</v>
      </c>
      <c r="L50" s="96">
        <f t="shared" si="17"/>
        <v>96.590909090909093</v>
      </c>
      <c r="M50" s="96">
        <f t="shared" ref="M50:N50" si="18">M49/M48*100</f>
        <v>96.590909090909093</v>
      </c>
      <c r="N50" s="96">
        <f t="shared" si="18"/>
        <v>96.590909090909093</v>
      </c>
      <c r="O50" s="96">
        <f t="shared" ref="O50:P50" si="19">O49/O48*100</f>
        <v>96.590909090909093</v>
      </c>
      <c r="P50" s="96">
        <f t="shared" si="19"/>
        <v>94.252873563218387</v>
      </c>
      <c r="Q50" s="96">
        <f t="shared" ref="Q50:R50" si="20">Q49/Q48*100</f>
        <v>94.252873563218387</v>
      </c>
      <c r="R50" s="96">
        <f t="shared" si="20"/>
        <v>94.252873563218387</v>
      </c>
      <c r="S50" s="59"/>
      <c r="T50" s="59"/>
      <c r="U50" s="59"/>
      <c r="V50" s="59"/>
      <c r="W50" s="17"/>
      <c r="X50" s="18"/>
      <c r="Y50" s="18"/>
      <c r="Z50" s="277"/>
    </row>
    <row r="51" spans="1:26" ht="26.25" customHeight="1">
      <c r="A51" s="271"/>
      <c r="B51" s="271"/>
      <c r="C51" s="272">
        <v>3.7</v>
      </c>
      <c r="D51" s="283" t="s">
        <v>110</v>
      </c>
      <c r="E51" s="281" t="s">
        <v>207</v>
      </c>
      <c r="F51" s="272">
        <v>3</v>
      </c>
      <c r="G51" s="268" t="s">
        <v>100</v>
      </c>
      <c r="H51" s="270" t="s">
        <v>70</v>
      </c>
      <c r="I51" s="272" t="s">
        <v>101</v>
      </c>
      <c r="J51" s="16" t="s">
        <v>199</v>
      </c>
      <c r="K51" s="94">
        <v>100</v>
      </c>
      <c r="L51" s="94">
        <v>100</v>
      </c>
      <c r="M51" s="94">
        <v>100</v>
      </c>
      <c r="N51" s="103">
        <v>100</v>
      </c>
      <c r="O51" s="106">
        <v>100</v>
      </c>
      <c r="P51" s="225">
        <v>100</v>
      </c>
      <c r="Q51" s="229">
        <v>100</v>
      </c>
      <c r="R51" s="235">
        <v>100</v>
      </c>
      <c r="S51" s="59"/>
      <c r="T51" s="59"/>
      <c r="U51" s="59"/>
      <c r="V51" s="59"/>
      <c r="W51" s="17"/>
      <c r="X51" s="18"/>
      <c r="Y51" s="18"/>
      <c r="Z51" s="275"/>
    </row>
    <row r="52" spans="1:26" ht="26.25" customHeight="1">
      <c r="A52" s="271"/>
      <c r="B52" s="271"/>
      <c r="C52" s="271"/>
      <c r="D52" s="305"/>
      <c r="E52" s="280"/>
      <c r="F52" s="271"/>
      <c r="G52" s="269"/>
      <c r="H52" s="271"/>
      <c r="I52" s="271"/>
      <c r="J52" s="16" t="s">
        <v>197</v>
      </c>
      <c r="K52" s="94">
        <v>100</v>
      </c>
      <c r="L52" s="94">
        <v>100</v>
      </c>
      <c r="M52" s="94">
        <v>100</v>
      </c>
      <c r="N52" s="103">
        <v>100</v>
      </c>
      <c r="O52" s="106">
        <v>100</v>
      </c>
      <c r="P52" s="225">
        <v>100</v>
      </c>
      <c r="Q52" s="229">
        <v>100</v>
      </c>
      <c r="R52" s="235">
        <v>100</v>
      </c>
      <c r="S52" s="59"/>
      <c r="T52" s="59"/>
      <c r="U52" s="59"/>
      <c r="V52" s="59"/>
      <c r="W52" s="17"/>
      <c r="X52" s="18"/>
      <c r="Y52" s="18"/>
      <c r="Z52" s="276"/>
    </row>
    <row r="53" spans="1:26" ht="26.25" customHeight="1">
      <c r="A53" s="271"/>
      <c r="B53" s="271"/>
      <c r="C53" s="271"/>
      <c r="D53" s="305"/>
      <c r="E53" s="280"/>
      <c r="F53" s="271"/>
      <c r="G53" s="269"/>
      <c r="H53" s="271"/>
      <c r="I53" s="271"/>
      <c r="J53" s="16" t="s">
        <v>204</v>
      </c>
      <c r="K53" s="96">
        <f t="shared" ref="K53:L53" si="21">K52/K51*100</f>
        <v>100</v>
      </c>
      <c r="L53" s="96">
        <f t="shared" si="21"/>
        <v>100</v>
      </c>
      <c r="M53" s="96">
        <f t="shared" ref="M53:N53" si="22">M52/M51*100</f>
        <v>100</v>
      </c>
      <c r="N53" s="96">
        <f t="shared" si="22"/>
        <v>100</v>
      </c>
      <c r="O53" s="96">
        <f t="shared" ref="O53:P53" si="23">O52/O51*100</f>
        <v>100</v>
      </c>
      <c r="P53" s="96">
        <f t="shared" si="23"/>
        <v>100</v>
      </c>
      <c r="Q53" s="96">
        <f t="shared" ref="Q53:R53" si="24">Q52/Q51*100</f>
        <v>100</v>
      </c>
      <c r="R53" s="96">
        <f t="shared" si="24"/>
        <v>100</v>
      </c>
      <c r="S53" s="59"/>
      <c r="T53" s="59"/>
      <c r="U53" s="59"/>
      <c r="V53" s="59"/>
      <c r="W53" s="17"/>
      <c r="X53" s="18"/>
      <c r="Y53" s="18"/>
      <c r="Z53" s="277"/>
    </row>
    <row r="54" spans="1:26" ht="26.25" customHeight="1">
      <c r="A54" s="271"/>
      <c r="B54" s="271"/>
      <c r="C54" s="272">
        <v>3.8</v>
      </c>
      <c r="D54" s="290" t="s">
        <v>117</v>
      </c>
      <c r="E54" s="290" t="s">
        <v>208</v>
      </c>
      <c r="F54" s="295">
        <v>4</v>
      </c>
      <c r="G54" s="290" t="s">
        <v>28</v>
      </c>
      <c r="H54" s="17" t="s">
        <v>70</v>
      </c>
      <c r="I54" s="295" t="s">
        <v>29</v>
      </c>
      <c r="J54" s="32" t="s">
        <v>196</v>
      </c>
      <c r="K54" s="94">
        <v>17</v>
      </c>
      <c r="L54" s="94">
        <v>17</v>
      </c>
      <c r="M54" s="94">
        <v>17</v>
      </c>
      <c r="N54" s="26">
        <v>17</v>
      </c>
      <c r="O54" s="26">
        <v>17</v>
      </c>
      <c r="P54" s="59">
        <v>17</v>
      </c>
      <c r="Q54" s="59">
        <v>17</v>
      </c>
      <c r="R54" s="59">
        <v>17</v>
      </c>
      <c r="S54" s="59"/>
      <c r="T54" s="59"/>
      <c r="U54" s="59"/>
      <c r="V54" s="59"/>
      <c r="W54" s="17"/>
      <c r="X54" s="18"/>
      <c r="Y54" s="18"/>
      <c r="Z54" s="306"/>
    </row>
    <row r="55" spans="1:26" ht="26.25" customHeight="1">
      <c r="A55" s="271"/>
      <c r="B55" s="271"/>
      <c r="C55" s="271"/>
      <c r="D55" s="291"/>
      <c r="E55" s="291"/>
      <c r="F55" s="296"/>
      <c r="G55" s="291"/>
      <c r="H55" s="28"/>
      <c r="I55" s="296"/>
      <c r="J55" s="32" t="s">
        <v>197</v>
      </c>
      <c r="K55" s="94">
        <v>17</v>
      </c>
      <c r="L55" s="94">
        <v>17</v>
      </c>
      <c r="M55" s="94">
        <v>17</v>
      </c>
      <c r="N55" s="26">
        <v>18</v>
      </c>
      <c r="O55" s="26">
        <v>17</v>
      </c>
      <c r="P55" s="226">
        <v>16</v>
      </c>
      <c r="Q55" s="230">
        <v>16</v>
      </c>
      <c r="R55" s="59">
        <v>16</v>
      </c>
      <c r="S55" s="59"/>
      <c r="T55" s="59"/>
      <c r="U55" s="59"/>
      <c r="V55" s="59"/>
      <c r="W55" s="17"/>
      <c r="X55" s="18"/>
      <c r="Y55" s="18"/>
      <c r="Z55" s="307"/>
    </row>
    <row r="56" spans="1:26" ht="26.25" customHeight="1">
      <c r="A56" s="271"/>
      <c r="B56" s="271"/>
      <c r="C56" s="271"/>
      <c r="D56" s="292"/>
      <c r="E56" s="292"/>
      <c r="F56" s="297"/>
      <c r="G56" s="292"/>
      <c r="H56" s="28"/>
      <c r="I56" s="297"/>
      <c r="J56" s="32" t="s">
        <v>198</v>
      </c>
      <c r="K56" s="96">
        <f t="shared" ref="K56:L56" si="25">K55/K54*100</f>
        <v>100</v>
      </c>
      <c r="L56" s="96">
        <f t="shared" si="25"/>
        <v>100</v>
      </c>
      <c r="M56" s="97">
        <f t="shared" ref="M56:P56" si="26">M55/M54*100</f>
        <v>100</v>
      </c>
      <c r="N56" s="97">
        <f t="shared" si="26"/>
        <v>105.88235294117648</v>
      </c>
      <c r="O56" s="97">
        <f t="shared" si="26"/>
        <v>100</v>
      </c>
      <c r="P56" s="97">
        <f t="shared" si="26"/>
        <v>94.117647058823522</v>
      </c>
      <c r="Q56" s="97">
        <f t="shared" ref="Q56:R56" si="27">Q55/Q54*100</f>
        <v>94.117647058823522</v>
      </c>
      <c r="R56" s="97">
        <f t="shared" si="27"/>
        <v>94.117647058823522</v>
      </c>
      <c r="S56" s="59"/>
      <c r="T56" s="59"/>
      <c r="U56" s="59"/>
      <c r="V56" s="59"/>
      <c r="W56" s="17"/>
      <c r="X56" s="18"/>
      <c r="Y56" s="18"/>
      <c r="Z56" s="308"/>
    </row>
    <row r="57" spans="1:26" ht="26.25" customHeight="1">
      <c r="A57" s="271"/>
      <c r="B57" s="271"/>
      <c r="C57" s="272">
        <v>3.9</v>
      </c>
      <c r="D57" s="309" t="s">
        <v>209</v>
      </c>
      <c r="E57" s="281" t="s">
        <v>210</v>
      </c>
      <c r="F57" s="272">
        <v>2</v>
      </c>
      <c r="G57" s="281" t="s">
        <v>70</v>
      </c>
      <c r="H57" s="28"/>
      <c r="I57" s="272" t="s">
        <v>101</v>
      </c>
      <c r="J57" s="32" t="s">
        <v>211</v>
      </c>
      <c r="K57" s="96">
        <v>29</v>
      </c>
      <c r="L57" s="96">
        <v>29</v>
      </c>
      <c r="M57" s="96">
        <v>29</v>
      </c>
      <c r="N57" s="96">
        <v>29</v>
      </c>
      <c r="O57" s="26">
        <v>67</v>
      </c>
      <c r="P57" s="59">
        <v>67</v>
      </c>
      <c r="Q57" s="59">
        <v>67</v>
      </c>
      <c r="R57" s="59">
        <v>67</v>
      </c>
      <c r="S57" s="59"/>
      <c r="T57" s="59"/>
      <c r="U57" s="59"/>
      <c r="V57" s="59"/>
      <c r="W57" s="17"/>
      <c r="X57" s="18"/>
      <c r="Y57" s="18"/>
      <c r="Z57" s="303"/>
    </row>
    <row r="58" spans="1:26" ht="26.25" customHeight="1">
      <c r="A58" s="271"/>
      <c r="B58" s="271"/>
      <c r="C58" s="271"/>
      <c r="D58" s="305"/>
      <c r="E58" s="282"/>
      <c r="F58" s="271"/>
      <c r="G58" s="282"/>
      <c r="H58" s="28"/>
      <c r="I58" s="271"/>
      <c r="J58" s="32" t="s">
        <v>212</v>
      </c>
      <c r="K58" s="96">
        <v>29</v>
      </c>
      <c r="L58" s="96">
        <v>29</v>
      </c>
      <c r="M58" s="96">
        <v>29</v>
      </c>
      <c r="N58" s="96">
        <v>29</v>
      </c>
      <c r="O58" s="26">
        <v>67</v>
      </c>
      <c r="P58" s="59">
        <v>67</v>
      </c>
      <c r="Q58" s="59">
        <v>67</v>
      </c>
      <c r="R58" s="59">
        <v>67</v>
      </c>
      <c r="S58" s="59"/>
      <c r="T58" s="59"/>
      <c r="U58" s="59"/>
      <c r="V58" s="59"/>
      <c r="W58" s="17"/>
      <c r="X58" s="18"/>
      <c r="Y58" s="18"/>
      <c r="Z58" s="304"/>
    </row>
    <row r="59" spans="1:26" ht="26.25" customHeight="1">
      <c r="A59" s="271"/>
      <c r="B59" s="271"/>
      <c r="C59" s="271"/>
      <c r="D59" s="305"/>
      <c r="E59" s="282"/>
      <c r="F59" s="271"/>
      <c r="G59" s="282"/>
      <c r="H59" s="28"/>
      <c r="I59" s="271"/>
      <c r="J59" s="32" t="s">
        <v>213</v>
      </c>
      <c r="K59" s="96">
        <f t="shared" ref="K59:L59" si="28">K58/K57*100</f>
        <v>100</v>
      </c>
      <c r="L59" s="96">
        <f t="shared" si="28"/>
        <v>100</v>
      </c>
      <c r="M59" s="96">
        <f t="shared" ref="M59:P59" si="29">M58/M57*100</f>
        <v>100</v>
      </c>
      <c r="N59" s="96">
        <f t="shared" si="29"/>
        <v>100</v>
      </c>
      <c r="O59" s="96">
        <f t="shared" si="29"/>
        <v>100</v>
      </c>
      <c r="P59" s="96">
        <f t="shared" si="29"/>
        <v>100</v>
      </c>
      <c r="Q59" s="96">
        <f t="shared" ref="Q59:R59" si="30">Q58/Q57*100</f>
        <v>100</v>
      </c>
      <c r="R59" s="96">
        <f t="shared" si="30"/>
        <v>100</v>
      </c>
      <c r="S59" s="59"/>
      <c r="T59" s="59"/>
      <c r="U59" s="59"/>
      <c r="V59" s="59"/>
      <c r="W59" s="17"/>
      <c r="X59" s="18"/>
      <c r="Y59" s="18"/>
      <c r="Z59" s="302"/>
    </row>
    <row r="60" spans="1:26" ht="26.25" customHeight="1">
      <c r="A60" s="271"/>
      <c r="B60" s="271"/>
      <c r="C60" s="300">
        <v>3.1</v>
      </c>
      <c r="D60" s="281" t="s">
        <v>126</v>
      </c>
      <c r="E60" s="281" t="s">
        <v>127</v>
      </c>
      <c r="F60" s="272">
        <v>2</v>
      </c>
      <c r="G60" s="268" t="s">
        <v>100</v>
      </c>
      <c r="H60" s="270" t="s">
        <v>70</v>
      </c>
      <c r="I60" s="272" t="s">
        <v>128</v>
      </c>
      <c r="J60" s="32" t="s">
        <v>214</v>
      </c>
      <c r="K60" s="59" t="s">
        <v>112</v>
      </c>
      <c r="L60" s="59" t="s">
        <v>112</v>
      </c>
      <c r="M60" s="59" t="s">
        <v>112</v>
      </c>
      <c r="N60" s="59" t="s">
        <v>112</v>
      </c>
      <c r="O60" s="59" t="s">
        <v>112</v>
      </c>
      <c r="P60" s="59" t="s">
        <v>112</v>
      </c>
      <c r="Q60" s="59" t="s">
        <v>112</v>
      </c>
      <c r="R60" s="59" t="s">
        <v>112</v>
      </c>
      <c r="S60" s="59"/>
      <c r="T60" s="59"/>
      <c r="U60" s="59"/>
      <c r="V60" s="59"/>
      <c r="W60" s="17"/>
      <c r="X60" s="18"/>
      <c r="Y60" s="18"/>
      <c r="Z60" s="275"/>
    </row>
    <row r="61" spans="1:26" ht="26.25" customHeight="1">
      <c r="A61" s="271"/>
      <c r="B61" s="271"/>
      <c r="C61" s="301"/>
      <c r="D61" s="280"/>
      <c r="E61" s="280"/>
      <c r="F61" s="271"/>
      <c r="G61" s="269"/>
      <c r="H61" s="271"/>
      <c r="I61" s="271"/>
      <c r="J61" s="32" t="s">
        <v>215</v>
      </c>
      <c r="K61" s="59" t="s">
        <v>112</v>
      </c>
      <c r="L61" s="59" t="s">
        <v>112</v>
      </c>
      <c r="M61" s="59" t="s">
        <v>112</v>
      </c>
      <c r="N61" s="59" t="s">
        <v>112</v>
      </c>
      <c r="O61" s="59" t="s">
        <v>112</v>
      </c>
      <c r="P61" s="59" t="s">
        <v>112</v>
      </c>
      <c r="Q61" s="59" t="s">
        <v>112</v>
      </c>
      <c r="R61" s="59" t="s">
        <v>112</v>
      </c>
      <c r="S61" s="59"/>
      <c r="T61" s="59"/>
      <c r="U61" s="59"/>
      <c r="V61" s="59"/>
      <c r="W61" s="17"/>
      <c r="X61" s="18"/>
      <c r="Y61" s="18"/>
      <c r="Z61" s="276"/>
    </row>
    <row r="62" spans="1:26" ht="26.25" customHeight="1">
      <c r="A62" s="271"/>
      <c r="B62" s="271"/>
      <c r="C62" s="301"/>
      <c r="D62" s="280"/>
      <c r="E62" s="280"/>
      <c r="F62" s="271"/>
      <c r="G62" s="269"/>
      <c r="H62" s="271"/>
      <c r="I62" s="271"/>
      <c r="J62" s="16" t="s">
        <v>216</v>
      </c>
      <c r="K62" s="59" t="s">
        <v>112</v>
      </c>
      <c r="L62" s="59" t="s">
        <v>112</v>
      </c>
      <c r="M62" s="59" t="s">
        <v>112</v>
      </c>
      <c r="N62" s="59" t="s">
        <v>112</v>
      </c>
      <c r="O62" s="59" t="s">
        <v>112</v>
      </c>
      <c r="P62" s="59" t="s">
        <v>112</v>
      </c>
      <c r="Q62" s="59" t="s">
        <v>112</v>
      </c>
      <c r="R62" s="59" t="s">
        <v>112</v>
      </c>
      <c r="S62" s="59"/>
      <c r="T62" s="59"/>
      <c r="U62" s="59"/>
      <c r="V62" s="59"/>
      <c r="W62" s="17"/>
      <c r="X62" s="18"/>
      <c r="Y62" s="18"/>
      <c r="Z62" s="277"/>
    </row>
    <row r="63" spans="1:26" ht="26.25" customHeight="1">
      <c r="A63" s="33"/>
      <c r="B63" s="34"/>
      <c r="C63" s="24"/>
      <c r="D63" s="31"/>
      <c r="E63" s="31" t="s">
        <v>53</v>
      </c>
      <c r="F63" s="24">
        <f>SUM(F35:F62)</f>
        <v>28</v>
      </c>
      <c r="G63" s="33"/>
      <c r="H63" s="34"/>
      <c r="I63" s="24"/>
      <c r="J63" s="33"/>
      <c r="K63" s="34"/>
      <c r="L63" s="34"/>
      <c r="M63" s="34"/>
      <c r="N63" s="68"/>
      <c r="O63" s="68"/>
      <c r="P63" s="68"/>
      <c r="Q63" s="68"/>
      <c r="R63" s="68"/>
      <c r="S63" s="68"/>
      <c r="T63" s="68"/>
      <c r="U63" s="68"/>
      <c r="V63" s="68"/>
      <c r="W63" s="34"/>
      <c r="X63" s="34"/>
      <c r="Y63" s="34"/>
      <c r="Z63" s="34"/>
    </row>
    <row r="64" spans="1:26" ht="26.25" customHeight="1">
      <c r="A64" s="268" t="s">
        <v>129</v>
      </c>
      <c r="B64" s="272">
        <v>10</v>
      </c>
      <c r="C64" s="36">
        <v>4.0999999999999996</v>
      </c>
      <c r="D64" s="37" t="s">
        <v>130</v>
      </c>
      <c r="E64" s="37" t="s">
        <v>131</v>
      </c>
      <c r="F64" s="36">
        <v>2</v>
      </c>
      <c r="G64" s="8" t="s">
        <v>57</v>
      </c>
      <c r="H64" s="17" t="s">
        <v>70</v>
      </c>
      <c r="I64" s="36" t="s">
        <v>128</v>
      </c>
      <c r="J64" s="16" t="s">
        <v>217</v>
      </c>
      <c r="K64" s="94">
        <v>0</v>
      </c>
      <c r="L64" s="94">
        <v>0</v>
      </c>
      <c r="M64" s="94">
        <v>0</v>
      </c>
      <c r="N64" s="103">
        <v>0</v>
      </c>
      <c r="O64" s="26">
        <v>0</v>
      </c>
      <c r="P64" s="26">
        <v>0</v>
      </c>
      <c r="Q64" s="230">
        <v>0</v>
      </c>
      <c r="R64" s="26">
        <v>0</v>
      </c>
      <c r="S64" s="26"/>
      <c r="T64" s="26"/>
      <c r="U64" s="78"/>
      <c r="V64" s="26"/>
      <c r="W64" s="17"/>
      <c r="X64" s="18"/>
      <c r="Y64" s="18"/>
      <c r="Z64" s="293"/>
    </row>
    <row r="65" spans="1:26" ht="26.25" customHeight="1">
      <c r="A65" s="271"/>
      <c r="B65" s="271"/>
      <c r="C65" s="36">
        <v>4.2</v>
      </c>
      <c r="D65" s="37" t="s">
        <v>135</v>
      </c>
      <c r="E65" s="37" t="s">
        <v>136</v>
      </c>
      <c r="F65" s="36">
        <v>3</v>
      </c>
      <c r="G65" s="8" t="s">
        <v>57</v>
      </c>
      <c r="H65" s="17" t="s">
        <v>70</v>
      </c>
      <c r="I65" s="36" t="s">
        <v>29</v>
      </c>
      <c r="J65" s="16" t="s">
        <v>217</v>
      </c>
      <c r="K65" s="94">
        <v>0</v>
      </c>
      <c r="L65" s="94">
        <v>0</v>
      </c>
      <c r="M65" s="94">
        <v>0</v>
      </c>
      <c r="N65" s="103">
        <v>0</v>
      </c>
      <c r="O65" s="26">
        <v>0</v>
      </c>
      <c r="P65" s="26">
        <v>0</v>
      </c>
      <c r="Q65" s="230">
        <v>0</v>
      </c>
      <c r="R65" s="26">
        <v>0</v>
      </c>
      <c r="S65" s="26"/>
      <c r="T65" s="26"/>
      <c r="U65" s="78"/>
      <c r="V65" s="26"/>
      <c r="W65" s="17"/>
      <c r="X65" s="18"/>
      <c r="Y65" s="18"/>
      <c r="Z65" s="294"/>
    </row>
    <row r="66" spans="1:26" ht="26.25" customHeight="1">
      <c r="A66" s="271"/>
      <c r="B66" s="271"/>
      <c r="C66" s="36">
        <v>4.3</v>
      </c>
      <c r="D66" s="37" t="s">
        <v>140</v>
      </c>
      <c r="E66" s="37" t="s">
        <v>141</v>
      </c>
      <c r="F66" s="36">
        <v>2</v>
      </c>
      <c r="G66" s="8" t="s">
        <v>57</v>
      </c>
      <c r="H66" s="17" t="s">
        <v>70</v>
      </c>
      <c r="I66" s="36" t="s">
        <v>101</v>
      </c>
      <c r="J66" s="16" t="s">
        <v>218</v>
      </c>
      <c r="K66" s="94">
        <v>2</v>
      </c>
      <c r="L66" s="94">
        <v>3</v>
      </c>
      <c r="M66" s="19">
        <v>4</v>
      </c>
      <c r="N66" s="19">
        <v>4</v>
      </c>
      <c r="O66" s="26">
        <v>4</v>
      </c>
      <c r="P66" s="26">
        <v>4</v>
      </c>
      <c r="Q66" s="230">
        <v>5</v>
      </c>
      <c r="R66" s="26">
        <v>5</v>
      </c>
      <c r="S66" s="26"/>
      <c r="T66" s="75"/>
      <c r="U66" s="78"/>
      <c r="V66" s="80"/>
      <c r="W66" s="26"/>
      <c r="X66" s="18"/>
      <c r="Y66" s="18"/>
      <c r="Z66" s="38"/>
    </row>
    <row r="67" spans="1:26" ht="26.25" customHeight="1">
      <c r="A67" s="271"/>
      <c r="B67" s="271"/>
      <c r="C67" s="36">
        <v>4.4000000000000004</v>
      </c>
      <c r="D67" s="39" t="s">
        <v>145</v>
      </c>
      <c r="E67" s="39" t="s">
        <v>146</v>
      </c>
      <c r="F67" s="36">
        <v>2</v>
      </c>
      <c r="G67" s="8" t="s">
        <v>57</v>
      </c>
      <c r="H67" s="17"/>
      <c r="I67" s="36" t="s">
        <v>29</v>
      </c>
      <c r="J67" s="16" t="s">
        <v>219</v>
      </c>
      <c r="K67" s="97">
        <f>Sustainability!$Z$19</f>
        <v>90</v>
      </c>
      <c r="L67" s="96">
        <f>Sustainability!AA19</f>
        <v>90</v>
      </c>
      <c r="M67" s="94">
        <v>80</v>
      </c>
      <c r="N67" s="103">
        <v>70</v>
      </c>
      <c r="O67" s="26">
        <v>80</v>
      </c>
      <c r="P67" s="26">
        <v>80</v>
      </c>
      <c r="Q67" s="26">
        <v>100</v>
      </c>
      <c r="R67" s="26">
        <v>90</v>
      </c>
      <c r="S67" s="26"/>
      <c r="T67" s="26"/>
      <c r="U67" s="78"/>
      <c r="V67" s="26"/>
      <c r="W67" s="17"/>
      <c r="X67" s="18"/>
      <c r="Y67" s="18"/>
      <c r="Z67" s="38"/>
    </row>
    <row r="68" spans="1:26" ht="26.25" customHeight="1">
      <c r="A68" s="271"/>
      <c r="B68" s="271"/>
      <c r="C68" s="36">
        <v>4.5</v>
      </c>
      <c r="D68" s="37" t="s">
        <v>150</v>
      </c>
      <c r="E68" s="37" t="s">
        <v>151</v>
      </c>
      <c r="F68" s="36">
        <v>1</v>
      </c>
      <c r="G68" s="8" t="s">
        <v>57</v>
      </c>
      <c r="H68" s="17" t="s">
        <v>70</v>
      </c>
      <c r="I68" s="36" t="s">
        <v>101</v>
      </c>
      <c r="J68" s="16" t="s">
        <v>217</v>
      </c>
      <c r="K68" s="96">
        <v>100</v>
      </c>
      <c r="L68" s="96">
        <v>100</v>
      </c>
      <c r="M68" s="96">
        <v>100</v>
      </c>
      <c r="N68" s="96">
        <v>100</v>
      </c>
      <c r="O68" s="96">
        <v>100</v>
      </c>
      <c r="P68" s="57">
        <v>100</v>
      </c>
      <c r="Q68" s="57">
        <v>100</v>
      </c>
      <c r="R68" s="57">
        <v>100</v>
      </c>
      <c r="S68" s="57"/>
      <c r="T68" s="57"/>
      <c r="U68" s="57"/>
      <c r="V68" s="57"/>
      <c r="W68" s="17"/>
      <c r="X68" s="18"/>
      <c r="Y68" s="18"/>
      <c r="Z68" s="38"/>
    </row>
    <row r="69" spans="1:26" ht="26.25" customHeight="1">
      <c r="A69" s="33"/>
      <c r="B69" s="34"/>
      <c r="C69" s="24"/>
      <c r="D69" s="31"/>
      <c r="E69" s="31" t="s">
        <v>53</v>
      </c>
      <c r="F69" s="24">
        <f>SUM(F64:F68)</f>
        <v>10</v>
      </c>
      <c r="G69" s="33"/>
      <c r="H69" s="34"/>
      <c r="I69" s="24"/>
      <c r="J69" s="33"/>
      <c r="K69" s="34"/>
      <c r="L69" s="34"/>
      <c r="M69" s="34"/>
      <c r="N69" s="68"/>
      <c r="O69" s="68"/>
      <c r="P69" s="68"/>
      <c r="Q69" s="68"/>
      <c r="R69" s="68"/>
      <c r="S69" s="68"/>
      <c r="T69" s="68"/>
      <c r="U69" s="68"/>
      <c r="V69" s="68"/>
      <c r="W69" s="34"/>
      <c r="X69" s="34"/>
      <c r="Y69" s="34"/>
      <c r="Z69" s="34"/>
    </row>
    <row r="70" spans="1:26" ht="26.25" customHeight="1">
      <c r="A70" s="314" t="s">
        <v>220</v>
      </c>
      <c r="B70" s="315">
        <v>8</v>
      </c>
      <c r="C70" s="287">
        <v>5.0999999999999996</v>
      </c>
      <c r="D70" s="290" t="s">
        <v>156</v>
      </c>
      <c r="E70" s="290" t="s">
        <v>127</v>
      </c>
      <c r="F70" s="287">
        <v>2</v>
      </c>
      <c r="G70" s="290" t="s">
        <v>70</v>
      </c>
      <c r="H70" s="17" t="s">
        <v>70</v>
      </c>
      <c r="I70" s="287" t="s">
        <v>29</v>
      </c>
      <c r="J70" s="32" t="s">
        <v>221</v>
      </c>
      <c r="K70" s="40" t="s">
        <v>112</v>
      </c>
      <c r="L70" s="100">
        <v>41</v>
      </c>
      <c r="M70" s="100">
        <v>41</v>
      </c>
      <c r="N70" s="100">
        <v>41</v>
      </c>
      <c r="O70" s="100">
        <v>41</v>
      </c>
      <c r="P70" s="100">
        <v>41</v>
      </c>
      <c r="Q70" s="100">
        <v>41</v>
      </c>
      <c r="R70" s="74">
        <v>5</v>
      </c>
      <c r="S70" s="74"/>
      <c r="T70" s="74"/>
      <c r="U70" s="74"/>
      <c r="V70" s="74"/>
      <c r="W70" s="41"/>
      <c r="X70" s="18"/>
      <c r="Y70" s="18"/>
      <c r="Z70" s="275"/>
    </row>
    <row r="71" spans="1:26" ht="26.25" customHeight="1">
      <c r="A71" s="314"/>
      <c r="B71" s="315"/>
      <c r="C71" s="288"/>
      <c r="D71" s="291"/>
      <c r="E71" s="291"/>
      <c r="F71" s="288"/>
      <c r="G71" s="291"/>
      <c r="H71" s="17"/>
      <c r="I71" s="288"/>
      <c r="J71" s="32" t="s">
        <v>215</v>
      </c>
      <c r="K71" s="69" t="s">
        <v>112</v>
      </c>
      <c r="L71" s="100">
        <v>40</v>
      </c>
      <c r="M71" s="100">
        <v>40</v>
      </c>
      <c r="N71" s="100">
        <v>40</v>
      </c>
      <c r="O71" s="69">
        <v>40</v>
      </c>
      <c r="P71" s="100">
        <v>40</v>
      </c>
      <c r="Q71" s="100">
        <v>40</v>
      </c>
      <c r="R71" s="74">
        <v>3</v>
      </c>
      <c r="S71" s="74"/>
      <c r="T71" s="74"/>
      <c r="U71" s="74"/>
      <c r="V71" s="74"/>
      <c r="W71" s="41"/>
      <c r="X71" s="18"/>
      <c r="Y71" s="18"/>
      <c r="Z71" s="276"/>
    </row>
    <row r="72" spans="1:26" ht="26.25" customHeight="1">
      <c r="A72" s="314"/>
      <c r="B72" s="315"/>
      <c r="C72" s="289"/>
      <c r="D72" s="292"/>
      <c r="E72" s="292"/>
      <c r="F72" s="289"/>
      <c r="G72" s="292"/>
      <c r="H72" s="17"/>
      <c r="I72" s="289"/>
      <c r="J72" s="16" t="s">
        <v>222</v>
      </c>
      <c r="K72" s="83" t="s">
        <v>112</v>
      </c>
      <c r="L72" s="102">
        <f>L71/L70*100</f>
        <v>97.560975609756099</v>
      </c>
      <c r="M72" s="102">
        <f>M71/M70*100</f>
        <v>97.560975609756099</v>
      </c>
      <c r="N72" s="102">
        <f>N71/N70*100</f>
        <v>97.560975609756099</v>
      </c>
      <c r="O72" s="102">
        <v>98</v>
      </c>
      <c r="P72" s="102">
        <v>98</v>
      </c>
      <c r="Q72" s="102">
        <v>98</v>
      </c>
      <c r="R72" s="102">
        <f>R71/R70*100</f>
        <v>60</v>
      </c>
      <c r="S72" s="74"/>
      <c r="T72" s="74"/>
      <c r="U72" s="74"/>
      <c r="V72" s="74"/>
      <c r="W72" s="17"/>
      <c r="X72" s="18"/>
      <c r="Y72" s="18"/>
      <c r="Z72" s="277"/>
    </row>
    <row r="73" spans="1:26" ht="26.25" customHeight="1">
      <c r="A73" s="314"/>
      <c r="B73" s="315"/>
      <c r="C73" s="287">
        <v>5.2</v>
      </c>
      <c r="D73" s="290" t="s">
        <v>160</v>
      </c>
      <c r="E73" s="290" t="s">
        <v>161</v>
      </c>
      <c r="F73" s="287">
        <v>2</v>
      </c>
      <c r="G73" s="311" t="s">
        <v>70</v>
      </c>
      <c r="H73" s="17" t="s">
        <v>70</v>
      </c>
      <c r="I73" s="287" t="s">
        <v>101</v>
      </c>
      <c r="J73" s="16" t="s">
        <v>199</v>
      </c>
      <c r="K73" s="84" t="s">
        <v>112</v>
      </c>
      <c r="L73" s="100">
        <v>0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74"/>
      <c r="T73" s="74"/>
      <c r="U73" s="74"/>
      <c r="V73" s="74"/>
      <c r="W73" s="17"/>
      <c r="X73" s="18"/>
      <c r="Y73" s="18"/>
      <c r="Z73" s="42"/>
    </row>
    <row r="74" spans="1:26" ht="26.25" customHeight="1">
      <c r="A74" s="314"/>
      <c r="B74" s="315"/>
      <c r="C74" s="288"/>
      <c r="D74" s="291"/>
      <c r="E74" s="291"/>
      <c r="F74" s="288"/>
      <c r="G74" s="312"/>
      <c r="H74" s="17"/>
      <c r="I74" s="288"/>
      <c r="J74" s="16" t="s">
        <v>197</v>
      </c>
      <c r="K74" s="69" t="s">
        <v>112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74"/>
      <c r="T74" s="74"/>
      <c r="U74" s="74"/>
      <c r="V74" s="74"/>
      <c r="W74" s="17"/>
      <c r="X74" s="18"/>
      <c r="Y74" s="18"/>
      <c r="Z74" s="42"/>
    </row>
    <row r="75" spans="1:26" ht="26.25" customHeight="1">
      <c r="A75" s="314"/>
      <c r="B75" s="315"/>
      <c r="C75" s="289"/>
      <c r="D75" s="292"/>
      <c r="E75" s="292"/>
      <c r="F75" s="289"/>
      <c r="G75" s="313"/>
      <c r="H75" s="17"/>
      <c r="I75" s="289"/>
      <c r="J75" s="16" t="s">
        <v>223</v>
      </c>
      <c r="K75" s="83" t="s">
        <v>112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74"/>
      <c r="T75" s="74"/>
      <c r="U75" s="74"/>
      <c r="V75" s="74"/>
      <c r="W75" s="17"/>
      <c r="X75" s="18"/>
      <c r="Y75" s="18"/>
      <c r="Z75" s="42"/>
    </row>
    <row r="76" spans="1:26" ht="26.25" customHeight="1">
      <c r="A76" s="314"/>
      <c r="B76" s="315"/>
      <c r="C76" s="36">
        <v>5.3</v>
      </c>
      <c r="D76" s="37" t="s">
        <v>224</v>
      </c>
      <c r="E76" s="37" t="s">
        <v>164</v>
      </c>
      <c r="F76" s="36">
        <v>2</v>
      </c>
      <c r="G76" s="37" t="s">
        <v>70</v>
      </c>
      <c r="H76" s="17" t="s">
        <v>70</v>
      </c>
      <c r="I76" s="36" t="s">
        <v>128</v>
      </c>
      <c r="J76" s="16" t="s">
        <v>225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72"/>
      <c r="T76" s="75"/>
      <c r="U76" s="78"/>
      <c r="V76" s="80"/>
      <c r="W76" s="17"/>
      <c r="X76" s="43"/>
      <c r="Y76" s="18"/>
      <c r="Z76" s="42"/>
    </row>
    <row r="77" spans="1:26" ht="26.25" customHeight="1">
      <c r="A77" s="314"/>
      <c r="B77" s="315"/>
      <c r="C77" s="272">
        <v>5.4</v>
      </c>
      <c r="D77" s="281" t="s">
        <v>168</v>
      </c>
      <c r="E77" s="281" t="s">
        <v>169</v>
      </c>
      <c r="F77" s="272">
        <v>2</v>
      </c>
      <c r="G77" s="281" t="s">
        <v>70</v>
      </c>
      <c r="H77" s="270" t="s">
        <v>70</v>
      </c>
      <c r="I77" s="272" t="s">
        <v>65</v>
      </c>
      <c r="J77" s="32" t="s">
        <v>226</v>
      </c>
      <c r="K77" s="101">
        <v>1</v>
      </c>
      <c r="L77" s="101">
        <v>1</v>
      </c>
      <c r="M77" s="101">
        <v>1</v>
      </c>
      <c r="N77" s="101">
        <v>1</v>
      </c>
      <c r="O77" s="101">
        <v>1</v>
      </c>
      <c r="P77" s="101">
        <v>1</v>
      </c>
      <c r="Q77" s="101">
        <v>1</v>
      </c>
      <c r="R77" s="101">
        <v>1</v>
      </c>
      <c r="S77" s="57"/>
      <c r="T77" s="57"/>
      <c r="U77" s="57"/>
      <c r="V77" s="57"/>
      <c r="W77" s="41"/>
      <c r="X77" s="43"/>
      <c r="Y77" s="18"/>
      <c r="Z77" s="275"/>
    </row>
    <row r="78" spans="1:26" ht="26.25" customHeight="1">
      <c r="A78" s="314"/>
      <c r="B78" s="315"/>
      <c r="C78" s="271"/>
      <c r="D78" s="271"/>
      <c r="E78" s="271"/>
      <c r="F78" s="271"/>
      <c r="G78" s="282"/>
      <c r="H78" s="271"/>
      <c r="I78" s="271"/>
      <c r="J78" s="32" t="s">
        <v>197</v>
      </c>
      <c r="K78" s="101">
        <v>1</v>
      </c>
      <c r="L78" s="101">
        <v>1</v>
      </c>
      <c r="M78" s="101">
        <v>1</v>
      </c>
      <c r="N78" s="101">
        <v>1</v>
      </c>
      <c r="O78" s="69">
        <v>1</v>
      </c>
      <c r="P78" s="69">
        <v>1</v>
      </c>
      <c r="Q78" s="69">
        <v>1</v>
      </c>
      <c r="R78" s="69">
        <v>1</v>
      </c>
      <c r="S78" s="57"/>
      <c r="T78" s="57"/>
      <c r="U78" s="57"/>
      <c r="V78" s="57"/>
      <c r="W78" s="41"/>
      <c r="X78" s="18"/>
      <c r="Y78" s="18"/>
      <c r="Z78" s="276"/>
    </row>
    <row r="79" spans="1:26" ht="26.25" customHeight="1">
      <c r="A79" s="314"/>
      <c r="B79" s="315"/>
      <c r="C79" s="271"/>
      <c r="D79" s="271"/>
      <c r="E79" s="271"/>
      <c r="F79" s="271"/>
      <c r="G79" s="282"/>
      <c r="H79" s="271"/>
      <c r="I79" s="271"/>
      <c r="J79" s="32" t="s">
        <v>198</v>
      </c>
      <c r="K79" s="96">
        <v>100</v>
      </c>
      <c r="L79" s="96">
        <v>100</v>
      </c>
      <c r="M79" s="32">
        <v>100</v>
      </c>
      <c r="N79" s="32">
        <v>100</v>
      </c>
      <c r="O79" s="70">
        <v>100</v>
      </c>
      <c r="P79" s="70">
        <v>100</v>
      </c>
      <c r="Q79" s="70">
        <v>100</v>
      </c>
      <c r="R79" s="70">
        <v>100</v>
      </c>
      <c r="S79" s="59"/>
      <c r="T79" s="59"/>
      <c r="U79" s="59"/>
      <c r="V79" s="59"/>
      <c r="W79" s="32"/>
      <c r="X79" s="18"/>
      <c r="Y79" s="18"/>
      <c r="Z79" s="277"/>
    </row>
    <row r="80" spans="1:26" ht="26.25" customHeight="1">
      <c r="A80" s="33"/>
      <c r="B80" s="34"/>
      <c r="C80" s="24"/>
      <c r="D80" s="31"/>
      <c r="E80" s="31" t="s">
        <v>53</v>
      </c>
      <c r="F80" s="24">
        <f>SUM(F70:F79)</f>
        <v>8</v>
      </c>
      <c r="G80" s="33"/>
      <c r="H80" s="34"/>
      <c r="I80" s="24"/>
      <c r="J80" s="33"/>
      <c r="K80" s="34"/>
      <c r="L80" s="34"/>
      <c r="M80" s="34"/>
      <c r="N80" s="68"/>
      <c r="O80" s="68"/>
      <c r="P80" s="68"/>
      <c r="Q80" s="68"/>
      <c r="R80" s="68"/>
      <c r="S80" s="68"/>
      <c r="T80" s="68"/>
      <c r="U80" s="68"/>
      <c r="V80" s="68"/>
      <c r="W80" s="34"/>
      <c r="X80" s="34"/>
      <c r="Y80" s="34"/>
      <c r="Z80" s="34"/>
    </row>
    <row r="81" spans="1:27" ht="26.25" customHeight="1">
      <c r="A81" s="268" t="s">
        <v>173</v>
      </c>
      <c r="B81" s="272">
        <v>10</v>
      </c>
      <c r="C81" s="272">
        <v>6.1</v>
      </c>
      <c r="D81" s="283" t="s">
        <v>174</v>
      </c>
      <c r="E81" s="281" t="s">
        <v>227</v>
      </c>
      <c r="F81" s="272">
        <v>2</v>
      </c>
      <c r="G81" s="281" t="s">
        <v>176</v>
      </c>
      <c r="H81" s="270" t="s">
        <v>228</v>
      </c>
      <c r="I81" s="272" t="s">
        <v>29</v>
      </c>
      <c r="J81" s="16" t="s">
        <v>196</v>
      </c>
      <c r="K81" s="94">
        <v>153</v>
      </c>
      <c r="L81" s="94">
        <v>153</v>
      </c>
      <c r="M81" s="94">
        <v>153</v>
      </c>
      <c r="N81" s="26">
        <v>153</v>
      </c>
      <c r="O81" s="26">
        <v>153</v>
      </c>
      <c r="P81" s="71">
        <v>180</v>
      </c>
      <c r="Q81" s="26">
        <v>180</v>
      </c>
      <c r="R81" s="26">
        <v>180</v>
      </c>
      <c r="S81" s="26"/>
      <c r="T81" s="26"/>
      <c r="U81" s="26"/>
      <c r="V81" s="26"/>
      <c r="W81" s="17"/>
      <c r="X81" s="18"/>
      <c r="Y81" s="18"/>
      <c r="Z81" s="44"/>
    </row>
    <row r="82" spans="1:27" ht="26.25" customHeight="1">
      <c r="A82" s="271"/>
      <c r="B82" s="271"/>
      <c r="C82" s="271"/>
      <c r="D82" s="284"/>
      <c r="E82" s="271"/>
      <c r="F82" s="271"/>
      <c r="G82" s="282"/>
      <c r="H82" s="271"/>
      <c r="I82" s="271"/>
      <c r="J82" s="16" t="s">
        <v>197</v>
      </c>
      <c r="K82" s="94">
        <v>160</v>
      </c>
      <c r="L82" s="94">
        <v>161</v>
      </c>
      <c r="M82" s="94">
        <v>161</v>
      </c>
      <c r="N82" s="26">
        <v>150</v>
      </c>
      <c r="O82" s="26">
        <v>156</v>
      </c>
      <c r="P82" s="71">
        <v>169</v>
      </c>
      <c r="Q82" s="26">
        <v>172</v>
      </c>
      <c r="R82" s="26">
        <v>174</v>
      </c>
      <c r="S82" s="26"/>
      <c r="T82" s="26"/>
      <c r="U82" s="26"/>
      <c r="V82" s="26"/>
      <c r="W82" s="17"/>
      <c r="X82" s="18"/>
      <c r="Y82" s="18"/>
      <c r="Z82" s="44"/>
    </row>
    <row r="83" spans="1:27" ht="26.25" customHeight="1">
      <c r="A83" s="271"/>
      <c r="B83" s="271"/>
      <c r="C83" s="271"/>
      <c r="D83" s="284"/>
      <c r="E83" s="271"/>
      <c r="F83" s="271"/>
      <c r="G83" s="282"/>
      <c r="H83" s="271"/>
      <c r="I83" s="271"/>
      <c r="J83" s="16" t="s">
        <v>198</v>
      </c>
      <c r="K83" s="96">
        <f t="shared" ref="K83:R83" si="31">K82/K81*100</f>
        <v>104.57516339869282</v>
      </c>
      <c r="L83" s="96">
        <f t="shared" si="31"/>
        <v>105.22875816993465</v>
      </c>
      <c r="M83" s="96">
        <f t="shared" si="31"/>
        <v>105.22875816993465</v>
      </c>
      <c r="N83" s="96">
        <f t="shared" si="31"/>
        <v>98.039215686274503</v>
      </c>
      <c r="O83" s="96">
        <f t="shared" si="31"/>
        <v>101.96078431372548</v>
      </c>
      <c r="P83" s="96">
        <f t="shared" si="31"/>
        <v>93.888888888888886</v>
      </c>
      <c r="Q83" s="96">
        <f t="shared" si="31"/>
        <v>95.555555555555557</v>
      </c>
      <c r="R83" s="96">
        <f t="shared" si="31"/>
        <v>96.666666666666671</v>
      </c>
      <c r="S83" s="59"/>
      <c r="T83" s="59"/>
      <c r="U83" s="26"/>
      <c r="V83" s="26"/>
      <c r="W83" s="17"/>
      <c r="X83" s="18"/>
      <c r="Y83" s="18"/>
      <c r="Z83" s="44"/>
    </row>
    <row r="84" spans="1:27" ht="26.25" customHeight="1">
      <c r="A84" s="271"/>
      <c r="B84" s="271"/>
      <c r="C84" s="272">
        <v>6.2</v>
      </c>
      <c r="D84" s="309" t="s">
        <v>177</v>
      </c>
      <c r="E84" s="279" t="s">
        <v>229</v>
      </c>
      <c r="F84" s="272">
        <v>3</v>
      </c>
      <c r="G84" s="281" t="s">
        <v>176</v>
      </c>
      <c r="H84" s="17" t="s">
        <v>70</v>
      </c>
      <c r="I84" s="272" t="s">
        <v>29</v>
      </c>
      <c r="J84" s="27" t="s">
        <v>293</v>
      </c>
      <c r="K84" s="316" t="s">
        <v>296</v>
      </c>
      <c r="L84" s="317"/>
      <c r="M84" s="317"/>
      <c r="N84" s="317"/>
      <c r="O84" s="317"/>
      <c r="P84" s="317"/>
      <c r="Q84" s="318"/>
      <c r="R84" s="62"/>
      <c r="S84" s="62"/>
      <c r="T84" s="62"/>
      <c r="U84" s="62"/>
      <c r="V84" s="62"/>
      <c r="W84" s="19"/>
      <c r="X84" s="45"/>
      <c r="Y84" s="18"/>
      <c r="Z84" s="293"/>
    </row>
    <row r="85" spans="1:27" ht="26.25" customHeight="1">
      <c r="A85" s="271"/>
      <c r="B85" s="271"/>
      <c r="C85" s="271"/>
      <c r="D85" s="305"/>
      <c r="E85" s="280"/>
      <c r="F85" s="271"/>
      <c r="G85" s="282"/>
      <c r="H85" s="17"/>
      <c r="I85" s="271"/>
      <c r="J85" s="27" t="s">
        <v>197</v>
      </c>
      <c r="K85" s="19">
        <v>1</v>
      </c>
      <c r="L85" s="19">
        <v>1</v>
      </c>
      <c r="M85" s="19">
        <f>L85+7</f>
        <v>8</v>
      </c>
      <c r="N85" s="62">
        <f>M85+9</f>
        <v>17</v>
      </c>
      <c r="O85" s="62">
        <f>N85+9</f>
        <v>26</v>
      </c>
      <c r="P85" s="62">
        <f>O85+2</f>
        <v>28</v>
      </c>
      <c r="Q85" s="62">
        <f>P85+1</f>
        <v>29</v>
      </c>
      <c r="R85" s="62">
        <f>Q85+1</f>
        <v>30</v>
      </c>
      <c r="S85" s="62"/>
      <c r="T85" s="62"/>
      <c r="U85" s="62"/>
      <c r="V85" s="62"/>
      <c r="W85" s="19"/>
      <c r="X85" s="18"/>
      <c r="Y85" s="18"/>
      <c r="Z85" s="310"/>
    </row>
    <row r="86" spans="1:27" ht="26.25" customHeight="1">
      <c r="A86" s="271"/>
      <c r="B86" s="271"/>
      <c r="C86" s="36">
        <v>6.3</v>
      </c>
      <c r="D86" s="37" t="s">
        <v>182</v>
      </c>
      <c r="E86" s="37" t="s">
        <v>230</v>
      </c>
      <c r="F86" s="36">
        <v>3</v>
      </c>
      <c r="G86" s="8" t="s">
        <v>176</v>
      </c>
      <c r="H86" s="17" t="s">
        <v>70</v>
      </c>
      <c r="I86" s="36" t="s">
        <v>101</v>
      </c>
      <c r="J86" s="16" t="s">
        <v>278</v>
      </c>
      <c r="K86" s="96">
        <v>97</v>
      </c>
      <c r="L86" s="96">
        <v>97</v>
      </c>
      <c r="M86" s="96">
        <v>97</v>
      </c>
      <c r="N86" s="96">
        <v>97</v>
      </c>
      <c r="O86" s="96">
        <v>97</v>
      </c>
      <c r="P86" s="57">
        <v>97</v>
      </c>
      <c r="Q86" s="57">
        <v>97</v>
      </c>
      <c r="R86" s="57">
        <v>97</v>
      </c>
      <c r="S86" s="57"/>
      <c r="T86" s="57"/>
      <c r="U86" s="57"/>
      <c r="V86" s="57"/>
      <c r="W86" s="17"/>
      <c r="X86" s="18"/>
      <c r="Y86" s="18"/>
      <c r="Z86" s="38"/>
    </row>
    <row r="87" spans="1:27" ht="26.25" customHeight="1">
      <c r="A87" s="271"/>
      <c r="B87" s="271"/>
      <c r="C87" s="272">
        <v>6.4</v>
      </c>
      <c r="D87" s="283" t="s">
        <v>187</v>
      </c>
      <c r="E87" s="281" t="s">
        <v>188</v>
      </c>
      <c r="F87" s="272">
        <v>2</v>
      </c>
      <c r="G87" s="281" t="s">
        <v>176</v>
      </c>
      <c r="H87" s="270" t="s">
        <v>70</v>
      </c>
      <c r="I87" s="272" t="s">
        <v>29</v>
      </c>
      <c r="J87" s="16" t="s">
        <v>231</v>
      </c>
      <c r="K87" s="19">
        <f>K82*50/10</f>
        <v>800</v>
      </c>
      <c r="L87" s="19">
        <f t="shared" ref="L87:R87" si="32">L82*50/10+K87</f>
        <v>1605</v>
      </c>
      <c r="M87" s="19">
        <f t="shared" si="32"/>
        <v>2410</v>
      </c>
      <c r="N87" s="19">
        <f t="shared" si="32"/>
        <v>3160</v>
      </c>
      <c r="O87" s="19">
        <f t="shared" si="32"/>
        <v>3940</v>
      </c>
      <c r="P87" s="19">
        <f t="shared" si="32"/>
        <v>4785</v>
      </c>
      <c r="Q87" s="19">
        <f t="shared" si="32"/>
        <v>5645</v>
      </c>
      <c r="R87" s="19">
        <f t="shared" si="32"/>
        <v>6515</v>
      </c>
      <c r="S87" s="26"/>
      <c r="T87" s="26"/>
      <c r="U87" s="26"/>
      <c r="V87" s="80"/>
      <c r="W87" s="17"/>
      <c r="X87" s="45"/>
      <c r="Y87" s="18"/>
      <c r="Z87" s="275"/>
    </row>
    <row r="88" spans="1:27" ht="26.25" customHeight="1">
      <c r="A88" s="271"/>
      <c r="B88" s="271"/>
      <c r="C88" s="272"/>
      <c r="D88" s="283"/>
      <c r="E88" s="281"/>
      <c r="F88" s="272"/>
      <c r="G88" s="281"/>
      <c r="H88" s="270"/>
      <c r="I88" s="272"/>
      <c r="J88" s="16" t="s">
        <v>232</v>
      </c>
      <c r="K88" s="94">
        <v>359</v>
      </c>
      <c r="L88" s="96">
        <f>666.5+K88</f>
        <v>1025.5</v>
      </c>
      <c r="M88" s="97">
        <f>L88+1132</f>
        <v>2157.5</v>
      </c>
      <c r="N88" s="97">
        <f>M88+360.36</f>
        <v>2517.86</v>
      </c>
      <c r="O88" s="59">
        <f>N88+1102</f>
        <v>3619.86</v>
      </c>
      <c r="P88" s="59">
        <f>O88+481</f>
        <v>4100.8600000000006</v>
      </c>
      <c r="Q88" s="59">
        <f>P88+164</f>
        <v>4264.8600000000006</v>
      </c>
      <c r="R88" s="59">
        <f>Q88+741</f>
        <v>5005.8600000000006</v>
      </c>
      <c r="S88" s="26"/>
      <c r="T88" s="76"/>
      <c r="U88" s="77"/>
      <c r="V88" s="79"/>
      <c r="W88" s="17"/>
      <c r="X88" s="18"/>
      <c r="Y88" s="18"/>
      <c r="Z88" s="276"/>
    </row>
    <row r="89" spans="1:27" ht="26.25" customHeight="1">
      <c r="A89" s="271"/>
      <c r="B89" s="271"/>
      <c r="C89" s="271"/>
      <c r="D89" s="284"/>
      <c r="E89" s="271"/>
      <c r="F89" s="271"/>
      <c r="G89" s="282"/>
      <c r="H89" s="271"/>
      <c r="I89" s="271"/>
      <c r="J89" s="32" t="s">
        <v>198</v>
      </c>
      <c r="K89" s="96">
        <f t="shared" ref="K89:R89" si="33">K88/K87*100</f>
        <v>44.875</v>
      </c>
      <c r="L89" s="96">
        <f t="shared" si="33"/>
        <v>63.894080996884739</v>
      </c>
      <c r="M89" s="96">
        <f t="shared" si="33"/>
        <v>89.522821576763491</v>
      </c>
      <c r="N89" s="96">
        <f t="shared" si="33"/>
        <v>79.67911392405064</v>
      </c>
      <c r="O89" s="96">
        <f t="shared" si="33"/>
        <v>91.874619289340103</v>
      </c>
      <c r="P89" s="96">
        <f t="shared" si="33"/>
        <v>85.702403343782663</v>
      </c>
      <c r="Q89" s="96">
        <f t="shared" si="33"/>
        <v>75.55110717449071</v>
      </c>
      <c r="R89" s="96">
        <f t="shared" si="33"/>
        <v>76.835917114351503</v>
      </c>
      <c r="S89" s="26"/>
      <c r="T89" s="76"/>
      <c r="U89" s="78"/>
      <c r="V89" s="26"/>
      <c r="W89" s="17"/>
      <c r="X89" s="18"/>
      <c r="Y89" s="18"/>
      <c r="Z89" s="302"/>
      <c r="AA89" s="93"/>
    </row>
    <row r="90" spans="1:27" ht="26.25" customHeight="1">
      <c r="A90" s="33"/>
      <c r="B90" s="34"/>
      <c r="C90" s="24"/>
      <c r="D90" s="31"/>
      <c r="E90" s="31" t="s">
        <v>53</v>
      </c>
      <c r="F90" s="24">
        <f>SUM(F81:F89)</f>
        <v>10</v>
      </c>
      <c r="G90" s="33"/>
      <c r="H90" s="34"/>
      <c r="I90" s="24"/>
      <c r="J90" s="33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7" ht="26.25" customHeight="1">
      <c r="A91" s="46"/>
      <c r="B91" s="47">
        <v>100</v>
      </c>
      <c r="C91" s="47"/>
      <c r="D91" s="48"/>
      <c r="E91" s="48" t="s">
        <v>190</v>
      </c>
      <c r="F91" s="47">
        <v>100</v>
      </c>
      <c r="G91" s="46"/>
      <c r="H91" s="49"/>
      <c r="I91" s="47"/>
      <c r="J91" s="46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7" ht="20" customHeight="1">
      <c r="A92" s="6"/>
      <c r="B92" s="2"/>
      <c r="C92" s="3"/>
      <c r="D92" s="5"/>
      <c r="E92" s="5"/>
      <c r="F92" s="3"/>
      <c r="G92" s="6"/>
      <c r="H92" s="2"/>
      <c r="I92" s="3"/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7" ht="19.25" customHeight="1">
      <c r="A93" s="319" t="s">
        <v>299</v>
      </c>
      <c r="B93" s="319"/>
      <c r="C93" s="319"/>
      <c r="D93" s="319"/>
      <c r="E93" s="319"/>
      <c r="F93" s="319"/>
      <c r="G93" s="319"/>
      <c r="H93" s="319"/>
      <c r="I93" s="319"/>
      <c r="J93" s="221"/>
      <c r="K93" s="221"/>
      <c r="L93" s="221"/>
      <c r="M93" s="221"/>
      <c r="N93" s="221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  <c r="Z93" s="222"/>
      <c r="AA93" s="223"/>
    </row>
    <row r="94" spans="1:27" ht="15.75" hidden="1" customHeight="1">
      <c r="A94" s="35" t="s">
        <v>233</v>
      </c>
      <c r="B94" s="35"/>
      <c r="C94" s="50"/>
      <c r="D94" s="51" t="s">
        <v>234</v>
      </c>
      <c r="E94" s="5"/>
      <c r="F94" s="3"/>
      <c r="G94" s="6"/>
      <c r="H94" s="2"/>
      <c r="I94" s="3"/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7" ht="15.75" hidden="1" customHeight="1">
      <c r="A95" s="52" t="s">
        <v>235</v>
      </c>
      <c r="B95" s="2"/>
      <c r="C95" s="3"/>
      <c r="D95" s="4" t="s">
        <v>236</v>
      </c>
      <c r="E95" s="5"/>
      <c r="F95" s="3"/>
      <c r="G95" s="6"/>
      <c r="H95" s="2"/>
      <c r="I95" s="3"/>
      <c r="J95" s="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7" ht="15.75" hidden="1" customHeight="1">
      <c r="A96" s="52" t="s">
        <v>237</v>
      </c>
      <c r="B96" s="2"/>
      <c r="C96" s="3"/>
      <c r="D96" s="4" t="s">
        <v>238</v>
      </c>
      <c r="E96" s="5"/>
      <c r="F96" s="3"/>
      <c r="G96" s="6"/>
      <c r="H96" s="2"/>
      <c r="I96" s="3"/>
      <c r="J96" s="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hidden="1" customHeight="1">
      <c r="A97" s="52" t="s">
        <v>239</v>
      </c>
      <c r="B97" s="2"/>
      <c r="C97" s="3"/>
      <c r="D97" s="4" t="s">
        <v>240</v>
      </c>
      <c r="E97" s="5"/>
      <c r="F97" s="3"/>
      <c r="G97" s="6"/>
      <c r="H97" s="2"/>
      <c r="I97" s="3"/>
      <c r="J97" s="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hidden="1" customHeight="1">
      <c r="A98" s="52"/>
      <c r="B98" s="2"/>
      <c r="C98" s="3"/>
      <c r="D98" s="4" t="s">
        <v>241</v>
      </c>
      <c r="E98" s="5"/>
      <c r="F98" s="3"/>
      <c r="G98" s="6"/>
      <c r="H98" s="2"/>
      <c r="I98" s="3"/>
      <c r="J98" s="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hidden="1" customHeight="1">
      <c r="A99" s="52" t="s">
        <v>242</v>
      </c>
      <c r="B99" s="2"/>
      <c r="C99" s="3"/>
      <c r="D99" s="53" t="s">
        <v>243</v>
      </c>
      <c r="E99" s="5"/>
      <c r="F99" s="3"/>
      <c r="G99" s="6"/>
      <c r="H99" s="2"/>
      <c r="I99" s="3"/>
      <c r="J99" s="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hidden="1" customHeight="1">
      <c r="A100" s="52" t="s">
        <v>244</v>
      </c>
      <c r="B100" s="2"/>
      <c r="C100" s="3"/>
      <c r="D100" s="4" t="s">
        <v>245</v>
      </c>
      <c r="E100" s="5"/>
      <c r="F100" s="3"/>
      <c r="G100" s="6"/>
      <c r="H100" s="2"/>
      <c r="I100" s="3"/>
      <c r="J100" s="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hidden="1" customHeight="1">
      <c r="A101" s="52" t="s">
        <v>246</v>
      </c>
      <c r="B101" s="2"/>
      <c r="C101" s="3"/>
      <c r="D101" s="4" t="s">
        <v>247</v>
      </c>
      <c r="E101" s="5"/>
      <c r="F101" s="3"/>
      <c r="G101" s="6"/>
      <c r="H101" s="2"/>
      <c r="I101" s="3"/>
      <c r="J101" s="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hidden="1" customHeight="1">
      <c r="A102" s="2"/>
      <c r="B102" s="2"/>
      <c r="C102" s="3"/>
      <c r="D102" s="4" t="s">
        <v>248</v>
      </c>
      <c r="E102" s="5"/>
      <c r="F102" s="3"/>
      <c r="G102" s="6"/>
      <c r="H102" s="2"/>
      <c r="I102" s="3"/>
      <c r="J102" s="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hidden="1" customHeight="1">
      <c r="A103" s="2"/>
      <c r="B103" s="2"/>
      <c r="C103" s="3"/>
      <c r="D103" s="5"/>
      <c r="E103" s="5"/>
      <c r="F103" s="3"/>
      <c r="G103" s="6"/>
      <c r="H103" s="2"/>
      <c r="I103" s="3"/>
      <c r="J103" s="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hidden="1" customHeight="1">
      <c r="A104" s="6"/>
      <c r="B104" s="2"/>
      <c r="C104" s="3"/>
      <c r="D104" s="5"/>
      <c r="E104" s="5"/>
      <c r="F104" s="3"/>
      <c r="G104" s="6"/>
      <c r="H104" s="2"/>
      <c r="I104" s="3"/>
      <c r="J104" s="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6"/>
      <c r="B105" s="2"/>
      <c r="C105" s="3"/>
      <c r="D105" s="5"/>
      <c r="E105" s="5"/>
      <c r="F105" s="3"/>
      <c r="G105" s="6"/>
      <c r="H105" s="2"/>
      <c r="I105" s="3"/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6"/>
      <c r="B106" s="2"/>
      <c r="C106" s="3"/>
      <c r="D106" s="5"/>
      <c r="E106" s="5"/>
      <c r="F106" s="3"/>
      <c r="G106" s="6"/>
      <c r="H106" s="2"/>
      <c r="I106" s="3"/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6"/>
      <c r="B107" s="2"/>
      <c r="C107" s="3"/>
      <c r="D107" s="5"/>
      <c r="E107" s="5"/>
      <c r="F107" s="105"/>
      <c r="G107" s="6"/>
      <c r="H107" s="2"/>
      <c r="I107" s="3"/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6"/>
      <c r="B108" s="2"/>
      <c r="C108" s="3"/>
      <c r="D108" s="5"/>
      <c r="E108" s="5"/>
      <c r="F108" s="3"/>
      <c r="G108" s="6"/>
      <c r="H108" s="2"/>
      <c r="I108" s="3"/>
      <c r="J108" s="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6"/>
      <c r="B109" s="2"/>
      <c r="C109" s="3"/>
      <c r="D109" s="5"/>
      <c r="E109" s="5"/>
      <c r="F109" s="3"/>
      <c r="G109" s="6"/>
      <c r="H109" s="2"/>
      <c r="I109" s="3"/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6"/>
      <c r="B110" s="2"/>
      <c r="C110" s="3"/>
      <c r="D110" s="5"/>
      <c r="E110" s="5"/>
      <c r="F110" s="3"/>
      <c r="G110" s="6"/>
      <c r="H110" s="2"/>
      <c r="I110" s="3"/>
      <c r="J110" s="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6"/>
      <c r="B111" s="2"/>
      <c r="C111" s="3"/>
      <c r="D111" s="5"/>
      <c r="E111" s="5"/>
      <c r="F111" s="3"/>
      <c r="G111" s="6"/>
      <c r="H111" s="2"/>
      <c r="I111" s="3"/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6"/>
      <c r="B112" s="2"/>
      <c r="C112" s="3"/>
      <c r="D112" s="5"/>
      <c r="E112" s="5"/>
      <c r="F112" s="3"/>
      <c r="G112" s="6"/>
      <c r="H112" s="2"/>
      <c r="I112" s="3"/>
      <c r="J112" s="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6"/>
      <c r="B113" s="2"/>
      <c r="C113" s="3"/>
      <c r="D113" s="5"/>
      <c r="E113" s="5"/>
      <c r="F113" s="3"/>
      <c r="G113" s="6"/>
      <c r="H113" s="2"/>
      <c r="I113" s="3"/>
      <c r="J113" s="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6"/>
      <c r="B114" s="2"/>
      <c r="C114" s="3"/>
      <c r="D114" s="5"/>
      <c r="E114" s="5"/>
      <c r="F114" s="3"/>
      <c r="G114" s="6"/>
      <c r="H114" s="2"/>
      <c r="I114" s="3"/>
      <c r="J114" s="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6"/>
      <c r="B115" s="2"/>
      <c r="C115" s="3"/>
      <c r="D115" s="5"/>
      <c r="E115" s="5"/>
      <c r="F115" s="3"/>
      <c r="G115" s="6"/>
      <c r="H115" s="2"/>
      <c r="I115" s="3"/>
      <c r="J115" s="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6"/>
      <c r="B116" s="2"/>
      <c r="C116" s="3"/>
      <c r="D116" s="5"/>
      <c r="E116" s="5"/>
      <c r="F116" s="3"/>
      <c r="G116" s="6"/>
      <c r="H116" s="2"/>
      <c r="I116" s="3"/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6"/>
      <c r="B117" s="2"/>
      <c r="C117" s="3"/>
      <c r="D117" s="5"/>
      <c r="E117" s="5"/>
      <c r="F117" s="3"/>
      <c r="G117" s="6"/>
      <c r="H117" s="2"/>
      <c r="I117" s="3"/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6"/>
      <c r="B118" s="2"/>
      <c r="C118" s="3"/>
      <c r="D118" s="5"/>
      <c r="E118" s="5"/>
      <c r="F118" s="3"/>
      <c r="G118" s="6"/>
      <c r="H118" s="2"/>
      <c r="I118" s="3"/>
      <c r="J118" s="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6"/>
      <c r="B119" s="2"/>
      <c r="C119" s="3"/>
      <c r="D119" s="5"/>
      <c r="E119" s="5"/>
      <c r="F119" s="3"/>
      <c r="G119" s="6"/>
      <c r="H119" s="2"/>
      <c r="I119" s="3"/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6"/>
      <c r="B120" s="2"/>
      <c r="C120" s="3"/>
      <c r="D120" s="5"/>
      <c r="E120" s="5"/>
      <c r="F120" s="3"/>
      <c r="G120" s="6"/>
      <c r="H120" s="2"/>
      <c r="I120" s="3"/>
      <c r="J120" s="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6"/>
      <c r="B121" s="2"/>
      <c r="C121" s="3"/>
      <c r="D121" s="5"/>
      <c r="E121" s="5"/>
      <c r="F121" s="3"/>
      <c r="G121" s="6"/>
      <c r="H121" s="2"/>
      <c r="I121" s="3"/>
      <c r="J121" s="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6"/>
      <c r="B122" s="2"/>
      <c r="C122" s="3"/>
      <c r="D122" s="5"/>
      <c r="E122" s="5"/>
      <c r="F122" s="3"/>
      <c r="G122" s="6"/>
      <c r="H122" s="2"/>
      <c r="I122" s="3"/>
      <c r="J122" s="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6"/>
      <c r="B123" s="2"/>
      <c r="C123" s="3"/>
      <c r="D123" s="5"/>
      <c r="E123" s="5"/>
      <c r="F123" s="3"/>
      <c r="G123" s="6"/>
      <c r="H123" s="2"/>
      <c r="I123" s="3"/>
      <c r="J123" s="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6"/>
      <c r="B124" s="2"/>
      <c r="C124" s="3"/>
      <c r="D124" s="5"/>
      <c r="E124" s="5"/>
      <c r="F124" s="3"/>
      <c r="G124" s="6"/>
      <c r="H124" s="2"/>
      <c r="I124" s="3"/>
      <c r="J124" s="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6"/>
      <c r="B125" s="2"/>
      <c r="C125" s="3"/>
      <c r="D125" s="5"/>
      <c r="E125" s="5"/>
      <c r="F125" s="3"/>
      <c r="G125" s="6"/>
      <c r="H125" s="2"/>
      <c r="I125" s="3"/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6"/>
      <c r="B126" s="2"/>
      <c r="C126" s="3"/>
      <c r="D126" s="5"/>
      <c r="E126" s="5"/>
      <c r="F126" s="3"/>
      <c r="G126" s="6"/>
      <c r="H126" s="2"/>
      <c r="I126" s="3"/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6"/>
      <c r="B127" s="2"/>
      <c r="C127" s="3"/>
      <c r="D127" s="5"/>
      <c r="E127" s="5"/>
      <c r="F127" s="3"/>
      <c r="G127" s="6"/>
      <c r="H127" s="2"/>
      <c r="I127" s="3"/>
      <c r="J127" s="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6"/>
      <c r="B128" s="2"/>
      <c r="C128" s="3"/>
      <c r="D128" s="5"/>
      <c r="E128" s="5"/>
      <c r="F128" s="3"/>
      <c r="G128" s="6"/>
      <c r="H128" s="2"/>
      <c r="I128" s="3"/>
      <c r="J128" s="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6"/>
      <c r="B129" s="2"/>
      <c r="C129" s="3"/>
      <c r="D129" s="5"/>
      <c r="E129" s="5"/>
      <c r="F129" s="3"/>
      <c r="G129" s="6"/>
      <c r="H129" s="2"/>
      <c r="I129" s="3"/>
      <c r="J129" s="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6"/>
      <c r="B130" s="2"/>
      <c r="C130" s="3"/>
      <c r="D130" s="5"/>
      <c r="E130" s="5"/>
      <c r="F130" s="3"/>
      <c r="G130" s="6"/>
      <c r="H130" s="2"/>
      <c r="I130" s="3"/>
      <c r="J130" s="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6"/>
      <c r="B131" s="2"/>
      <c r="C131" s="3"/>
      <c r="D131" s="5"/>
      <c r="E131" s="5"/>
      <c r="F131" s="3"/>
      <c r="G131" s="6"/>
      <c r="H131" s="2"/>
      <c r="I131" s="3"/>
      <c r="J131" s="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6"/>
      <c r="B132" s="2"/>
      <c r="C132" s="3"/>
      <c r="D132" s="5"/>
      <c r="E132" s="5"/>
      <c r="F132" s="3"/>
      <c r="G132" s="6"/>
      <c r="H132" s="2"/>
      <c r="I132" s="3"/>
      <c r="J132" s="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6"/>
      <c r="B133" s="2"/>
      <c r="C133" s="3"/>
      <c r="D133" s="5"/>
      <c r="E133" s="5"/>
      <c r="F133" s="3"/>
      <c r="G133" s="6"/>
      <c r="H133" s="2"/>
      <c r="I133" s="3"/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6"/>
      <c r="B134" s="2"/>
      <c r="C134" s="3"/>
      <c r="D134" s="5"/>
      <c r="E134" s="5"/>
      <c r="F134" s="3"/>
      <c r="G134" s="6"/>
      <c r="H134" s="2"/>
      <c r="I134" s="3"/>
      <c r="J134" s="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6"/>
      <c r="B135" s="2"/>
      <c r="C135" s="3"/>
      <c r="D135" s="5"/>
      <c r="E135" s="5"/>
      <c r="F135" s="3"/>
      <c r="G135" s="6"/>
      <c r="H135" s="2"/>
      <c r="I135" s="3"/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6"/>
      <c r="B136" s="2"/>
      <c r="C136" s="3"/>
      <c r="D136" s="5"/>
      <c r="E136" s="5"/>
      <c r="F136" s="3"/>
      <c r="G136" s="6"/>
      <c r="H136" s="2"/>
      <c r="I136" s="3"/>
      <c r="J136" s="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6"/>
      <c r="B137" s="2"/>
      <c r="C137" s="3"/>
      <c r="D137" s="5"/>
      <c r="E137" s="5"/>
      <c r="F137" s="3"/>
      <c r="G137" s="6"/>
      <c r="H137" s="2"/>
      <c r="I137" s="3"/>
      <c r="J137" s="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6"/>
      <c r="B138" s="2"/>
      <c r="C138" s="3"/>
      <c r="D138" s="5"/>
      <c r="E138" s="5"/>
      <c r="F138" s="3"/>
      <c r="G138" s="6"/>
      <c r="H138" s="2"/>
      <c r="I138" s="3"/>
      <c r="J138" s="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6"/>
      <c r="B139" s="2"/>
      <c r="C139" s="3"/>
      <c r="D139" s="5"/>
      <c r="E139" s="5"/>
      <c r="F139" s="3"/>
      <c r="G139" s="6"/>
      <c r="H139" s="2"/>
      <c r="I139" s="3"/>
      <c r="J139" s="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6"/>
      <c r="B140" s="2"/>
      <c r="C140" s="3"/>
      <c r="D140" s="5"/>
      <c r="E140" s="5"/>
      <c r="F140" s="3"/>
      <c r="G140" s="6"/>
      <c r="H140" s="2"/>
      <c r="I140" s="3"/>
      <c r="J140" s="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6"/>
      <c r="B141" s="2"/>
      <c r="C141" s="3"/>
      <c r="D141" s="5"/>
      <c r="E141" s="5"/>
      <c r="F141" s="3"/>
      <c r="G141" s="6"/>
      <c r="H141" s="2"/>
      <c r="I141" s="3"/>
      <c r="J141" s="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6"/>
      <c r="B142" s="2"/>
      <c r="C142" s="3"/>
      <c r="D142" s="5"/>
      <c r="E142" s="5"/>
      <c r="F142" s="3"/>
      <c r="G142" s="6"/>
      <c r="H142" s="2"/>
      <c r="I142" s="3"/>
      <c r="J142" s="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6"/>
      <c r="B143" s="2"/>
      <c r="C143" s="3"/>
      <c r="D143" s="5"/>
      <c r="E143" s="5"/>
      <c r="F143" s="3"/>
      <c r="G143" s="6"/>
      <c r="H143" s="2"/>
      <c r="I143" s="3"/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6"/>
      <c r="B144" s="2"/>
      <c r="C144" s="3"/>
      <c r="D144" s="5"/>
      <c r="E144" s="5"/>
      <c r="F144" s="3"/>
      <c r="G144" s="6"/>
      <c r="H144" s="2"/>
      <c r="I144" s="3"/>
      <c r="J144" s="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6"/>
      <c r="B145" s="2"/>
      <c r="C145" s="3"/>
      <c r="D145" s="5"/>
      <c r="E145" s="5"/>
      <c r="F145" s="3"/>
      <c r="G145" s="6"/>
      <c r="H145" s="2"/>
      <c r="I145" s="3"/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6"/>
      <c r="B146" s="2"/>
      <c r="C146" s="3"/>
      <c r="D146" s="5"/>
      <c r="E146" s="5"/>
      <c r="F146" s="3"/>
      <c r="G146" s="6"/>
      <c r="H146" s="2"/>
      <c r="I146" s="3"/>
      <c r="J146" s="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6"/>
      <c r="B147" s="2"/>
      <c r="C147" s="3"/>
      <c r="D147" s="5"/>
      <c r="E147" s="5"/>
      <c r="F147" s="3"/>
      <c r="G147" s="6"/>
      <c r="H147" s="2"/>
      <c r="I147" s="3"/>
      <c r="J147" s="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6"/>
      <c r="B148" s="2"/>
      <c r="C148" s="3"/>
      <c r="D148" s="5"/>
      <c r="E148" s="5"/>
      <c r="F148" s="3"/>
      <c r="G148" s="6"/>
      <c r="H148" s="2"/>
      <c r="I148" s="3"/>
      <c r="J148" s="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6"/>
      <c r="B149" s="2"/>
      <c r="C149" s="3"/>
      <c r="D149" s="5"/>
      <c r="E149" s="5"/>
      <c r="F149" s="3"/>
      <c r="G149" s="6"/>
      <c r="H149" s="2"/>
      <c r="I149" s="3"/>
      <c r="J149" s="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6"/>
      <c r="B150" s="2"/>
      <c r="C150" s="3"/>
      <c r="D150" s="5"/>
      <c r="E150" s="5"/>
      <c r="F150" s="3"/>
      <c r="G150" s="6"/>
      <c r="H150" s="2"/>
      <c r="I150" s="3"/>
      <c r="J150" s="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6"/>
      <c r="B151" s="2"/>
      <c r="C151" s="3"/>
      <c r="D151" s="5"/>
      <c r="E151" s="5"/>
      <c r="F151" s="3"/>
      <c r="G151" s="6"/>
      <c r="H151" s="2"/>
      <c r="I151" s="3"/>
      <c r="J151" s="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6"/>
      <c r="B152" s="2"/>
      <c r="C152" s="3"/>
      <c r="D152" s="5"/>
      <c r="E152" s="5"/>
      <c r="F152" s="3"/>
      <c r="G152" s="6"/>
      <c r="H152" s="2"/>
      <c r="I152" s="3"/>
      <c r="J152" s="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6"/>
      <c r="B153" s="2"/>
      <c r="C153" s="3"/>
      <c r="D153" s="5"/>
      <c r="E153" s="5"/>
      <c r="F153" s="3"/>
      <c r="G153" s="6"/>
      <c r="H153" s="2"/>
      <c r="I153" s="3"/>
      <c r="J153" s="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6"/>
      <c r="B154" s="2"/>
      <c r="C154" s="3"/>
      <c r="D154" s="5"/>
      <c r="E154" s="5"/>
      <c r="F154" s="3"/>
      <c r="G154" s="6"/>
      <c r="H154" s="2"/>
      <c r="I154" s="3"/>
      <c r="J154" s="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6"/>
      <c r="B155" s="2"/>
      <c r="C155" s="3"/>
      <c r="D155" s="5"/>
      <c r="E155" s="5"/>
      <c r="F155" s="3"/>
      <c r="G155" s="6"/>
      <c r="H155" s="2"/>
      <c r="I155" s="3"/>
      <c r="J155" s="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6"/>
      <c r="B156" s="2"/>
      <c r="C156" s="3"/>
      <c r="D156" s="5"/>
      <c r="E156" s="5"/>
      <c r="F156" s="3"/>
      <c r="G156" s="6"/>
      <c r="H156" s="2"/>
      <c r="I156" s="3"/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6"/>
      <c r="B157" s="2"/>
      <c r="C157" s="3"/>
      <c r="D157" s="5"/>
      <c r="E157" s="5"/>
      <c r="F157" s="3"/>
      <c r="G157" s="6"/>
      <c r="H157" s="2"/>
      <c r="I157" s="3"/>
      <c r="J157" s="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6"/>
      <c r="B158" s="2"/>
      <c r="C158" s="3"/>
      <c r="D158" s="5"/>
      <c r="E158" s="5"/>
      <c r="F158" s="3"/>
      <c r="G158" s="6"/>
      <c r="H158" s="2"/>
      <c r="I158" s="3"/>
      <c r="J158" s="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6"/>
      <c r="B159" s="2"/>
      <c r="C159" s="3"/>
      <c r="D159" s="5"/>
      <c r="E159" s="5"/>
      <c r="F159" s="3"/>
      <c r="G159" s="6"/>
      <c r="H159" s="2"/>
      <c r="I159" s="3"/>
      <c r="J159" s="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6"/>
      <c r="B160" s="2"/>
      <c r="C160" s="3"/>
      <c r="D160" s="5"/>
      <c r="E160" s="5"/>
      <c r="F160" s="3"/>
      <c r="G160" s="6"/>
      <c r="H160" s="2"/>
      <c r="I160" s="3"/>
      <c r="J160" s="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6"/>
      <c r="B161" s="2"/>
      <c r="C161" s="3"/>
      <c r="D161" s="5"/>
      <c r="E161" s="5"/>
      <c r="F161" s="3"/>
      <c r="G161" s="6"/>
      <c r="H161" s="2"/>
      <c r="I161" s="3"/>
      <c r="J161" s="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6"/>
      <c r="B162" s="2"/>
      <c r="C162" s="3"/>
      <c r="D162" s="5"/>
      <c r="E162" s="5"/>
      <c r="F162" s="3"/>
      <c r="G162" s="6"/>
      <c r="H162" s="2"/>
      <c r="I162" s="3"/>
      <c r="J162" s="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6"/>
      <c r="B163" s="2"/>
      <c r="C163" s="3"/>
      <c r="D163" s="5"/>
      <c r="E163" s="5"/>
      <c r="F163" s="3"/>
      <c r="G163" s="6"/>
      <c r="H163" s="2"/>
      <c r="I163" s="3"/>
      <c r="J163" s="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6"/>
      <c r="B164" s="2"/>
      <c r="C164" s="3"/>
      <c r="D164" s="5"/>
      <c r="E164" s="5"/>
      <c r="F164" s="3"/>
      <c r="G164" s="6"/>
      <c r="H164" s="2"/>
      <c r="I164" s="3"/>
      <c r="J164" s="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6"/>
      <c r="B165" s="2"/>
      <c r="C165" s="3"/>
      <c r="D165" s="5"/>
      <c r="E165" s="5"/>
      <c r="F165" s="3"/>
      <c r="G165" s="6"/>
      <c r="H165" s="2"/>
      <c r="I165" s="3"/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6"/>
      <c r="B166" s="2"/>
      <c r="C166" s="3"/>
      <c r="D166" s="5"/>
      <c r="E166" s="5"/>
      <c r="F166" s="3"/>
      <c r="G166" s="6"/>
      <c r="H166" s="2"/>
      <c r="I166" s="3"/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6"/>
      <c r="B167" s="2"/>
      <c r="C167" s="3"/>
      <c r="D167" s="5"/>
      <c r="E167" s="5"/>
      <c r="F167" s="3"/>
      <c r="G167" s="6"/>
      <c r="H167" s="2"/>
      <c r="I167" s="3"/>
      <c r="J167" s="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6"/>
      <c r="B168" s="2"/>
      <c r="C168" s="3"/>
      <c r="D168" s="5"/>
      <c r="E168" s="5"/>
      <c r="F168" s="3"/>
      <c r="G168" s="6"/>
      <c r="H168" s="2"/>
      <c r="I168" s="3"/>
      <c r="J168" s="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6"/>
      <c r="B169" s="2"/>
      <c r="C169" s="3"/>
      <c r="D169" s="5"/>
      <c r="E169" s="5"/>
      <c r="F169" s="3"/>
      <c r="G169" s="6"/>
      <c r="H169" s="2"/>
      <c r="I169" s="3"/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6"/>
      <c r="B170" s="2"/>
      <c r="C170" s="3"/>
      <c r="D170" s="5"/>
      <c r="E170" s="5"/>
      <c r="F170" s="3"/>
      <c r="G170" s="6"/>
      <c r="H170" s="2"/>
      <c r="I170" s="3"/>
      <c r="J170" s="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6"/>
      <c r="B171" s="2"/>
      <c r="C171" s="3"/>
      <c r="D171" s="5"/>
      <c r="E171" s="5"/>
      <c r="F171" s="3"/>
      <c r="G171" s="6"/>
      <c r="H171" s="2"/>
      <c r="I171" s="3"/>
      <c r="J171" s="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6"/>
      <c r="B172" s="2"/>
      <c r="C172" s="3"/>
      <c r="D172" s="5"/>
      <c r="E172" s="5"/>
      <c r="F172" s="3"/>
      <c r="G172" s="6"/>
      <c r="H172" s="2"/>
      <c r="I172" s="3"/>
      <c r="J172" s="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6"/>
      <c r="B173" s="2"/>
      <c r="C173" s="3"/>
      <c r="D173" s="5"/>
      <c r="E173" s="5"/>
      <c r="F173" s="3"/>
      <c r="G173" s="6"/>
      <c r="H173" s="2"/>
      <c r="I173" s="3"/>
      <c r="J173" s="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6"/>
      <c r="B174" s="2"/>
      <c r="C174" s="3"/>
      <c r="D174" s="5"/>
      <c r="E174" s="5"/>
      <c r="F174" s="3"/>
      <c r="G174" s="6"/>
      <c r="H174" s="2"/>
      <c r="I174" s="3"/>
      <c r="J174" s="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6"/>
      <c r="B175" s="2"/>
      <c r="C175" s="3"/>
      <c r="D175" s="5"/>
      <c r="E175" s="5"/>
      <c r="F175" s="3"/>
      <c r="G175" s="6"/>
      <c r="H175" s="2"/>
      <c r="I175" s="3"/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6"/>
      <c r="B176" s="2"/>
      <c r="C176" s="3"/>
      <c r="D176" s="5"/>
      <c r="E176" s="5"/>
      <c r="F176" s="3"/>
      <c r="G176" s="6"/>
      <c r="H176" s="2"/>
      <c r="I176" s="3"/>
      <c r="J176" s="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6"/>
      <c r="B177" s="2"/>
      <c r="C177" s="3"/>
      <c r="D177" s="5"/>
      <c r="E177" s="5"/>
      <c r="F177" s="3"/>
      <c r="G177" s="6"/>
      <c r="H177" s="2"/>
      <c r="I177" s="3"/>
      <c r="J177" s="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6"/>
      <c r="B178" s="2"/>
      <c r="C178" s="3"/>
      <c r="D178" s="5"/>
      <c r="E178" s="5"/>
      <c r="F178" s="3"/>
      <c r="G178" s="6"/>
      <c r="H178" s="2"/>
      <c r="I178" s="3"/>
      <c r="J178" s="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6"/>
      <c r="B179" s="2"/>
      <c r="C179" s="3"/>
      <c r="D179" s="5"/>
      <c r="E179" s="5"/>
      <c r="F179" s="3"/>
      <c r="G179" s="6"/>
      <c r="H179" s="2"/>
      <c r="I179" s="3"/>
      <c r="J179" s="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6"/>
      <c r="B180" s="2"/>
      <c r="C180" s="3"/>
      <c r="D180" s="5"/>
      <c r="E180" s="5"/>
      <c r="F180" s="3"/>
      <c r="G180" s="6"/>
      <c r="H180" s="2"/>
      <c r="I180" s="3"/>
      <c r="J180" s="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6"/>
      <c r="B181" s="2"/>
      <c r="C181" s="3"/>
      <c r="D181" s="5"/>
      <c r="E181" s="5"/>
      <c r="F181" s="3"/>
      <c r="G181" s="6"/>
      <c r="H181" s="2"/>
      <c r="I181" s="3"/>
      <c r="J181" s="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6"/>
      <c r="B182" s="2"/>
      <c r="C182" s="3"/>
      <c r="D182" s="5"/>
      <c r="E182" s="5"/>
      <c r="F182" s="3"/>
      <c r="G182" s="6"/>
      <c r="H182" s="2"/>
      <c r="I182" s="3"/>
      <c r="J182" s="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6"/>
      <c r="B183" s="2"/>
      <c r="C183" s="3"/>
      <c r="D183" s="5"/>
      <c r="E183" s="5"/>
      <c r="F183" s="3"/>
      <c r="G183" s="6"/>
      <c r="H183" s="2"/>
      <c r="I183" s="3"/>
      <c r="J183" s="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6"/>
      <c r="B184" s="2"/>
      <c r="C184" s="3"/>
      <c r="D184" s="5"/>
      <c r="E184" s="5"/>
      <c r="F184" s="3"/>
      <c r="G184" s="6"/>
      <c r="H184" s="2"/>
      <c r="I184" s="3"/>
      <c r="J184" s="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6"/>
      <c r="B185" s="2"/>
      <c r="C185" s="3"/>
      <c r="D185" s="5"/>
      <c r="E185" s="5"/>
      <c r="F185" s="3"/>
      <c r="G185" s="6"/>
      <c r="H185" s="2"/>
      <c r="I185" s="3"/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6"/>
      <c r="B186" s="2"/>
      <c r="C186" s="3"/>
      <c r="D186" s="5"/>
      <c r="E186" s="5"/>
      <c r="F186" s="3"/>
      <c r="G186" s="6"/>
      <c r="H186" s="2"/>
      <c r="I186" s="3"/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6"/>
      <c r="B187" s="2"/>
      <c r="C187" s="3"/>
      <c r="D187" s="5"/>
      <c r="E187" s="5"/>
      <c r="F187" s="3"/>
      <c r="G187" s="6"/>
      <c r="H187" s="2"/>
      <c r="I187" s="3"/>
      <c r="J187" s="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6"/>
      <c r="B188" s="2"/>
      <c r="C188" s="3"/>
      <c r="D188" s="5"/>
      <c r="E188" s="5"/>
      <c r="F188" s="3"/>
      <c r="G188" s="6"/>
      <c r="H188" s="2"/>
      <c r="I188" s="3"/>
      <c r="J188" s="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6"/>
      <c r="B189" s="2"/>
      <c r="C189" s="3"/>
      <c r="D189" s="5"/>
      <c r="E189" s="5"/>
      <c r="F189" s="3"/>
      <c r="G189" s="6"/>
      <c r="H189" s="2"/>
      <c r="I189" s="3"/>
      <c r="J189" s="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6"/>
      <c r="B190" s="2"/>
      <c r="C190" s="3"/>
      <c r="D190" s="5"/>
      <c r="E190" s="5"/>
      <c r="F190" s="3"/>
      <c r="G190" s="6"/>
      <c r="H190" s="2"/>
      <c r="I190" s="3"/>
      <c r="J190" s="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6"/>
      <c r="B191" s="2"/>
      <c r="C191" s="3"/>
      <c r="D191" s="5"/>
      <c r="E191" s="5"/>
      <c r="F191" s="3"/>
      <c r="G191" s="6"/>
      <c r="H191" s="2"/>
      <c r="I191" s="3"/>
      <c r="J191" s="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6"/>
      <c r="B192" s="2"/>
      <c r="C192" s="3"/>
      <c r="D192" s="5"/>
      <c r="E192" s="5"/>
      <c r="F192" s="3"/>
      <c r="G192" s="6"/>
      <c r="H192" s="2"/>
      <c r="I192" s="3"/>
      <c r="J192" s="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6"/>
      <c r="B193" s="2"/>
      <c r="C193" s="3"/>
      <c r="D193" s="5"/>
      <c r="E193" s="5"/>
      <c r="F193" s="3"/>
      <c r="G193" s="6"/>
      <c r="H193" s="2"/>
      <c r="I193" s="3"/>
      <c r="J193" s="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6"/>
      <c r="B194" s="2"/>
      <c r="C194" s="3"/>
      <c r="D194" s="5"/>
      <c r="E194" s="5"/>
      <c r="F194" s="3"/>
      <c r="G194" s="6"/>
      <c r="H194" s="2"/>
      <c r="I194" s="3"/>
      <c r="J194" s="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6"/>
      <c r="B195" s="2"/>
      <c r="C195" s="3"/>
      <c r="D195" s="5"/>
      <c r="E195" s="5"/>
      <c r="F195" s="3"/>
      <c r="G195" s="6"/>
      <c r="H195" s="2"/>
      <c r="I195" s="3"/>
      <c r="J195" s="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6"/>
      <c r="B196" s="2"/>
      <c r="C196" s="3"/>
      <c r="D196" s="5"/>
      <c r="E196" s="5"/>
      <c r="F196" s="3"/>
      <c r="G196" s="6"/>
      <c r="H196" s="2"/>
      <c r="I196" s="3"/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6"/>
      <c r="B197" s="2"/>
      <c r="C197" s="3"/>
      <c r="D197" s="5"/>
      <c r="E197" s="5"/>
      <c r="F197" s="3"/>
      <c r="G197" s="6"/>
      <c r="H197" s="2"/>
      <c r="I197" s="3"/>
      <c r="J197" s="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6"/>
      <c r="B198" s="2"/>
      <c r="C198" s="3"/>
      <c r="D198" s="5"/>
      <c r="E198" s="5"/>
      <c r="F198" s="3"/>
      <c r="G198" s="6"/>
      <c r="H198" s="2"/>
      <c r="I198" s="3"/>
      <c r="J198" s="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6"/>
      <c r="B199" s="2"/>
      <c r="C199" s="3"/>
      <c r="D199" s="5"/>
      <c r="E199" s="5"/>
      <c r="F199" s="3"/>
      <c r="G199" s="6"/>
      <c r="H199" s="2"/>
      <c r="I199" s="3"/>
      <c r="J199" s="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6"/>
      <c r="B200" s="2"/>
      <c r="C200" s="3"/>
      <c r="D200" s="5"/>
      <c r="E200" s="5"/>
      <c r="F200" s="3"/>
      <c r="G200" s="6"/>
      <c r="H200" s="2"/>
      <c r="I200" s="3"/>
      <c r="J200" s="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6"/>
      <c r="B201" s="2"/>
      <c r="C201" s="3"/>
      <c r="D201" s="5"/>
      <c r="E201" s="5"/>
      <c r="F201" s="3"/>
      <c r="G201" s="6"/>
      <c r="H201" s="2"/>
      <c r="I201" s="3"/>
      <c r="J201" s="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6"/>
      <c r="B202" s="2"/>
      <c r="C202" s="3"/>
      <c r="D202" s="5"/>
      <c r="E202" s="5"/>
      <c r="F202" s="3"/>
      <c r="G202" s="6"/>
      <c r="H202" s="2"/>
      <c r="I202" s="3"/>
      <c r="J202" s="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6"/>
      <c r="B203" s="2"/>
      <c r="C203" s="3"/>
      <c r="D203" s="5"/>
      <c r="E203" s="5"/>
      <c r="F203" s="3"/>
      <c r="G203" s="6"/>
      <c r="H203" s="2"/>
      <c r="I203" s="3"/>
      <c r="J203" s="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6"/>
      <c r="B204" s="2"/>
      <c r="C204" s="3"/>
      <c r="D204" s="5"/>
      <c r="E204" s="5"/>
      <c r="F204" s="3"/>
      <c r="G204" s="6"/>
      <c r="H204" s="2"/>
      <c r="I204" s="3"/>
      <c r="J204" s="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6"/>
      <c r="B205" s="2"/>
      <c r="C205" s="3"/>
      <c r="D205" s="5"/>
      <c r="E205" s="5"/>
      <c r="F205" s="3"/>
      <c r="G205" s="6"/>
      <c r="H205" s="2"/>
      <c r="I205" s="3"/>
      <c r="J205" s="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6"/>
      <c r="B206" s="2"/>
      <c r="C206" s="3"/>
      <c r="D206" s="5"/>
      <c r="E206" s="5"/>
      <c r="F206" s="3"/>
      <c r="G206" s="6"/>
      <c r="H206" s="2"/>
      <c r="I206" s="3"/>
      <c r="J206" s="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6"/>
      <c r="B207" s="2"/>
      <c r="C207" s="3"/>
      <c r="D207" s="5"/>
      <c r="E207" s="5"/>
      <c r="F207" s="3"/>
      <c r="G207" s="6"/>
      <c r="H207" s="2"/>
      <c r="I207" s="3"/>
      <c r="J207" s="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6"/>
      <c r="B208" s="2"/>
      <c r="C208" s="3"/>
      <c r="D208" s="5"/>
      <c r="E208" s="5"/>
      <c r="F208" s="3"/>
      <c r="G208" s="6"/>
      <c r="H208" s="2"/>
      <c r="I208" s="3"/>
      <c r="J208" s="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6"/>
      <c r="B209" s="2"/>
      <c r="C209" s="3"/>
      <c r="D209" s="5"/>
      <c r="E209" s="5"/>
      <c r="F209" s="3"/>
      <c r="G209" s="6"/>
      <c r="H209" s="2"/>
      <c r="I209" s="3"/>
      <c r="J209" s="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6"/>
      <c r="B210" s="2"/>
      <c r="C210" s="3"/>
      <c r="D210" s="5"/>
      <c r="E210" s="5"/>
      <c r="F210" s="3"/>
      <c r="G210" s="6"/>
      <c r="H210" s="2"/>
      <c r="I210" s="3"/>
      <c r="J210" s="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6"/>
      <c r="B211" s="2"/>
      <c r="C211" s="3"/>
      <c r="D211" s="5"/>
      <c r="E211" s="5"/>
      <c r="F211" s="3"/>
      <c r="G211" s="6"/>
      <c r="H211" s="2"/>
      <c r="I211" s="3"/>
      <c r="J211" s="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6"/>
      <c r="B212" s="2"/>
      <c r="C212" s="3"/>
      <c r="D212" s="5"/>
      <c r="E212" s="5"/>
      <c r="F212" s="3"/>
      <c r="G212" s="6"/>
      <c r="H212" s="2"/>
      <c r="I212" s="3"/>
      <c r="J212" s="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6"/>
      <c r="B213" s="2"/>
      <c r="C213" s="3"/>
      <c r="D213" s="5"/>
      <c r="E213" s="5"/>
      <c r="F213" s="3"/>
      <c r="G213" s="6"/>
      <c r="H213" s="2"/>
      <c r="I213" s="3"/>
      <c r="J213" s="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6"/>
      <c r="B214" s="2"/>
      <c r="C214" s="3"/>
      <c r="D214" s="5"/>
      <c r="E214" s="5"/>
      <c r="F214" s="3"/>
      <c r="G214" s="6"/>
      <c r="H214" s="2"/>
      <c r="I214" s="3"/>
      <c r="J214" s="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6"/>
      <c r="B215" s="2"/>
      <c r="C215" s="3"/>
      <c r="D215" s="5"/>
      <c r="E215" s="5"/>
      <c r="F215" s="3"/>
      <c r="G215" s="6"/>
      <c r="H215" s="2"/>
      <c r="I215" s="3"/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6"/>
      <c r="B216" s="2"/>
      <c r="C216" s="3"/>
      <c r="D216" s="5"/>
      <c r="E216" s="5"/>
      <c r="F216" s="3"/>
      <c r="G216" s="6"/>
      <c r="H216" s="2"/>
      <c r="I216" s="3"/>
      <c r="J216" s="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6"/>
      <c r="B217" s="2"/>
      <c r="C217" s="3"/>
      <c r="D217" s="5"/>
      <c r="E217" s="5"/>
      <c r="F217" s="3"/>
      <c r="G217" s="6"/>
      <c r="H217" s="2"/>
      <c r="I217" s="3"/>
      <c r="J217" s="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6"/>
      <c r="B218" s="2"/>
      <c r="C218" s="3"/>
      <c r="D218" s="5"/>
      <c r="E218" s="5"/>
      <c r="F218" s="3"/>
      <c r="G218" s="6"/>
      <c r="H218" s="2"/>
      <c r="I218" s="3"/>
      <c r="J218" s="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6"/>
      <c r="B219" s="2"/>
      <c r="C219" s="3"/>
      <c r="D219" s="5"/>
      <c r="E219" s="5"/>
      <c r="F219" s="3"/>
      <c r="G219" s="6"/>
      <c r="H219" s="2"/>
      <c r="I219" s="3"/>
      <c r="J219" s="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6"/>
      <c r="B220" s="2"/>
      <c r="C220" s="3"/>
      <c r="D220" s="5"/>
      <c r="E220" s="5"/>
      <c r="F220" s="3"/>
      <c r="G220" s="6"/>
      <c r="H220" s="2"/>
      <c r="I220" s="3"/>
      <c r="J220" s="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6"/>
      <c r="B221" s="2"/>
      <c r="C221" s="3"/>
      <c r="D221" s="5"/>
      <c r="E221" s="5"/>
      <c r="F221" s="3"/>
      <c r="G221" s="6"/>
      <c r="H221" s="2"/>
      <c r="I221" s="3"/>
      <c r="J221" s="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6"/>
      <c r="B222" s="2"/>
      <c r="C222" s="3"/>
      <c r="D222" s="5"/>
      <c r="E222" s="5"/>
      <c r="F222" s="3"/>
      <c r="G222" s="6"/>
      <c r="H222" s="2"/>
      <c r="I222" s="3"/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6"/>
      <c r="B223" s="2"/>
      <c r="C223" s="3"/>
      <c r="D223" s="5"/>
      <c r="E223" s="5"/>
      <c r="F223" s="3"/>
      <c r="G223" s="6"/>
      <c r="H223" s="2"/>
      <c r="I223" s="3"/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6"/>
      <c r="B224" s="2"/>
      <c r="C224" s="3"/>
      <c r="D224" s="5"/>
      <c r="E224" s="5"/>
      <c r="F224" s="3"/>
      <c r="G224" s="6"/>
      <c r="H224" s="2"/>
      <c r="I224" s="3"/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6"/>
      <c r="B225" s="2"/>
      <c r="C225" s="3"/>
      <c r="D225" s="5"/>
      <c r="E225" s="5"/>
      <c r="F225" s="3"/>
      <c r="G225" s="6"/>
      <c r="H225" s="2"/>
      <c r="I225" s="3"/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6"/>
      <c r="B226" s="2"/>
      <c r="C226" s="3"/>
      <c r="D226" s="5"/>
      <c r="E226" s="5"/>
      <c r="F226" s="3"/>
      <c r="G226" s="6"/>
      <c r="H226" s="2"/>
      <c r="I226" s="3"/>
      <c r="J226" s="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6"/>
      <c r="B227" s="2"/>
      <c r="C227" s="3"/>
      <c r="D227" s="5"/>
      <c r="E227" s="5"/>
      <c r="F227" s="3"/>
      <c r="G227" s="6"/>
      <c r="H227" s="2"/>
      <c r="I227" s="3"/>
      <c r="J227" s="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6"/>
      <c r="B228" s="2"/>
      <c r="C228" s="3"/>
      <c r="D228" s="5"/>
      <c r="E228" s="5"/>
      <c r="F228" s="3"/>
      <c r="G228" s="6"/>
      <c r="H228" s="2"/>
      <c r="I228" s="3"/>
      <c r="J228" s="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6"/>
      <c r="B229" s="2"/>
      <c r="C229" s="3"/>
      <c r="D229" s="5"/>
      <c r="E229" s="5"/>
      <c r="F229" s="3"/>
      <c r="G229" s="6"/>
      <c r="H229" s="2"/>
      <c r="I229" s="3"/>
      <c r="J229" s="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6"/>
      <c r="B230" s="2"/>
      <c r="C230" s="3"/>
      <c r="D230" s="5"/>
      <c r="E230" s="5"/>
      <c r="F230" s="3"/>
      <c r="G230" s="6"/>
      <c r="H230" s="2"/>
      <c r="I230" s="3"/>
      <c r="J230" s="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6"/>
      <c r="B231" s="2"/>
      <c r="C231" s="3"/>
      <c r="D231" s="5"/>
      <c r="E231" s="5"/>
      <c r="F231" s="3"/>
      <c r="G231" s="6"/>
      <c r="H231" s="2"/>
      <c r="I231" s="3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6"/>
      <c r="B232" s="2"/>
      <c r="C232" s="3"/>
      <c r="D232" s="5"/>
      <c r="E232" s="5"/>
      <c r="F232" s="3"/>
      <c r="G232" s="6"/>
      <c r="H232" s="2"/>
      <c r="I232" s="3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6"/>
      <c r="B233" s="2"/>
      <c r="C233" s="3"/>
      <c r="D233" s="5"/>
      <c r="E233" s="5"/>
      <c r="F233" s="3"/>
      <c r="G233" s="6"/>
      <c r="H233" s="2"/>
      <c r="I233" s="3"/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6"/>
      <c r="B234" s="2"/>
      <c r="C234" s="3"/>
      <c r="D234" s="5"/>
      <c r="E234" s="5"/>
      <c r="F234" s="3"/>
      <c r="G234" s="6"/>
      <c r="H234" s="2"/>
      <c r="I234" s="3"/>
      <c r="J234" s="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6"/>
      <c r="B235" s="2"/>
      <c r="C235" s="3"/>
      <c r="D235" s="5"/>
      <c r="E235" s="5"/>
      <c r="F235" s="3"/>
      <c r="G235" s="6"/>
      <c r="H235" s="2"/>
      <c r="I235" s="3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6"/>
      <c r="B236" s="2"/>
      <c r="C236" s="3"/>
      <c r="D236" s="5"/>
      <c r="E236" s="5"/>
      <c r="F236" s="3"/>
      <c r="G236" s="6"/>
      <c r="H236" s="2"/>
      <c r="I236" s="3"/>
      <c r="J236" s="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6"/>
      <c r="B237" s="2"/>
      <c r="C237" s="3"/>
      <c r="D237" s="5"/>
      <c r="E237" s="5"/>
      <c r="F237" s="3"/>
      <c r="G237" s="6"/>
      <c r="H237" s="2"/>
      <c r="I237" s="3"/>
      <c r="J237" s="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6"/>
      <c r="B238" s="2"/>
      <c r="C238" s="3"/>
      <c r="D238" s="5"/>
      <c r="E238" s="5"/>
      <c r="F238" s="3"/>
      <c r="G238" s="6"/>
      <c r="H238" s="2"/>
      <c r="I238" s="3"/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6"/>
      <c r="B239" s="2"/>
      <c r="C239" s="3"/>
      <c r="D239" s="5"/>
      <c r="E239" s="5"/>
      <c r="F239" s="3"/>
      <c r="G239" s="6"/>
      <c r="H239" s="2"/>
      <c r="I239" s="3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6"/>
      <c r="B240" s="2"/>
      <c r="C240" s="3"/>
      <c r="D240" s="5"/>
      <c r="E240" s="5"/>
      <c r="F240" s="3"/>
      <c r="G240" s="6"/>
      <c r="H240" s="2"/>
      <c r="I240" s="3"/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6"/>
      <c r="B241" s="2"/>
      <c r="C241" s="3"/>
      <c r="D241" s="5"/>
      <c r="E241" s="5"/>
      <c r="F241" s="3"/>
      <c r="G241" s="6"/>
      <c r="H241" s="2"/>
      <c r="I241" s="3"/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6"/>
      <c r="B242" s="2"/>
      <c r="C242" s="3"/>
      <c r="D242" s="5"/>
      <c r="E242" s="5"/>
      <c r="F242" s="3"/>
      <c r="G242" s="6"/>
      <c r="H242" s="2"/>
      <c r="I242" s="3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6"/>
      <c r="B243" s="2"/>
      <c r="C243" s="3"/>
      <c r="D243" s="5"/>
      <c r="E243" s="5"/>
      <c r="F243" s="3"/>
      <c r="G243" s="6"/>
      <c r="H243" s="2"/>
      <c r="I243" s="3"/>
      <c r="J243" s="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6"/>
      <c r="B244" s="2"/>
      <c r="C244" s="3"/>
      <c r="D244" s="5"/>
      <c r="E244" s="5"/>
      <c r="F244" s="3"/>
      <c r="G244" s="6"/>
      <c r="H244" s="2"/>
      <c r="I244" s="3"/>
      <c r="J244" s="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6"/>
      <c r="B245" s="2"/>
      <c r="C245" s="3"/>
      <c r="D245" s="5"/>
      <c r="E245" s="5"/>
      <c r="F245" s="3"/>
      <c r="G245" s="6"/>
      <c r="H245" s="2"/>
      <c r="I245" s="3"/>
      <c r="J245" s="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6"/>
      <c r="B246" s="2"/>
      <c r="C246" s="3"/>
      <c r="D246" s="5"/>
      <c r="E246" s="5"/>
      <c r="F246" s="3"/>
      <c r="G246" s="6"/>
      <c r="H246" s="2"/>
      <c r="I246" s="3"/>
      <c r="J246" s="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6"/>
      <c r="B247" s="2"/>
      <c r="C247" s="3"/>
      <c r="D247" s="5"/>
      <c r="E247" s="5"/>
      <c r="F247" s="3"/>
      <c r="G247" s="6"/>
      <c r="H247" s="2"/>
      <c r="I247" s="3"/>
      <c r="J247" s="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6"/>
      <c r="B248" s="2"/>
      <c r="C248" s="3"/>
      <c r="D248" s="5"/>
      <c r="E248" s="5"/>
      <c r="F248" s="3"/>
      <c r="G248" s="6"/>
      <c r="H248" s="2"/>
      <c r="I248" s="3"/>
      <c r="J248" s="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6"/>
      <c r="B249" s="2"/>
      <c r="C249" s="3"/>
      <c r="D249" s="5"/>
      <c r="E249" s="5"/>
      <c r="F249" s="3"/>
      <c r="G249" s="6"/>
      <c r="H249" s="2"/>
      <c r="I249" s="3"/>
      <c r="J249" s="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6"/>
      <c r="B250" s="2"/>
      <c r="C250" s="3"/>
      <c r="D250" s="5"/>
      <c r="E250" s="5"/>
      <c r="F250" s="3"/>
      <c r="G250" s="6"/>
      <c r="H250" s="2"/>
      <c r="I250" s="3"/>
      <c r="J250" s="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6"/>
      <c r="B251" s="2"/>
      <c r="C251" s="3"/>
      <c r="D251" s="5"/>
      <c r="E251" s="5"/>
      <c r="F251" s="3"/>
      <c r="G251" s="6"/>
      <c r="H251" s="2"/>
      <c r="I251" s="3"/>
      <c r="J251" s="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6"/>
      <c r="B252" s="2"/>
      <c r="C252" s="3"/>
      <c r="D252" s="5"/>
      <c r="E252" s="5"/>
      <c r="F252" s="3"/>
      <c r="G252" s="6"/>
      <c r="H252" s="2"/>
      <c r="I252" s="3"/>
      <c r="J252" s="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6"/>
      <c r="B253" s="2"/>
      <c r="C253" s="3"/>
      <c r="D253" s="5"/>
      <c r="E253" s="5"/>
      <c r="F253" s="3"/>
      <c r="G253" s="6"/>
      <c r="H253" s="2"/>
      <c r="I253" s="3"/>
      <c r="J253" s="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6"/>
      <c r="B254" s="2"/>
      <c r="C254" s="3"/>
      <c r="D254" s="5"/>
      <c r="E254" s="5"/>
      <c r="F254" s="3"/>
      <c r="G254" s="6"/>
      <c r="H254" s="2"/>
      <c r="I254" s="3"/>
      <c r="J254" s="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6"/>
      <c r="B255" s="2"/>
      <c r="C255" s="3"/>
      <c r="D255" s="5"/>
      <c r="E255" s="5"/>
      <c r="F255" s="3"/>
      <c r="G255" s="6"/>
      <c r="H255" s="2"/>
      <c r="I255" s="3"/>
      <c r="J255" s="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6"/>
      <c r="B256" s="2"/>
      <c r="C256" s="3"/>
      <c r="D256" s="5"/>
      <c r="E256" s="5"/>
      <c r="F256" s="3"/>
      <c r="G256" s="6"/>
      <c r="H256" s="2"/>
      <c r="I256" s="3"/>
      <c r="J256" s="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6"/>
      <c r="B257" s="2"/>
      <c r="C257" s="3"/>
      <c r="D257" s="5"/>
      <c r="E257" s="5"/>
      <c r="F257" s="3"/>
      <c r="G257" s="6"/>
      <c r="H257" s="2"/>
      <c r="I257" s="3"/>
      <c r="J257" s="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6"/>
      <c r="B258" s="2"/>
      <c r="C258" s="3"/>
      <c r="D258" s="5"/>
      <c r="E258" s="5"/>
      <c r="F258" s="3"/>
      <c r="G258" s="6"/>
      <c r="H258" s="2"/>
      <c r="I258" s="3"/>
      <c r="J258" s="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6"/>
      <c r="B259" s="2"/>
      <c r="C259" s="3"/>
      <c r="D259" s="5"/>
      <c r="E259" s="5"/>
      <c r="F259" s="3"/>
      <c r="G259" s="6"/>
      <c r="H259" s="2"/>
      <c r="I259" s="3"/>
      <c r="J259" s="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6"/>
      <c r="B260" s="2"/>
      <c r="C260" s="3"/>
      <c r="D260" s="5"/>
      <c r="E260" s="5"/>
      <c r="F260" s="3"/>
      <c r="G260" s="6"/>
      <c r="H260" s="2"/>
      <c r="I260" s="3"/>
      <c r="J260" s="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6"/>
      <c r="B261" s="2"/>
      <c r="C261" s="3"/>
      <c r="D261" s="5"/>
      <c r="E261" s="5"/>
      <c r="F261" s="3"/>
      <c r="G261" s="6"/>
      <c r="H261" s="2"/>
      <c r="I261" s="3"/>
      <c r="J261" s="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6"/>
      <c r="B262" s="2"/>
      <c r="C262" s="3"/>
      <c r="D262" s="5"/>
      <c r="E262" s="5"/>
      <c r="F262" s="3"/>
      <c r="G262" s="6"/>
      <c r="H262" s="2"/>
      <c r="I262" s="3"/>
      <c r="J262" s="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6"/>
      <c r="B263" s="2"/>
      <c r="C263" s="3"/>
      <c r="D263" s="5"/>
      <c r="E263" s="5"/>
      <c r="F263" s="3"/>
      <c r="G263" s="6"/>
      <c r="H263" s="2"/>
      <c r="I263" s="3"/>
      <c r="J263" s="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6"/>
      <c r="B264" s="2"/>
      <c r="C264" s="3"/>
      <c r="D264" s="5"/>
      <c r="E264" s="5"/>
      <c r="F264" s="3"/>
      <c r="G264" s="6"/>
      <c r="H264" s="2"/>
      <c r="I264" s="3"/>
      <c r="J264" s="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6"/>
      <c r="B265" s="2"/>
      <c r="C265" s="3"/>
      <c r="D265" s="5"/>
      <c r="E265" s="5"/>
      <c r="F265" s="3"/>
      <c r="G265" s="6"/>
      <c r="H265" s="2"/>
      <c r="I265" s="3"/>
      <c r="J265" s="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6"/>
      <c r="B266" s="2"/>
      <c r="C266" s="3"/>
      <c r="D266" s="5"/>
      <c r="E266" s="5"/>
      <c r="F266" s="3"/>
      <c r="G266" s="6"/>
      <c r="H266" s="2"/>
      <c r="I266" s="3"/>
      <c r="J266" s="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6"/>
      <c r="B267" s="2"/>
      <c r="C267" s="3"/>
      <c r="D267" s="5"/>
      <c r="E267" s="5"/>
      <c r="F267" s="3"/>
      <c r="G267" s="6"/>
      <c r="H267" s="2"/>
      <c r="I267" s="3"/>
      <c r="J267" s="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6"/>
      <c r="B268" s="2"/>
      <c r="C268" s="3"/>
      <c r="D268" s="5"/>
      <c r="E268" s="5"/>
      <c r="F268" s="3"/>
      <c r="G268" s="6"/>
      <c r="H268" s="2"/>
      <c r="I268" s="3"/>
      <c r="J268" s="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6"/>
      <c r="B269" s="2"/>
      <c r="C269" s="3"/>
      <c r="D269" s="5"/>
      <c r="E269" s="5"/>
      <c r="F269" s="3"/>
      <c r="G269" s="6"/>
      <c r="H269" s="2"/>
      <c r="I269" s="3"/>
      <c r="J269" s="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6"/>
      <c r="B270" s="2"/>
      <c r="C270" s="3"/>
      <c r="D270" s="5"/>
      <c r="E270" s="5"/>
      <c r="F270" s="3"/>
      <c r="G270" s="6"/>
      <c r="H270" s="2"/>
      <c r="I270" s="3"/>
      <c r="J270" s="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6"/>
      <c r="B271" s="2"/>
      <c r="C271" s="3"/>
      <c r="D271" s="5"/>
      <c r="E271" s="5"/>
      <c r="F271" s="3"/>
      <c r="G271" s="6"/>
      <c r="H271" s="2"/>
      <c r="I271" s="3"/>
      <c r="J271" s="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6"/>
      <c r="B272" s="2"/>
      <c r="C272" s="3"/>
      <c r="D272" s="5"/>
      <c r="E272" s="5"/>
      <c r="F272" s="3"/>
      <c r="G272" s="6"/>
      <c r="H272" s="2"/>
      <c r="I272" s="3"/>
      <c r="J272" s="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6"/>
      <c r="B273" s="2"/>
      <c r="C273" s="3"/>
      <c r="D273" s="5"/>
      <c r="E273" s="5"/>
      <c r="F273" s="3"/>
      <c r="G273" s="6"/>
      <c r="H273" s="2"/>
      <c r="I273" s="3"/>
      <c r="J273" s="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6"/>
      <c r="B274" s="2"/>
      <c r="C274" s="3"/>
      <c r="D274" s="5"/>
      <c r="E274" s="5"/>
      <c r="F274" s="3"/>
      <c r="G274" s="6"/>
      <c r="H274" s="2"/>
      <c r="I274" s="3"/>
      <c r="J274" s="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6"/>
      <c r="B275" s="2"/>
      <c r="C275" s="3"/>
      <c r="D275" s="5"/>
      <c r="E275" s="5"/>
      <c r="F275" s="3"/>
      <c r="G275" s="6"/>
      <c r="H275" s="2"/>
      <c r="I275" s="3"/>
      <c r="J275" s="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6"/>
      <c r="B276" s="2"/>
      <c r="C276" s="3"/>
      <c r="D276" s="5"/>
      <c r="E276" s="5"/>
      <c r="F276" s="3"/>
      <c r="G276" s="6"/>
      <c r="H276" s="2"/>
      <c r="I276" s="3"/>
      <c r="J276" s="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6"/>
      <c r="B277" s="2"/>
      <c r="C277" s="3"/>
      <c r="D277" s="5"/>
      <c r="E277" s="5"/>
      <c r="F277" s="3"/>
      <c r="G277" s="6"/>
      <c r="H277" s="2"/>
      <c r="I277" s="3"/>
      <c r="J277" s="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6"/>
      <c r="B278" s="2"/>
      <c r="C278" s="3"/>
      <c r="D278" s="5"/>
      <c r="E278" s="5"/>
      <c r="F278" s="3"/>
      <c r="G278" s="6"/>
      <c r="H278" s="2"/>
      <c r="I278" s="3"/>
      <c r="J278" s="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6"/>
      <c r="B279" s="2"/>
      <c r="C279" s="3"/>
      <c r="D279" s="5"/>
      <c r="E279" s="5"/>
      <c r="F279" s="3"/>
      <c r="G279" s="6"/>
      <c r="H279" s="2"/>
      <c r="I279" s="3"/>
      <c r="J279" s="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6"/>
      <c r="B280" s="2"/>
      <c r="C280" s="3"/>
      <c r="D280" s="5"/>
      <c r="E280" s="5"/>
      <c r="F280" s="3"/>
      <c r="G280" s="6"/>
      <c r="H280" s="2"/>
      <c r="I280" s="3"/>
      <c r="J280" s="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6"/>
      <c r="B281" s="2"/>
      <c r="C281" s="3"/>
      <c r="D281" s="5"/>
      <c r="E281" s="5"/>
      <c r="F281" s="3"/>
      <c r="G281" s="6"/>
      <c r="H281" s="2"/>
      <c r="I281" s="3"/>
      <c r="J281" s="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6"/>
      <c r="B282" s="2"/>
      <c r="C282" s="3"/>
      <c r="D282" s="5"/>
      <c r="E282" s="5"/>
      <c r="F282" s="3"/>
      <c r="G282" s="6"/>
      <c r="H282" s="2"/>
      <c r="I282" s="3"/>
      <c r="J282" s="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6"/>
      <c r="B283" s="2"/>
      <c r="C283" s="3"/>
      <c r="D283" s="5"/>
      <c r="E283" s="5"/>
      <c r="F283" s="3"/>
      <c r="G283" s="6"/>
      <c r="H283" s="2"/>
      <c r="I283" s="3"/>
      <c r="J283" s="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6"/>
      <c r="B284" s="2"/>
      <c r="C284" s="3"/>
      <c r="D284" s="5"/>
      <c r="E284" s="5"/>
      <c r="F284" s="3"/>
      <c r="G284" s="6"/>
      <c r="H284" s="2"/>
      <c r="I284" s="3"/>
      <c r="J284" s="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6"/>
      <c r="B285" s="2"/>
      <c r="C285" s="3"/>
      <c r="D285" s="5"/>
      <c r="E285" s="5"/>
      <c r="F285" s="3"/>
      <c r="G285" s="6"/>
      <c r="H285" s="2"/>
      <c r="I285" s="3"/>
      <c r="J285" s="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6"/>
      <c r="B286" s="2"/>
      <c r="C286" s="3"/>
      <c r="D286" s="5"/>
      <c r="E286" s="5"/>
      <c r="F286" s="3"/>
      <c r="G286" s="6"/>
      <c r="H286" s="2"/>
      <c r="I286" s="3"/>
      <c r="J286" s="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6"/>
      <c r="B287" s="2"/>
      <c r="C287" s="3"/>
      <c r="D287" s="5"/>
      <c r="E287" s="5"/>
      <c r="F287" s="3"/>
      <c r="G287" s="6"/>
      <c r="H287" s="2"/>
      <c r="I287" s="3"/>
      <c r="J287" s="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6"/>
      <c r="B288" s="2"/>
      <c r="C288" s="3"/>
      <c r="D288" s="5"/>
      <c r="E288" s="5"/>
      <c r="F288" s="3"/>
      <c r="G288" s="6"/>
      <c r="H288" s="2"/>
      <c r="I288" s="3"/>
      <c r="J288" s="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6"/>
      <c r="B289" s="2"/>
      <c r="C289" s="3"/>
      <c r="D289" s="5"/>
      <c r="E289" s="5"/>
      <c r="F289" s="3"/>
      <c r="G289" s="6"/>
      <c r="H289" s="2"/>
      <c r="I289" s="3"/>
      <c r="J289" s="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6"/>
      <c r="B290" s="2"/>
      <c r="C290" s="3"/>
      <c r="D290" s="6"/>
      <c r="E290" s="6"/>
      <c r="F290" s="3"/>
      <c r="G290" s="6"/>
      <c r="H290" s="2"/>
      <c r="I290" s="3"/>
      <c r="J290" s="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6"/>
      <c r="B291" s="2"/>
      <c r="C291" s="3"/>
      <c r="D291" s="6"/>
      <c r="E291" s="6"/>
      <c r="F291" s="3"/>
      <c r="G291" s="6"/>
      <c r="H291" s="2"/>
      <c r="I291" s="3"/>
      <c r="J291" s="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6"/>
      <c r="B292" s="2"/>
      <c r="C292" s="3"/>
      <c r="D292" s="6"/>
      <c r="E292" s="6"/>
      <c r="F292" s="3"/>
      <c r="G292" s="6"/>
      <c r="H292" s="2"/>
      <c r="I292" s="3"/>
      <c r="J292" s="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6"/>
      <c r="B293" s="2"/>
      <c r="C293" s="3"/>
      <c r="D293" s="6"/>
      <c r="E293" s="6"/>
      <c r="F293" s="3"/>
      <c r="G293" s="6"/>
      <c r="H293" s="2"/>
      <c r="I293" s="3"/>
      <c r="J293" s="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6"/>
      <c r="B294" s="2"/>
      <c r="C294" s="3"/>
      <c r="D294" s="6"/>
      <c r="E294" s="6"/>
      <c r="F294" s="3"/>
      <c r="G294" s="6"/>
      <c r="H294" s="2"/>
      <c r="I294" s="3"/>
      <c r="J294" s="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6"/>
      <c r="B295" s="2"/>
      <c r="C295" s="3"/>
      <c r="D295" s="6"/>
      <c r="E295" s="6"/>
      <c r="F295" s="3"/>
      <c r="G295" s="6"/>
      <c r="H295" s="2"/>
      <c r="I295" s="3"/>
      <c r="J295" s="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6"/>
      <c r="B296" s="2"/>
      <c r="C296" s="3"/>
      <c r="D296" s="6"/>
      <c r="E296" s="6"/>
      <c r="F296" s="3"/>
      <c r="G296" s="6"/>
      <c r="H296" s="2"/>
      <c r="I296" s="3"/>
      <c r="J296" s="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6"/>
      <c r="B297" s="2"/>
      <c r="C297" s="3"/>
      <c r="D297" s="6"/>
      <c r="E297" s="6"/>
      <c r="F297" s="3"/>
      <c r="G297" s="6"/>
      <c r="H297" s="2"/>
      <c r="I297" s="3"/>
      <c r="J297" s="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6"/>
      <c r="B298" s="2"/>
      <c r="C298" s="3"/>
      <c r="D298" s="6"/>
      <c r="E298" s="6"/>
      <c r="F298" s="3"/>
      <c r="G298" s="6"/>
      <c r="H298" s="2"/>
      <c r="I298" s="3"/>
      <c r="J298" s="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6"/>
      <c r="B299" s="2"/>
      <c r="C299" s="3"/>
      <c r="D299" s="6"/>
      <c r="E299" s="6"/>
      <c r="F299" s="3"/>
      <c r="G299" s="6"/>
      <c r="H299" s="2"/>
      <c r="I299" s="3"/>
      <c r="J299" s="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6"/>
      <c r="B300" s="2"/>
      <c r="C300" s="3"/>
      <c r="D300" s="6"/>
      <c r="E300" s="6"/>
      <c r="F300" s="3"/>
      <c r="G300" s="6"/>
      <c r="H300" s="2"/>
      <c r="I300" s="3"/>
      <c r="J300" s="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6"/>
      <c r="B301" s="2"/>
      <c r="C301" s="3"/>
      <c r="D301" s="6"/>
      <c r="E301" s="6"/>
      <c r="F301" s="3"/>
      <c r="G301" s="6"/>
      <c r="H301" s="2"/>
      <c r="I301" s="3"/>
      <c r="J301" s="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6"/>
      <c r="B302" s="2"/>
      <c r="C302" s="3"/>
      <c r="D302" s="6"/>
      <c r="E302" s="6"/>
      <c r="F302" s="3"/>
      <c r="G302" s="6"/>
      <c r="H302" s="2"/>
      <c r="I302" s="3"/>
      <c r="J302" s="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sheetProtection selectLockedCells="1" selectUnlockedCells="1"/>
  <mergeCells count="221">
    <mergeCell ref="K84:Q84"/>
    <mergeCell ref="AG36:AH36"/>
    <mergeCell ref="A93:I93"/>
    <mergeCell ref="G77:G79"/>
    <mergeCell ref="H77:H79"/>
    <mergeCell ref="C87:C89"/>
    <mergeCell ref="D87:D89"/>
    <mergeCell ref="E87:E89"/>
    <mergeCell ref="F87:F89"/>
    <mergeCell ref="G87:G89"/>
    <mergeCell ref="H87:H89"/>
    <mergeCell ref="I87:I89"/>
    <mergeCell ref="Z87:Z89"/>
    <mergeCell ref="A81:A89"/>
    <mergeCell ref="B81:B89"/>
    <mergeCell ref="C81:C83"/>
    <mergeCell ref="D81:D83"/>
    <mergeCell ref="E81:E83"/>
    <mergeCell ref="F81:F83"/>
    <mergeCell ref="G81:G83"/>
    <mergeCell ref="H81:H83"/>
    <mergeCell ref="I81:I83"/>
    <mergeCell ref="C84:C85"/>
    <mergeCell ref="D84:D85"/>
    <mergeCell ref="E84:E85"/>
    <mergeCell ref="F84:F85"/>
    <mergeCell ref="G84:G85"/>
    <mergeCell ref="I84:I85"/>
    <mergeCell ref="Z84:Z85"/>
    <mergeCell ref="F73:F75"/>
    <mergeCell ref="G73:G75"/>
    <mergeCell ref="I73:I75"/>
    <mergeCell ref="A64:A68"/>
    <mergeCell ref="B64:B68"/>
    <mergeCell ref="Z64:Z65"/>
    <mergeCell ref="A70:A79"/>
    <mergeCell ref="B70:B79"/>
    <mergeCell ref="C70:C72"/>
    <mergeCell ref="D70:D72"/>
    <mergeCell ref="E70:E72"/>
    <mergeCell ref="F70:F72"/>
    <mergeCell ref="G70:G72"/>
    <mergeCell ref="I70:I72"/>
    <mergeCell ref="Z70:Z72"/>
    <mergeCell ref="C73:C75"/>
    <mergeCell ref="D73:D75"/>
    <mergeCell ref="E73:E75"/>
    <mergeCell ref="I77:I79"/>
    <mergeCell ref="Z77:Z79"/>
    <mergeCell ref="C77:C79"/>
    <mergeCell ref="D77:D79"/>
    <mergeCell ref="E77:E79"/>
    <mergeCell ref="F77:F79"/>
    <mergeCell ref="I60:I62"/>
    <mergeCell ref="Z60:Z62"/>
    <mergeCell ref="Z54:Z56"/>
    <mergeCell ref="C57:C59"/>
    <mergeCell ref="D57:D59"/>
    <mergeCell ref="E57:E59"/>
    <mergeCell ref="F57:F59"/>
    <mergeCell ref="G57:G59"/>
    <mergeCell ref="I57:I59"/>
    <mergeCell ref="Z57:Z59"/>
    <mergeCell ref="C54:C56"/>
    <mergeCell ref="D54:D56"/>
    <mergeCell ref="E54:E56"/>
    <mergeCell ref="F54:F56"/>
    <mergeCell ref="G54:G56"/>
    <mergeCell ref="I54:I56"/>
    <mergeCell ref="Z48:Z50"/>
    <mergeCell ref="C51:C53"/>
    <mergeCell ref="D51:D53"/>
    <mergeCell ref="E51:E53"/>
    <mergeCell ref="F51:F53"/>
    <mergeCell ref="G51:G53"/>
    <mergeCell ref="H51:H53"/>
    <mergeCell ref="I51:I53"/>
    <mergeCell ref="Z51:Z53"/>
    <mergeCell ref="C48:C50"/>
    <mergeCell ref="D48:D50"/>
    <mergeCell ref="E48:E50"/>
    <mergeCell ref="F48:F50"/>
    <mergeCell ref="G48:G50"/>
    <mergeCell ref="H48:H50"/>
    <mergeCell ref="Z39:Z41"/>
    <mergeCell ref="I42:I44"/>
    <mergeCell ref="Z42:Z44"/>
    <mergeCell ref="C45:C47"/>
    <mergeCell ref="D45:D47"/>
    <mergeCell ref="E45:E47"/>
    <mergeCell ref="F45:F47"/>
    <mergeCell ref="C36:C38"/>
    <mergeCell ref="D36:D38"/>
    <mergeCell ref="E36:E38"/>
    <mergeCell ref="F36:F38"/>
    <mergeCell ref="G36:G38"/>
    <mergeCell ref="H36:H38"/>
    <mergeCell ref="I36:I38"/>
    <mergeCell ref="Z36:Z38"/>
    <mergeCell ref="G45:G47"/>
    <mergeCell ref="H45:H47"/>
    <mergeCell ref="I45:I47"/>
    <mergeCell ref="Z45:Z47"/>
    <mergeCell ref="C42:C44"/>
    <mergeCell ref="D42:D44"/>
    <mergeCell ref="E42:E44"/>
    <mergeCell ref="F42:F44"/>
    <mergeCell ref="G42:G44"/>
    <mergeCell ref="A35:A62"/>
    <mergeCell ref="B35:B62"/>
    <mergeCell ref="C31:C33"/>
    <mergeCell ref="D31:D33"/>
    <mergeCell ref="E31:E33"/>
    <mergeCell ref="F31:F33"/>
    <mergeCell ref="G31:G33"/>
    <mergeCell ref="I31:I33"/>
    <mergeCell ref="H32:H33"/>
    <mergeCell ref="C39:C41"/>
    <mergeCell ref="D39:D41"/>
    <mergeCell ref="E39:E41"/>
    <mergeCell ref="F39:F41"/>
    <mergeCell ref="G39:G41"/>
    <mergeCell ref="H39:H41"/>
    <mergeCell ref="I39:I41"/>
    <mergeCell ref="H42:H44"/>
    <mergeCell ref="I48:I50"/>
    <mergeCell ref="C60:C62"/>
    <mergeCell ref="D60:D62"/>
    <mergeCell ref="E60:E62"/>
    <mergeCell ref="F60:F62"/>
    <mergeCell ref="G60:G62"/>
    <mergeCell ref="H60:H62"/>
    <mergeCell ref="C28:C30"/>
    <mergeCell ref="D28:D30"/>
    <mergeCell ref="E28:E30"/>
    <mergeCell ref="F28:F30"/>
    <mergeCell ref="G28:G30"/>
    <mergeCell ref="I28:I30"/>
    <mergeCell ref="H29:H30"/>
    <mergeCell ref="Z29:Z30"/>
    <mergeCell ref="C26:C27"/>
    <mergeCell ref="D26:D27"/>
    <mergeCell ref="E26:E27"/>
    <mergeCell ref="F26:F27"/>
    <mergeCell ref="G26:G27"/>
    <mergeCell ref="H26:H27"/>
    <mergeCell ref="I26:I27"/>
    <mergeCell ref="A19:A33"/>
    <mergeCell ref="B19:B33"/>
    <mergeCell ref="C19:C20"/>
    <mergeCell ref="D19:D20"/>
    <mergeCell ref="E19:E20"/>
    <mergeCell ref="F19:F20"/>
    <mergeCell ref="G19:G20"/>
    <mergeCell ref="I19:I20"/>
    <mergeCell ref="A3:A17"/>
    <mergeCell ref="B3:B17"/>
    <mergeCell ref="C21:C22"/>
    <mergeCell ref="D21:D22"/>
    <mergeCell ref="E21:E22"/>
    <mergeCell ref="F21:F22"/>
    <mergeCell ref="G21:G22"/>
    <mergeCell ref="H21:H22"/>
    <mergeCell ref="I21:I22"/>
    <mergeCell ref="C12:C14"/>
    <mergeCell ref="D12:D14"/>
    <mergeCell ref="E12:E14"/>
    <mergeCell ref="F12:F14"/>
    <mergeCell ref="C9:C11"/>
    <mergeCell ref="D9:D11"/>
    <mergeCell ref="E9:E11"/>
    <mergeCell ref="C15:C17"/>
    <mergeCell ref="D15:D17"/>
    <mergeCell ref="E15:E17"/>
    <mergeCell ref="F15:F17"/>
    <mergeCell ref="G15:G17"/>
    <mergeCell ref="H15:H17"/>
    <mergeCell ref="C23:C25"/>
    <mergeCell ref="D23:D25"/>
    <mergeCell ref="E23:E25"/>
    <mergeCell ref="F23:F25"/>
    <mergeCell ref="G23:G25"/>
    <mergeCell ref="H23:H25"/>
    <mergeCell ref="F9:F11"/>
    <mergeCell ref="G9:G11"/>
    <mergeCell ref="H9:H11"/>
    <mergeCell ref="I9:I11"/>
    <mergeCell ref="Z9:Z11"/>
    <mergeCell ref="G12:G14"/>
    <mergeCell ref="H12:H14"/>
    <mergeCell ref="I12:I14"/>
    <mergeCell ref="Z12:Z14"/>
    <mergeCell ref="C6:C8"/>
    <mergeCell ref="D6:D8"/>
    <mergeCell ref="E6:E8"/>
    <mergeCell ref="F6:F8"/>
    <mergeCell ref="G6:G8"/>
    <mergeCell ref="H6:H8"/>
    <mergeCell ref="C3:C5"/>
    <mergeCell ref="D3:D5"/>
    <mergeCell ref="E3:E5"/>
    <mergeCell ref="F3:F5"/>
    <mergeCell ref="AA36:AB36"/>
    <mergeCell ref="AC36:AD36"/>
    <mergeCell ref="AE36:AF36"/>
    <mergeCell ref="G3:G5"/>
    <mergeCell ref="H3:H5"/>
    <mergeCell ref="I3:I5"/>
    <mergeCell ref="Z3:Z5"/>
    <mergeCell ref="I6:I8"/>
    <mergeCell ref="Z6:Z8"/>
    <mergeCell ref="Z21:Z22"/>
    <mergeCell ref="I23:I25"/>
    <mergeCell ref="Z23:Z25"/>
    <mergeCell ref="I15:I17"/>
    <mergeCell ref="Z15:Z17"/>
    <mergeCell ref="Z19:Z20"/>
    <mergeCell ref="Z26:Z27"/>
    <mergeCell ref="Z32:Z33"/>
    <mergeCell ref="K19:V19"/>
    <mergeCell ref="K21:V21"/>
  </mergeCells>
  <hyperlinks>
    <hyperlink ref="A95" r:id="rId1" location="gid=1318398873"/>
    <hyperlink ref="A96" r:id="rId2"/>
    <hyperlink ref="A97" r:id="rId3"/>
    <hyperlink ref="A99" r:id="rId4"/>
    <hyperlink ref="A100" r:id="rId5" location="gid=0"/>
    <hyperlink ref="A101" r:id="rId6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L994"/>
  <sheetViews>
    <sheetView topLeftCell="G6" zoomScale="70" zoomScaleNormal="70" workbookViewId="0">
      <selection activeCell="AG19" sqref="AG19"/>
    </sheetView>
  </sheetViews>
  <sheetFormatPr defaultColWidth="22.08984375" defaultRowHeight="15.5"/>
  <cols>
    <col min="1" max="1" width="6.36328125" style="109" customWidth="1"/>
    <col min="2" max="2" width="22.08984375" style="109"/>
    <col min="3" max="3" width="16.6328125" style="109" customWidth="1"/>
    <col min="4" max="4" width="10.54296875" style="109" bestFit="1" customWidth="1"/>
    <col min="5" max="5" width="10.453125" style="109" customWidth="1"/>
    <col min="6" max="6" width="18.36328125" style="109" customWidth="1"/>
    <col min="7" max="7" width="24.6328125" style="109" customWidth="1"/>
    <col min="8" max="8" width="20.81640625" style="109" customWidth="1"/>
    <col min="9" max="9" width="8.1796875" style="109" bestFit="1" customWidth="1"/>
    <col min="10" max="10" width="10.36328125" style="109" customWidth="1"/>
    <col min="11" max="11" width="10.90625" style="109" customWidth="1"/>
    <col min="12" max="12" width="7.6328125" style="109" customWidth="1"/>
    <col min="13" max="13" width="8" style="109" customWidth="1"/>
    <col min="14" max="14" width="8.08984375" style="109" customWidth="1"/>
    <col min="15" max="15" width="9" style="109" customWidth="1"/>
    <col min="16" max="16" width="9.1796875" style="109" customWidth="1"/>
    <col min="17" max="19" width="9.1796875" style="109" hidden="1" customWidth="1"/>
    <col min="20" max="20" width="10.36328125" style="109" hidden="1" customWidth="1"/>
    <col min="21" max="21" width="4.81640625" style="109" hidden="1" customWidth="1"/>
    <col min="22" max="22" width="9.6328125" style="109" customWidth="1"/>
    <col min="23" max="23" width="8" style="109" customWidth="1"/>
    <col min="24" max="24" width="7.54296875" style="109" customWidth="1"/>
    <col min="25" max="25" width="10.90625" style="109" customWidth="1"/>
    <col min="26" max="29" width="7.08984375" style="109" customWidth="1"/>
    <col min="30" max="33" width="6.6328125" style="109" customWidth="1"/>
    <col min="34" max="38" width="6.6328125" style="109" hidden="1" customWidth="1"/>
    <col min="39" max="39" width="22.08984375" style="109" customWidth="1"/>
    <col min="40" max="16384" width="22.08984375" style="109"/>
  </cols>
  <sheetData>
    <row r="1" spans="1:38" ht="15" customHeight="1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346" t="s">
        <v>8</v>
      </c>
      <c r="W1" s="347"/>
      <c r="X1" s="347"/>
      <c r="Y1" s="348"/>
    </row>
    <row r="2" spans="1:38" ht="31">
      <c r="A2" s="110" t="s">
        <v>281</v>
      </c>
      <c r="B2" s="111" t="s">
        <v>249</v>
      </c>
      <c r="C2" s="111" t="s">
        <v>250</v>
      </c>
      <c r="D2" s="112" t="s">
        <v>7</v>
      </c>
      <c r="E2" s="112" t="s">
        <v>251</v>
      </c>
      <c r="F2" s="111" t="s">
        <v>252</v>
      </c>
      <c r="G2" s="111" t="s">
        <v>195</v>
      </c>
      <c r="H2" s="111"/>
      <c r="I2" s="113" t="s">
        <v>9</v>
      </c>
      <c r="J2" s="113" t="s">
        <v>10</v>
      </c>
      <c r="K2" s="113" t="s">
        <v>11</v>
      </c>
      <c r="L2" s="113" t="s">
        <v>12</v>
      </c>
      <c r="M2" s="111" t="s">
        <v>13</v>
      </c>
      <c r="N2" s="111" t="s">
        <v>14</v>
      </c>
      <c r="O2" s="111" t="s">
        <v>15</v>
      </c>
      <c r="P2" s="111" t="s">
        <v>16</v>
      </c>
      <c r="Q2" s="111" t="s">
        <v>17</v>
      </c>
      <c r="R2" s="111" t="s">
        <v>18</v>
      </c>
      <c r="S2" s="111" t="s">
        <v>19</v>
      </c>
      <c r="T2" s="111" t="s">
        <v>20</v>
      </c>
      <c r="U2" s="111" t="s">
        <v>192</v>
      </c>
      <c r="V2" s="114" t="s">
        <v>22</v>
      </c>
      <c r="W2" s="344" t="s">
        <v>23</v>
      </c>
      <c r="X2" s="345"/>
      <c r="Y2" s="115" t="s">
        <v>24</v>
      </c>
      <c r="Z2" s="111" t="s">
        <v>9</v>
      </c>
      <c r="AA2" s="111" t="s">
        <v>10</v>
      </c>
      <c r="AB2" s="111" t="s">
        <v>11</v>
      </c>
      <c r="AC2" s="111" t="s">
        <v>12</v>
      </c>
      <c r="AD2" s="111" t="s">
        <v>13</v>
      </c>
      <c r="AE2" s="111" t="s">
        <v>14</v>
      </c>
      <c r="AF2" s="111" t="s">
        <v>15</v>
      </c>
      <c r="AG2" s="111" t="s">
        <v>16</v>
      </c>
      <c r="AH2" s="111" t="s">
        <v>17</v>
      </c>
      <c r="AI2" s="111" t="s">
        <v>18</v>
      </c>
      <c r="AJ2" s="111" t="s">
        <v>19</v>
      </c>
      <c r="AK2" s="111" t="s">
        <v>20</v>
      </c>
      <c r="AL2" s="111" t="s">
        <v>192</v>
      </c>
    </row>
    <row r="3" spans="1:38" s="118" customFormat="1" ht="28.25" customHeight="1">
      <c r="A3" s="326">
        <v>1</v>
      </c>
      <c r="B3" s="329" t="s">
        <v>284</v>
      </c>
      <c r="C3" s="329" t="s">
        <v>253</v>
      </c>
      <c r="D3" s="329" t="s">
        <v>254</v>
      </c>
      <c r="E3" s="332">
        <v>2</v>
      </c>
      <c r="F3" s="329" t="s">
        <v>70</v>
      </c>
      <c r="G3" s="329" t="s">
        <v>279</v>
      </c>
      <c r="H3" s="116" t="s">
        <v>255</v>
      </c>
      <c r="I3" s="116">
        <v>32967</v>
      </c>
      <c r="J3" s="116">
        <v>32967</v>
      </c>
      <c r="K3" s="116">
        <v>21978</v>
      </c>
      <c r="L3" s="116">
        <v>19231</v>
      </c>
      <c r="M3" s="117">
        <v>21978</v>
      </c>
      <c r="N3" s="231">
        <v>24725</v>
      </c>
      <c r="O3" s="117">
        <v>32967</v>
      </c>
      <c r="P3" s="117">
        <v>27472</v>
      </c>
      <c r="Q3" s="117"/>
      <c r="R3" s="117"/>
      <c r="S3" s="117"/>
      <c r="T3" s="117"/>
      <c r="U3" s="116"/>
      <c r="V3" s="335" t="s">
        <v>36</v>
      </c>
      <c r="W3" s="338" t="s">
        <v>256</v>
      </c>
      <c r="X3" s="339"/>
      <c r="Y3" s="335" t="s">
        <v>257</v>
      </c>
      <c r="Z3" s="323">
        <v>2</v>
      </c>
      <c r="AA3" s="323">
        <v>2</v>
      </c>
      <c r="AB3" s="323">
        <v>1</v>
      </c>
      <c r="AC3" s="323">
        <v>2</v>
      </c>
      <c r="AD3" s="320">
        <v>2</v>
      </c>
      <c r="AE3" s="320">
        <v>0</v>
      </c>
      <c r="AF3" s="320">
        <v>2</v>
      </c>
      <c r="AG3" s="320">
        <v>1</v>
      </c>
      <c r="AH3" s="320"/>
      <c r="AI3" s="320"/>
      <c r="AJ3" s="320"/>
      <c r="AK3" s="320"/>
      <c r="AL3" s="320"/>
    </row>
    <row r="4" spans="1:38" s="118" customFormat="1" ht="28.25" customHeight="1">
      <c r="A4" s="327"/>
      <c r="B4" s="330"/>
      <c r="C4" s="330"/>
      <c r="D4" s="330"/>
      <c r="E4" s="333"/>
      <c r="F4" s="330"/>
      <c r="G4" s="330"/>
      <c r="H4" s="116" t="s">
        <v>258</v>
      </c>
      <c r="I4" s="116">
        <v>14445</v>
      </c>
      <c r="J4" s="116">
        <v>14445</v>
      </c>
      <c r="K4" s="116">
        <v>21075</v>
      </c>
      <c r="L4" s="116">
        <v>16245</v>
      </c>
      <c r="M4" s="119">
        <v>17625</v>
      </c>
      <c r="N4" s="232">
        <v>26835</v>
      </c>
      <c r="O4" s="121">
        <v>26550</v>
      </c>
      <c r="P4" s="121">
        <v>24795</v>
      </c>
      <c r="Q4" s="121"/>
      <c r="R4" s="121"/>
      <c r="S4" s="121"/>
      <c r="T4" s="121"/>
      <c r="U4" s="116"/>
      <c r="V4" s="336"/>
      <c r="W4" s="340"/>
      <c r="X4" s="341"/>
      <c r="Y4" s="336"/>
      <c r="Z4" s="324"/>
      <c r="AA4" s="324"/>
      <c r="AB4" s="324"/>
      <c r="AC4" s="324"/>
      <c r="AD4" s="321"/>
      <c r="AE4" s="321"/>
      <c r="AF4" s="321"/>
      <c r="AG4" s="321"/>
      <c r="AH4" s="321"/>
      <c r="AI4" s="321"/>
      <c r="AJ4" s="321"/>
      <c r="AK4" s="321"/>
      <c r="AL4" s="321"/>
    </row>
    <row r="5" spans="1:38" s="118" customFormat="1" ht="32" customHeight="1">
      <c r="A5" s="328"/>
      <c r="B5" s="331"/>
      <c r="C5" s="331"/>
      <c r="D5" s="331"/>
      <c r="E5" s="334"/>
      <c r="F5" s="331"/>
      <c r="G5" s="331"/>
      <c r="H5" s="116" t="s">
        <v>259</v>
      </c>
      <c r="I5" s="122">
        <f t="shared" ref="I5:M5" si="0">I4/I3*100</f>
        <v>43.81654381654382</v>
      </c>
      <c r="J5" s="122">
        <f t="shared" si="0"/>
        <v>43.81654381654382</v>
      </c>
      <c r="K5" s="122">
        <f t="shared" si="0"/>
        <v>95.891345891345892</v>
      </c>
      <c r="L5" s="122">
        <f t="shared" si="0"/>
        <v>84.472986324164111</v>
      </c>
      <c r="M5" s="122">
        <f t="shared" si="0"/>
        <v>80.193830193830195</v>
      </c>
      <c r="N5" s="122">
        <f t="shared" ref="N5:T5" si="1">N4/N3*100</f>
        <v>108.53387259858442</v>
      </c>
      <c r="O5" s="122">
        <f t="shared" si="1"/>
        <v>80.535080535080539</v>
      </c>
      <c r="P5" s="122">
        <f t="shared" si="1"/>
        <v>90.255532906231792</v>
      </c>
      <c r="Q5" s="123" t="e">
        <f t="shared" si="1"/>
        <v>#DIV/0!</v>
      </c>
      <c r="R5" s="123" t="e">
        <f t="shared" si="1"/>
        <v>#DIV/0!</v>
      </c>
      <c r="S5" s="123" t="e">
        <f t="shared" si="1"/>
        <v>#DIV/0!</v>
      </c>
      <c r="T5" s="123" t="e">
        <f t="shared" si="1"/>
        <v>#DIV/0!</v>
      </c>
      <c r="U5" s="116"/>
      <c r="V5" s="337"/>
      <c r="W5" s="342"/>
      <c r="X5" s="343"/>
      <c r="Y5" s="337"/>
      <c r="Z5" s="325"/>
      <c r="AA5" s="325"/>
      <c r="AB5" s="325"/>
      <c r="AC5" s="325"/>
      <c r="AD5" s="322"/>
      <c r="AE5" s="322"/>
      <c r="AF5" s="322"/>
      <c r="AG5" s="322"/>
      <c r="AH5" s="322"/>
      <c r="AI5" s="322"/>
      <c r="AJ5" s="322"/>
      <c r="AK5" s="322"/>
      <c r="AL5" s="322"/>
    </row>
    <row r="6" spans="1:38" s="118" customFormat="1" ht="28.25" customHeight="1">
      <c r="A6" s="326">
        <v>2</v>
      </c>
      <c r="B6" s="329" t="s">
        <v>285</v>
      </c>
      <c r="C6" s="329" t="s">
        <v>260</v>
      </c>
      <c r="D6" s="329" t="s">
        <v>254</v>
      </c>
      <c r="E6" s="332">
        <v>2</v>
      </c>
      <c r="F6" s="329" t="s">
        <v>70</v>
      </c>
      <c r="G6" s="329" t="s">
        <v>280</v>
      </c>
      <c r="H6" s="116" t="s">
        <v>261</v>
      </c>
      <c r="I6" s="116">
        <v>1368</v>
      </c>
      <c r="J6" s="116">
        <v>1368</v>
      </c>
      <c r="K6" s="116">
        <v>66</v>
      </c>
      <c r="L6" s="116">
        <v>32</v>
      </c>
      <c r="M6" s="117">
        <v>33.6</v>
      </c>
      <c r="N6" s="231">
        <v>92.4</v>
      </c>
      <c r="O6" s="117">
        <v>115.74</v>
      </c>
      <c r="P6" s="117">
        <v>60</v>
      </c>
      <c r="Q6" s="117"/>
      <c r="R6" s="117"/>
      <c r="S6" s="117"/>
      <c r="T6" s="117"/>
      <c r="U6" s="116"/>
      <c r="V6" s="335" t="s">
        <v>36</v>
      </c>
      <c r="W6" s="338" t="s">
        <v>256</v>
      </c>
      <c r="X6" s="339"/>
      <c r="Y6" s="335" t="s">
        <v>257</v>
      </c>
      <c r="Z6" s="323">
        <v>2</v>
      </c>
      <c r="AA6" s="323">
        <v>2</v>
      </c>
      <c r="AB6" s="323">
        <v>2</v>
      </c>
      <c r="AC6" s="323">
        <v>0</v>
      </c>
      <c r="AD6" s="320">
        <v>0</v>
      </c>
      <c r="AE6" s="320">
        <v>2</v>
      </c>
      <c r="AF6" s="320">
        <v>2</v>
      </c>
      <c r="AG6" s="320">
        <v>2</v>
      </c>
      <c r="AH6" s="320"/>
      <c r="AI6" s="320"/>
      <c r="AJ6" s="320"/>
      <c r="AK6" s="320"/>
      <c r="AL6" s="320"/>
    </row>
    <row r="7" spans="1:38" s="118" customFormat="1" ht="28.25" customHeight="1">
      <c r="A7" s="327"/>
      <c r="B7" s="330"/>
      <c r="C7" s="330"/>
      <c r="D7" s="330"/>
      <c r="E7" s="333"/>
      <c r="F7" s="330"/>
      <c r="G7" s="330"/>
      <c r="H7" s="116" t="s">
        <v>262</v>
      </c>
      <c r="I7" s="124">
        <v>960</v>
      </c>
      <c r="J7" s="124">
        <v>960</v>
      </c>
      <c r="K7" s="124">
        <v>49.2</v>
      </c>
      <c r="L7" s="125">
        <v>49.2</v>
      </c>
      <c r="M7" s="147">
        <v>49</v>
      </c>
      <c r="N7" s="233">
        <v>19.2</v>
      </c>
      <c r="O7" s="232">
        <v>19.2</v>
      </c>
      <c r="P7" s="121">
        <v>24</v>
      </c>
      <c r="Q7" s="121"/>
      <c r="R7" s="121"/>
      <c r="S7" s="121"/>
      <c r="T7" s="121"/>
      <c r="U7" s="116"/>
      <c r="V7" s="336"/>
      <c r="W7" s="340"/>
      <c r="X7" s="341"/>
      <c r="Y7" s="336"/>
      <c r="Z7" s="324"/>
      <c r="AA7" s="324"/>
      <c r="AB7" s="324"/>
      <c r="AC7" s="324"/>
      <c r="AD7" s="321"/>
      <c r="AE7" s="321"/>
      <c r="AF7" s="321"/>
      <c r="AG7" s="321"/>
      <c r="AH7" s="321"/>
      <c r="AI7" s="321"/>
      <c r="AJ7" s="321"/>
      <c r="AK7" s="321"/>
      <c r="AL7" s="321"/>
    </row>
    <row r="8" spans="1:38" s="118" customFormat="1" ht="31" customHeight="1">
      <c r="A8" s="328"/>
      <c r="B8" s="331"/>
      <c r="C8" s="331"/>
      <c r="D8" s="331"/>
      <c r="E8" s="334"/>
      <c r="F8" s="331"/>
      <c r="G8" s="331"/>
      <c r="H8" s="116" t="s">
        <v>259</v>
      </c>
      <c r="I8" s="122">
        <f t="shared" ref="I8:M8" si="2">I7/I6*100</f>
        <v>70.175438596491219</v>
      </c>
      <c r="J8" s="122">
        <f t="shared" si="2"/>
        <v>70.175438596491219</v>
      </c>
      <c r="K8" s="122">
        <f t="shared" si="2"/>
        <v>74.545454545454547</v>
      </c>
      <c r="L8" s="122">
        <f t="shared" si="2"/>
        <v>153.75</v>
      </c>
      <c r="M8" s="122">
        <f t="shared" si="2"/>
        <v>145.83333333333331</v>
      </c>
      <c r="N8" s="122">
        <f t="shared" ref="N8:O8" si="3">N7/N6*100</f>
        <v>20.779220779220779</v>
      </c>
      <c r="O8" s="122">
        <f t="shared" si="3"/>
        <v>16.588906168999483</v>
      </c>
      <c r="P8" s="122">
        <f t="shared" ref="P8:T8" si="4">P7/P6*100</f>
        <v>40</v>
      </c>
      <c r="Q8" s="123" t="e">
        <f t="shared" si="4"/>
        <v>#DIV/0!</v>
      </c>
      <c r="R8" s="123" t="e">
        <f t="shared" si="4"/>
        <v>#DIV/0!</v>
      </c>
      <c r="S8" s="123" t="e">
        <f t="shared" si="4"/>
        <v>#DIV/0!</v>
      </c>
      <c r="T8" s="123" t="e">
        <f t="shared" si="4"/>
        <v>#DIV/0!</v>
      </c>
      <c r="U8" s="116"/>
      <c r="V8" s="337"/>
      <c r="W8" s="342"/>
      <c r="X8" s="343"/>
      <c r="Y8" s="337"/>
      <c r="Z8" s="325"/>
      <c r="AA8" s="325"/>
      <c r="AB8" s="325"/>
      <c r="AC8" s="325"/>
      <c r="AD8" s="322"/>
      <c r="AE8" s="322"/>
      <c r="AF8" s="322"/>
      <c r="AG8" s="322"/>
      <c r="AH8" s="322"/>
      <c r="AI8" s="322"/>
      <c r="AJ8" s="322"/>
      <c r="AK8" s="322"/>
      <c r="AL8" s="322"/>
    </row>
    <row r="9" spans="1:38" s="118" customFormat="1" ht="28.25" customHeight="1">
      <c r="A9" s="326">
        <v>3</v>
      </c>
      <c r="B9" s="329" t="s">
        <v>263</v>
      </c>
      <c r="C9" s="329" t="s">
        <v>264</v>
      </c>
      <c r="D9" s="329" t="s">
        <v>254</v>
      </c>
      <c r="E9" s="332">
        <v>2</v>
      </c>
      <c r="F9" s="329" t="s">
        <v>70</v>
      </c>
      <c r="G9" s="329" t="s">
        <v>265</v>
      </c>
      <c r="H9" s="116" t="s">
        <v>266</v>
      </c>
      <c r="I9" s="116">
        <v>95</v>
      </c>
      <c r="J9" s="116">
        <v>95</v>
      </c>
      <c r="K9" s="116">
        <v>96</v>
      </c>
      <c r="L9" s="116">
        <v>10</v>
      </c>
      <c r="M9" s="119">
        <v>62</v>
      </c>
      <c r="N9" s="233">
        <v>112</v>
      </c>
      <c r="O9" s="121">
        <v>203</v>
      </c>
      <c r="P9" s="121">
        <v>108</v>
      </c>
      <c r="Q9" s="121"/>
      <c r="R9" s="121"/>
      <c r="S9" s="121"/>
      <c r="T9" s="121"/>
      <c r="U9" s="116"/>
      <c r="V9" s="335" t="s">
        <v>36</v>
      </c>
      <c r="W9" s="338" t="s">
        <v>256</v>
      </c>
      <c r="X9" s="339"/>
      <c r="Y9" s="335" t="s">
        <v>257</v>
      </c>
      <c r="Z9" s="332">
        <v>2</v>
      </c>
      <c r="AA9" s="332">
        <v>2</v>
      </c>
      <c r="AB9" s="332">
        <v>1</v>
      </c>
      <c r="AC9" s="332">
        <v>1</v>
      </c>
      <c r="AD9" s="332">
        <v>2</v>
      </c>
      <c r="AE9" s="320">
        <v>2</v>
      </c>
      <c r="AF9" s="320">
        <v>2</v>
      </c>
      <c r="AG9" s="320">
        <v>2</v>
      </c>
      <c r="AH9" s="320"/>
      <c r="AI9" s="320"/>
      <c r="AJ9" s="320"/>
      <c r="AK9" s="320"/>
      <c r="AL9" s="320"/>
    </row>
    <row r="10" spans="1:38" s="118" customFormat="1" ht="28.25" customHeight="1">
      <c r="A10" s="327"/>
      <c r="B10" s="330"/>
      <c r="C10" s="330"/>
      <c r="D10" s="330"/>
      <c r="E10" s="333"/>
      <c r="F10" s="330"/>
      <c r="G10" s="330"/>
      <c r="H10" s="116" t="s">
        <v>267</v>
      </c>
      <c r="I10" s="116">
        <v>69</v>
      </c>
      <c r="J10" s="116">
        <v>69</v>
      </c>
      <c r="K10" s="116">
        <v>90</v>
      </c>
      <c r="L10" s="124">
        <v>9.5</v>
      </c>
      <c r="M10" s="120">
        <v>28</v>
      </c>
      <c r="N10" s="232">
        <v>93</v>
      </c>
      <c r="O10" s="121">
        <v>146</v>
      </c>
      <c r="P10" s="121">
        <v>51</v>
      </c>
      <c r="Q10" s="121"/>
      <c r="R10" s="121"/>
      <c r="S10" s="121"/>
      <c r="T10" s="121"/>
      <c r="U10" s="116"/>
      <c r="V10" s="336"/>
      <c r="W10" s="340"/>
      <c r="X10" s="341"/>
      <c r="Y10" s="336"/>
      <c r="Z10" s="333"/>
      <c r="AA10" s="333"/>
      <c r="AB10" s="333"/>
      <c r="AC10" s="333"/>
      <c r="AD10" s="333"/>
      <c r="AE10" s="321"/>
      <c r="AF10" s="321"/>
      <c r="AG10" s="321"/>
      <c r="AH10" s="321"/>
      <c r="AI10" s="321"/>
      <c r="AJ10" s="321"/>
      <c r="AK10" s="321"/>
      <c r="AL10" s="321"/>
    </row>
    <row r="11" spans="1:38" s="118" customFormat="1" ht="31">
      <c r="A11" s="328"/>
      <c r="B11" s="331"/>
      <c r="C11" s="331"/>
      <c r="D11" s="331"/>
      <c r="E11" s="334"/>
      <c r="F11" s="331"/>
      <c r="G11" s="331"/>
      <c r="H11" s="116" t="s">
        <v>259</v>
      </c>
      <c r="I11" s="122">
        <f t="shared" ref="I11:M11" si="5">I10/I9*100</f>
        <v>72.631578947368425</v>
      </c>
      <c r="J11" s="122">
        <f t="shared" si="5"/>
        <v>72.631578947368425</v>
      </c>
      <c r="K11" s="122">
        <f t="shared" si="5"/>
        <v>93.75</v>
      </c>
      <c r="L11" s="122">
        <f t="shared" si="5"/>
        <v>95</v>
      </c>
      <c r="M11" s="122">
        <f t="shared" si="5"/>
        <v>45.161290322580641</v>
      </c>
      <c r="N11" s="122">
        <f t="shared" ref="N11:P11" si="6">N10/N9*100</f>
        <v>83.035714285714292</v>
      </c>
      <c r="O11" s="122">
        <f t="shared" si="6"/>
        <v>71.921182266009851</v>
      </c>
      <c r="P11" s="122">
        <f t="shared" si="6"/>
        <v>47.222222222222221</v>
      </c>
      <c r="Q11" s="126" t="e">
        <f>Q10/Q9*100</f>
        <v>#DIV/0!</v>
      </c>
      <c r="R11" s="122" t="e">
        <f t="shared" ref="R11:T11" si="7">R10/R9*100</f>
        <v>#DIV/0!</v>
      </c>
      <c r="S11" s="122" t="e">
        <f t="shared" si="7"/>
        <v>#DIV/0!</v>
      </c>
      <c r="T11" s="123" t="e">
        <f t="shared" si="7"/>
        <v>#DIV/0!</v>
      </c>
      <c r="U11" s="116"/>
      <c r="V11" s="337"/>
      <c r="W11" s="342"/>
      <c r="X11" s="343"/>
      <c r="Y11" s="337"/>
      <c r="Z11" s="334"/>
      <c r="AA11" s="334"/>
      <c r="AB11" s="334"/>
      <c r="AC11" s="334"/>
      <c r="AD11" s="334"/>
      <c r="AE11" s="322"/>
      <c r="AF11" s="322"/>
      <c r="AG11" s="322"/>
      <c r="AH11" s="322"/>
      <c r="AI11" s="322"/>
      <c r="AJ11" s="322"/>
      <c r="AK11" s="322"/>
      <c r="AL11" s="322"/>
    </row>
    <row r="12" spans="1:38" s="118" customFormat="1" ht="28.25" customHeight="1">
      <c r="A12" s="326">
        <v>4</v>
      </c>
      <c r="B12" s="329" t="s">
        <v>268</v>
      </c>
      <c r="C12" s="329" t="s">
        <v>264</v>
      </c>
      <c r="D12" s="329" t="s">
        <v>254</v>
      </c>
      <c r="E12" s="332">
        <v>2</v>
      </c>
      <c r="F12" s="329" t="s">
        <v>70</v>
      </c>
      <c r="G12" s="329" t="s">
        <v>269</v>
      </c>
      <c r="H12" s="116" t="s">
        <v>199</v>
      </c>
      <c r="I12" s="127">
        <v>1280</v>
      </c>
      <c r="J12" s="127">
        <v>1280</v>
      </c>
      <c r="K12" s="127">
        <v>1280</v>
      </c>
      <c r="L12" s="127">
        <v>0</v>
      </c>
      <c r="M12" s="120">
        <v>0</v>
      </c>
      <c r="N12" s="232">
        <v>1230</v>
      </c>
      <c r="O12" s="121">
        <v>1230</v>
      </c>
      <c r="P12" s="121">
        <v>1230</v>
      </c>
      <c r="Q12" s="121"/>
      <c r="R12" s="121"/>
      <c r="S12" s="121"/>
      <c r="T12" s="121"/>
      <c r="U12" s="128"/>
      <c r="V12" s="335" t="s">
        <v>43</v>
      </c>
      <c r="W12" s="338" t="s">
        <v>270</v>
      </c>
      <c r="X12" s="339"/>
      <c r="Y12" s="335" t="s">
        <v>106</v>
      </c>
      <c r="Z12" s="320">
        <v>2</v>
      </c>
      <c r="AA12" s="320">
        <v>2</v>
      </c>
      <c r="AB12" s="320">
        <v>2</v>
      </c>
      <c r="AC12" s="320">
        <v>2</v>
      </c>
      <c r="AD12" s="320">
        <v>2</v>
      </c>
      <c r="AE12" s="320">
        <v>2</v>
      </c>
      <c r="AF12" s="320">
        <v>2</v>
      </c>
      <c r="AG12" s="320">
        <v>2</v>
      </c>
      <c r="AH12" s="320"/>
      <c r="AI12" s="320"/>
      <c r="AJ12" s="320"/>
      <c r="AK12" s="320"/>
      <c r="AL12" s="320"/>
    </row>
    <row r="13" spans="1:38" s="118" customFormat="1" ht="28.25" customHeight="1">
      <c r="A13" s="327"/>
      <c r="B13" s="330"/>
      <c r="C13" s="330"/>
      <c r="D13" s="330"/>
      <c r="E13" s="333"/>
      <c r="F13" s="330"/>
      <c r="G13" s="330"/>
      <c r="H13" s="116" t="s">
        <v>197</v>
      </c>
      <c r="I13" s="127">
        <v>1280</v>
      </c>
      <c r="J13" s="127">
        <v>1280</v>
      </c>
      <c r="K13" s="127">
        <v>1280</v>
      </c>
      <c r="L13" s="127">
        <v>0</v>
      </c>
      <c r="M13" s="120">
        <v>0</v>
      </c>
      <c r="N13" s="232">
        <v>1230</v>
      </c>
      <c r="O13" s="121">
        <v>1230</v>
      </c>
      <c r="P13" s="121">
        <v>1230</v>
      </c>
      <c r="Q13" s="121"/>
      <c r="R13" s="121"/>
      <c r="S13" s="121"/>
      <c r="T13" s="121"/>
      <c r="U13" s="128"/>
      <c r="V13" s="336"/>
      <c r="W13" s="340"/>
      <c r="X13" s="341"/>
      <c r="Y13" s="336"/>
      <c r="Z13" s="321"/>
      <c r="AA13" s="321"/>
      <c r="AB13" s="321"/>
      <c r="AC13" s="321"/>
      <c r="AD13" s="321"/>
      <c r="AE13" s="321"/>
      <c r="AF13" s="321"/>
      <c r="AG13" s="321"/>
      <c r="AH13" s="321"/>
      <c r="AI13" s="321"/>
      <c r="AJ13" s="321"/>
      <c r="AK13" s="321"/>
      <c r="AL13" s="321"/>
    </row>
    <row r="14" spans="1:38" s="118" customFormat="1" ht="28.25" customHeight="1">
      <c r="A14" s="328"/>
      <c r="B14" s="331"/>
      <c r="C14" s="331"/>
      <c r="D14" s="331"/>
      <c r="E14" s="334"/>
      <c r="F14" s="331"/>
      <c r="G14" s="331"/>
      <c r="H14" s="116" t="s">
        <v>271</v>
      </c>
      <c r="I14" s="122">
        <f t="shared" ref="I14:K14" si="8">I13/I12*100</f>
        <v>100</v>
      </c>
      <c r="J14" s="122">
        <f t="shared" si="8"/>
        <v>100</v>
      </c>
      <c r="K14" s="122">
        <f t="shared" si="8"/>
        <v>100</v>
      </c>
      <c r="L14" s="122">
        <v>100</v>
      </c>
      <c r="M14" s="122">
        <v>100</v>
      </c>
      <c r="N14" s="122">
        <f t="shared" ref="N14:Q14" si="9">N13/N12*100</f>
        <v>100</v>
      </c>
      <c r="O14" s="122">
        <f t="shared" si="9"/>
        <v>100</v>
      </c>
      <c r="P14" s="122">
        <f t="shared" si="9"/>
        <v>100</v>
      </c>
      <c r="Q14" s="123" t="e">
        <f t="shared" si="9"/>
        <v>#DIV/0!</v>
      </c>
      <c r="R14" s="122" t="e">
        <f t="shared" ref="R14:S14" si="10">R13/R12*100</f>
        <v>#DIV/0!</v>
      </c>
      <c r="S14" s="122" t="e">
        <f t="shared" si="10"/>
        <v>#DIV/0!</v>
      </c>
      <c r="T14" s="122" t="e">
        <f t="shared" ref="T14" si="11">T13/T12*100</f>
        <v>#DIV/0!</v>
      </c>
      <c r="U14" s="128"/>
      <c r="V14" s="337"/>
      <c r="W14" s="342"/>
      <c r="X14" s="343"/>
      <c r="Y14" s="337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</row>
    <row r="15" spans="1:38" s="118" customFormat="1" ht="28.25" customHeight="1">
      <c r="A15" s="326">
        <v>5</v>
      </c>
      <c r="B15" s="329" t="s">
        <v>272</v>
      </c>
      <c r="C15" s="329" t="s">
        <v>264</v>
      </c>
      <c r="D15" s="329" t="s">
        <v>254</v>
      </c>
      <c r="E15" s="332">
        <v>2</v>
      </c>
      <c r="F15" s="329" t="s">
        <v>70</v>
      </c>
      <c r="G15" s="329" t="s">
        <v>273</v>
      </c>
      <c r="H15" s="116" t="s">
        <v>199</v>
      </c>
      <c r="I15" s="127">
        <v>0</v>
      </c>
      <c r="J15" s="127">
        <v>0</v>
      </c>
      <c r="K15" s="127">
        <v>3</v>
      </c>
      <c r="L15" s="127">
        <v>0</v>
      </c>
      <c r="M15" s="120">
        <v>0</v>
      </c>
      <c r="N15" s="232">
        <v>3</v>
      </c>
      <c r="O15" s="121">
        <v>3</v>
      </c>
      <c r="P15" s="121">
        <v>3</v>
      </c>
      <c r="Q15" s="121"/>
      <c r="R15" s="121"/>
      <c r="S15" s="121"/>
      <c r="T15" s="121"/>
      <c r="U15" s="128"/>
      <c r="V15" s="335" t="s">
        <v>43</v>
      </c>
      <c r="W15" s="338" t="s">
        <v>270</v>
      </c>
      <c r="X15" s="339"/>
      <c r="Y15" s="335" t="s">
        <v>106</v>
      </c>
      <c r="Z15" s="320">
        <v>1</v>
      </c>
      <c r="AA15" s="320">
        <v>1</v>
      </c>
      <c r="AB15" s="320">
        <v>2</v>
      </c>
      <c r="AC15" s="320">
        <v>2</v>
      </c>
      <c r="AD15" s="320">
        <v>2</v>
      </c>
      <c r="AE15" s="320">
        <v>2</v>
      </c>
      <c r="AF15" s="320">
        <v>2</v>
      </c>
      <c r="AG15" s="320">
        <v>2</v>
      </c>
      <c r="AH15" s="320"/>
      <c r="AI15" s="320"/>
      <c r="AJ15" s="320"/>
      <c r="AK15" s="320"/>
      <c r="AL15" s="320"/>
    </row>
    <row r="16" spans="1:38" s="118" customFormat="1" ht="28.25" customHeight="1">
      <c r="A16" s="327"/>
      <c r="B16" s="330"/>
      <c r="C16" s="330"/>
      <c r="D16" s="330"/>
      <c r="E16" s="333"/>
      <c r="F16" s="330"/>
      <c r="G16" s="330"/>
      <c r="H16" s="116" t="s">
        <v>197</v>
      </c>
      <c r="I16" s="127">
        <v>0</v>
      </c>
      <c r="J16" s="127">
        <v>0</v>
      </c>
      <c r="K16" s="127">
        <v>3</v>
      </c>
      <c r="L16" s="127">
        <v>0</v>
      </c>
      <c r="M16" s="120">
        <v>0</v>
      </c>
      <c r="N16" s="232">
        <v>4</v>
      </c>
      <c r="O16" s="121">
        <v>5</v>
      </c>
      <c r="P16" s="121">
        <v>4</v>
      </c>
      <c r="Q16" s="121"/>
      <c r="R16" s="121"/>
      <c r="S16" s="121"/>
      <c r="T16" s="121"/>
      <c r="U16" s="128"/>
      <c r="V16" s="336"/>
      <c r="W16" s="340"/>
      <c r="X16" s="341"/>
      <c r="Y16" s="336"/>
      <c r="Z16" s="321"/>
      <c r="AA16" s="321"/>
      <c r="AB16" s="321"/>
      <c r="AC16" s="321"/>
      <c r="AD16" s="321"/>
      <c r="AE16" s="321"/>
      <c r="AF16" s="321"/>
      <c r="AG16" s="321"/>
      <c r="AH16" s="321"/>
      <c r="AI16" s="321"/>
      <c r="AJ16" s="321"/>
      <c r="AK16" s="321"/>
      <c r="AL16" s="321"/>
    </row>
    <row r="17" spans="1:38" s="118" customFormat="1" ht="14" customHeight="1">
      <c r="A17" s="328"/>
      <c r="B17" s="331"/>
      <c r="C17" s="331"/>
      <c r="D17" s="331"/>
      <c r="E17" s="334"/>
      <c r="F17" s="331"/>
      <c r="G17" s="331"/>
      <c r="H17" s="116" t="s">
        <v>271</v>
      </c>
      <c r="I17" s="122">
        <v>100</v>
      </c>
      <c r="J17" s="122">
        <v>100</v>
      </c>
      <c r="K17" s="122">
        <f t="shared" ref="K17" si="12">K16/K15*100</f>
        <v>100</v>
      </c>
      <c r="L17" s="122">
        <v>100</v>
      </c>
      <c r="M17" s="122">
        <v>100</v>
      </c>
      <c r="N17" s="122">
        <f t="shared" ref="N17:Q17" si="13">N16/N15*100</f>
        <v>133.33333333333331</v>
      </c>
      <c r="O17" s="122">
        <f t="shared" si="13"/>
        <v>166.66666666666669</v>
      </c>
      <c r="P17" s="122">
        <f t="shared" si="13"/>
        <v>133.33333333333331</v>
      </c>
      <c r="Q17" s="123" t="e">
        <f t="shared" si="13"/>
        <v>#DIV/0!</v>
      </c>
      <c r="R17" s="122" t="e">
        <f t="shared" ref="R17:S17" si="14">R16/R15*100</f>
        <v>#DIV/0!</v>
      </c>
      <c r="S17" s="122" t="e">
        <f t="shared" si="14"/>
        <v>#DIV/0!</v>
      </c>
      <c r="T17" s="122" t="e">
        <f t="shared" ref="T17" si="15">T16/T15*100</f>
        <v>#DIV/0!</v>
      </c>
      <c r="U17" s="128"/>
      <c r="V17" s="337"/>
      <c r="W17" s="342"/>
      <c r="X17" s="343"/>
      <c r="Y17" s="337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</row>
    <row r="18" spans="1:38">
      <c r="A18" s="129"/>
      <c r="B18" s="130"/>
      <c r="C18" s="131"/>
      <c r="D18" s="131"/>
      <c r="E18" s="132">
        <v>10</v>
      </c>
      <c r="F18" s="131"/>
      <c r="G18" s="133"/>
      <c r="H18" s="133"/>
      <c r="I18" s="133"/>
      <c r="J18" s="133"/>
      <c r="K18" s="133"/>
      <c r="L18" s="134"/>
      <c r="M18" s="133"/>
      <c r="N18" s="133"/>
      <c r="O18" s="133"/>
      <c r="P18" s="133"/>
      <c r="Q18" s="133"/>
      <c r="R18" s="133"/>
      <c r="S18" s="133"/>
      <c r="T18" s="133"/>
      <c r="U18" s="133"/>
      <c r="Z18" s="135">
        <f>SUM(Z3:Z16)</f>
        <v>9</v>
      </c>
      <c r="AA18" s="135">
        <f t="shared" ref="AA18:AC18" si="16">SUM(AA3:AA16)</f>
        <v>9</v>
      </c>
      <c r="AB18" s="135">
        <f t="shared" si="16"/>
        <v>8</v>
      </c>
      <c r="AC18" s="135">
        <f t="shared" si="16"/>
        <v>7</v>
      </c>
      <c r="AD18" s="135">
        <f>SUM(AD3:AD16)</f>
        <v>8</v>
      </c>
      <c r="AE18" s="135">
        <f t="shared" ref="AE18:AK18" si="17">SUM(AE3:AE17)</f>
        <v>8</v>
      </c>
      <c r="AF18" s="135">
        <f t="shared" si="17"/>
        <v>10</v>
      </c>
      <c r="AG18" s="135">
        <f t="shared" si="17"/>
        <v>9</v>
      </c>
      <c r="AH18" s="134">
        <f t="shared" si="17"/>
        <v>0</v>
      </c>
      <c r="AI18" s="134">
        <f t="shared" si="17"/>
        <v>0</v>
      </c>
      <c r="AJ18" s="134">
        <f t="shared" si="17"/>
        <v>0</v>
      </c>
      <c r="AK18" s="134">
        <f t="shared" si="17"/>
        <v>0</v>
      </c>
      <c r="AL18" s="133"/>
    </row>
    <row r="19" spans="1:38" ht="18.649999999999999" customHeight="1">
      <c r="A19" s="136"/>
      <c r="B19" s="118"/>
      <c r="C19" s="137"/>
      <c r="D19" s="138"/>
      <c r="E19" s="138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Z19" s="140">
        <f>Z18/10*100</f>
        <v>90</v>
      </c>
      <c r="AA19" s="140">
        <f>AA18/10*100</f>
        <v>90</v>
      </c>
      <c r="AB19" s="140">
        <f t="shared" ref="AB19:AC19" si="18">AB18/10*100</f>
        <v>80</v>
      </c>
      <c r="AC19" s="140">
        <f t="shared" si="18"/>
        <v>70</v>
      </c>
      <c r="AD19" s="140">
        <f>AD18/10*100</f>
        <v>80</v>
      </c>
      <c r="AE19" s="140">
        <f>AE18/10*100</f>
        <v>80</v>
      </c>
      <c r="AF19" s="140">
        <f t="shared" ref="AF19:AK19" si="19">AF18/10*100</f>
        <v>100</v>
      </c>
      <c r="AG19" s="140">
        <f t="shared" si="19"/>
        <v>90</v>
      </c>
      <c r="AH19" s="141">
        <f t="shared" si="19"/>
        <v>0</v>
      </c>
      <c r="AI19" s="141">
        <f t="shared" si="19"/>
        <v>0</v>
      </c>
      <c r="AJ19" s="141">
        <f t="shared" si="19"/>
        <v>0</v>
      </c>
      <c r="AK19" s="141">
        <f t="shared" si="19"/>
        <v>0</v>
      </c>
      <c r="AL19" s="141"/>
    </row>
    <row r="20" spans="1:38" ht="15.75" customHeight="1">
      <c r="A20" s="142" t="s">
        <v>295</v>
      </c>
      <c r="B20" s="143" t="s">
        <v>297</v>
      </c>
      <c r="C20" s="144"/>
      <c r="D20" s="144"/>
      <c r="E20" s="145"/>
      <c r="F20" s="146"/>
      <c r="G20" s="138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</row>
    <row r="21" spans="1:38" ht="15.75" customHeight="1">
      <c r="A21" s="136"/>
      <c r="B21" s="349" t="s">
        <v>298</v>
      </c>
      <c r="C21" s="349"/>
      <c r="D21" s="349"/>
      <c r="E21" s="349"/>
      <c r="F21" s="34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</row>
    <row r="22" spans="1:38" ht="15.75" customHeight="1">
      <c r="A22" s="136"/>
      <c r="B22" s="118"/>
      <c r="C22" s="138"/>
      <c r="D22" s="138"/>
      <c r="E22" s="138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</row>
    <row r="23" spans="1:38" ht="15.75" customHeight="1">
      <c r="A23" s="136"/>
      <c r="B23" s="118"/>
      <c r="C23" s="138"/>
      <c r="D23" s="138"/>
      <c r="E23" s="138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</row>
    <row r="24" spans="1:38" ht="15.75" customHeight="1">
      <c r="A24" s="136"/>
      <c r="B24" s="118"/>
      <c r="C24" s="138"/>
      <c r="D24" s="138"/>
      <c r="E24" s="138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</row>
    <row r="25" spans="1:38" ht="15.75" customHeight="1">
      <c r="A25" s="136"/>
      <c r="B25" s="118"/>
      <c r="C25" s="138"/>
      <c r="D25" s="138"/>
      <c r="E25" s="138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</row>
    <row r="26" spans="1:38" ht="15.75" customHeight="1">
      <c r="A26" s="136"/>
      <c r="B26" s="118"/>
      <c r="C26" s="138"/>
      <c r="D26" s="138"/>
      <c r="E26" s="138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</row>
    <row r="27" spans="1:38" ht="15.75" customHeight="1">
      <c r="A27" s="136"/>
      <c r="B27" s="118"/>
      <c r="C27" s="138"/>
      <c r="D27" s="138"/>
      <c r="E27" s="138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</row>
    <row r="28" spans="1:38" ht="15.75" customHeight="1">
      <c r="A28" s="136"/>
      <c r="B28" s="118"/>
      <c r="C28" s="138"/>
      <c r="D28" s="138"/>
      <c r="E28" s="138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</row>
    <row r="29" spans="1:38" ht="15.75" customHeight="1">
      <c r="A29" s="136"/>
      <c r="B29" s="118"/>
      <c r="C29" s="138"/>
      <c r="D29" s="138"/>
      <c r="E29" s="13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</row>
    <row r="30" spans="1:38" ht="15.75" customHeight="1">
      <c r="A30" s="136"/>
      <c r="B30" s="118"/>
      <c r="C30" s="138"/>
      <c r="D30" s="138"/>
      <c r="E30" s="13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</row>
    <row r="31" spans="1:38" ht="15.75" customHeight="1">
      <c r="A31" s="136"/>
      <c r="B31" s="118"/>
      <c r="C31" s="138"/>
      <c r="D31" s="138"/>
      <c r="E31" s="138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</row>
    <row r="32" spans="1:38" ht="15.75" customHeight="1">
      <c r="A32" s="136"/>
      <c r="B32" s="118"/>
      <c r="C32" s="138"/>
      <c r="D32" s="138"/>
      <c r="E32" s="138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</row>
    <row r="33" spans="1:21" ht="15.75" customHeight="1">
      <c r="A33" s="136"/>
      <c r="B33" s="118"/>
      <c r="C33" s="138"/>
      <c r="D33" s="138"/>
      <c r="E33" s="138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</row>
    <row r="34" spans="1:21" ht="15.75" customHeight="1">
      <c r="A34" s="136"/>
      <c r="B34" s="118"/>
      <c r="C34" s="138"/>
      <c r="D34" s="138"/>
      <c r="E34" s="138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</row>
    <row r="35" spans="1:21" ht="15.75" customHeight="1">
      <c r="A35" s="136"/>
      <c r="B35" s="118"/>
      <c r="C35" s="138"/>
      <c r="D35" s="138"/>
      <c r="E35" s="138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</row>
    <row r="36" spans="1:21" ht="15.75" customHeight="1">
      <c r="A36" s="136"/>
      <c r="B36" s="118"/>
      <c r="C36" s="138"/>
      <c r="D36" s="138"/>
      <c r="E36" s="138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</row>
    <row r="37" spans="1:21" ht="15.75" customHeight="1">
      <c r="A37" s="136"/>
      <c r="B37" s="118"/>
      <c r="C37" s="138"/>
      <c r="D37" s="138"/>
      <c r="E37" s="138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</row>
    <row r="38" spans="1:21" ht="15.75" customHeight="1">
      <c r="A38" s="136"/>
      <c r="B38" s="118"/>
      <c r="C38" s="138"/>
      <c r="D38" s="138"/>
      <c r="E38" s="138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</row>
    <row r="39" spans="1:21" ht="15.75" customHeight="1">
      <c r="A39" s="136"/>
      <c r="B39" s="118"/>
      <c r="C39" s="138"/>
      <c r="D39" s="138"/>
      <c r="E39" s="138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</row>
    <row r="40" spans="1:21" ht="15.75" customHeight="1">
      <c r="A40" s="136"/>
      <c r="B40" s="118"/>
      <c r="C40" s="138"/>
      <c r="D40" s="138"/>
      <c r="E40" s="138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</row>
    <row r="41" spans="1:21" ht="15.75" customHeight="1">
      <c r="A41" s="136"/>
      <c r="B41" s="118"/>
      <c r="C41" s="138"/>
      <c r="D41" s="138"/>
      <c r="E41" s="138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</row>
    <row r="42" spans="1:21" ht="15.75" customHeight="1">
      <c r="A42" s="136"/>
      <c r="B42" s="118"/>
      <c r="C42" s="138"/>
      <c r="D42" s="138"/>
      <c r="E42" s="138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</row>
    <row r="43" spans="1:21" ht="15.75" customHeight="1">
      <c r="A43" s="136"/>
      <c r="B43" s="118"/>
      <c r="C43" s="138"/>
      <c r="D43" s="138"/>
      <c r="E43" s="138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</row>
    <row r="44" spans="1:21" ht="15.75" customHeight="1">
      <c r="A44" s="136"/>
      <c r="B44" s="118"/>
      <c r="C44" s="138"/>
      <c r="D44" s="138"/>
      <c r="E44" s="138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</row>
    <row r="45" spans="1:21" ht="15.75" customHeight="1">
      <c r="A45" s="136"/>
      <c r="B45" s="118"/>
      <c r="C45" s="138"/>
      <c r="D45" s="138"/>
      <c r="E45" s="138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</row>
    <row r="46" spans="1:21" ht="15.75" customHeight="1">
      <c r="A46" s="136"/>
      <c r="B46" s="118"/>
      <c r="C46" s="138"/>
      <c r="D46" s="138"/>
      <c r="E46" s="138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</row>
    <row r="47" spans="1:21" ht="15.75" customHeight="1">
      <c r="A47" s="136"/>
      <c r="B47" s="118"/>
      <c r="C47" s="138"/>
      <c r="D47" s="138"/>
      <c r="E47" s="138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</row>
    <row r="48" spans="1:21" ht="15.75" customHeight="1">
      <c r="A48" s="136"/>
      <c r="B48" s="118"/>
      <c r="C48" s="138"/>
      <c r="D48" s="138"/>
      <c r="E48" s="138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</row>
    <row r="49" spans="1:21" ht="15.75" customHeight="1">
      <c r="A49" s="136"/>
      <c r="B49" s="118"/>
      <c r="C49" s="138"/>
      <c r="D49" s="138"/>
      <c r="E49" s="138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</row>
    <row r="50" spans="1:21" ht="15.75" customHeight="1">
      <c r="A50" s="136"/>
      <c r="B50" s="118"/>
      <c r="C50" s="138"/>
      <c r="D50" s="138"/>
      <c r="E50" s="138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</row>
    <row r="51" spans="1:21" ht="15.75" customHeight="1">
      <c r="A51" s="136"/>
      <c r="B51" s="118"/>
      <c r="C51" s="138"/>
      <c r="D51" s="138"/>
      <c r="E51" s="138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</row>
    <row r="52" spans="1:21" ht="15.75" customHeight="1">
      <c r="A52" s="136"/>
      <c r="B52" s="118"/>
      <c r="C52" s="138"/>
      <c r="D52" s="138"/>
      <c r="E52" s="138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</row>
    <row r="53" spans="1:21" ht="15.75" customHeight="1">
      <c r="A53" s="136"/>
      <c r="B53" s="118"/>
      <c r="C53" s="138"/>
      <c r="D53" s="138"/>
      <c r="E53" s="138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</row>
    <row r="54" spans="1:21" ht="15.75" customHeight="1">
      <c r="A54" s="136"/>
      <c r="B54" s="118"/>
      <c r="C54" s="138"/>
      <c r="D54" s="138"/>
      <c r="E54" s="138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</row>
    <row r="55" spans="1:21" ht="15.75" customHeight="1">
      <c r="A55" s="136"/>
      <c r="B55" s="118"/>
      <c r="C55" s="138"/>
      <c r="D55" s="138"/>
      <c r="E55" s="138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</row>
    <row r="56" spans="1:21" ht="15.75" customHeight="1">
      <c r="A56" s="136"/>
      <c r="B56" s="118"/>
      <c r="C56" s="138"/>
      <c r="D56" s="138"/>
      <c r="E56" s="138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</row>
    <row r="57" spans="1:21" ht="15.75" customHeight="1">
      <c r="A57" s="136"/>
      <c r="B57" s="118"/>
      <c r="C57" s="138"/>
      <c r="D57" s="138"/>
      <c r="E57" s="138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</row>
    <row r="58" spans="1:21" ht="15.75" customHeight="1">
      <c r="A58" s="136"/>
      <c r="B58" s="118"/>
      <c r="C58" s="138"/>
      <c r="D58" s="138"/>
      <c r="E58" s="138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ht="15.75" customHeight="1">
      <c r="A59" s="136"/>
      <c r="B59" s="118"/>
      <c r="C59" s="138"/>
      <c r="D59" s="138"/>
      <c r="E59" s="138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</row>
    <row r="60" spans="1:21" ht="15.75" customHeight="1">
      <c r="A60" s="136"/>
      <c r="B60" s="118"/>
      <c r="C60" s="138"/>
      <c r="D60" s="138"/>
      <c r="E60" s="138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</row>
    <row r="61" spans="1:21" ht="15.75" customHeight="1">
      <c r="A61" s="136"/>
      <c r="B61" s="118"/>
      <c r="C61" s="138"/>
      <c r="D61" s="138"/>
      <c r="E61" s="138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</row>
    <row r="62" spans="1:21" ht="15.75" customHeight="1">
      <c r="A62" s="136"/>
      <c r="B62" s="118"/>
      <c r="C62" s="138"/>
      <c r="D62" s="138"/>
      <c r="E62" s="138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</row>
    <row r="63" spans="1:21" ht="15.75" customHeight="1">
      <c r="A63" s="136"/>
      <c r="B63" s="118"/>
      <c r="C63" s="138"/>
      <c r="D63" s="138"/>
      <c r="E63" s="138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</row>
    <row r="64" spans="1:21" ht="15.75" customHeight="1">
      <c r="A64" s="136"/>
      <c r="B64" s="118"/>
      <c r="C64" s="138"/>
      <c r="D64" s="138"/>
      <c r="E64" s="138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</row>
    <row r="65" spans="1:21" ht="15.75" customHeight="1">
      <c r="A65" s="136"/>
      <c r="B65" s="118"/>
      <c r="C65" s="138"/>
      <c r="D65" s="138"/>
      <c r="E65" s="138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</row>
    <row r="66" spans="1:21" ht="15.75" customHeight="1">
      <c r="A66" s="136"/>
      <c r="B66" s="118"/>
      <c r="C66" s="138"/>
      <c r="D66" s="138"/>
      <c r="E66" s="138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</row>
    <row r="67" spans="1:21" ht="15.75" customHeight="1">
      <c r="A67" s="136"/>
      <c r="B67" s="118"/>
      <c r="C67" s="138"/>
      <c r="D67" s="138"/>
      <c r="E67" s="138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</row>
    <row r="68" spans="1:21" ht="15.75" customHeight="1">
      <c r="A68" s="136"/>
      <c r="B68" s="118"/>
      <c r="C68" s="138"/>
      <c r="D68" s="138"/>
      <c r="E68" s="138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</row>
    <row r="69" spans="1:21" ht="15.75" customHeight="1">
      <c r="A69" s="136"/>
      <c r="B69" s="118"/>
      <c r="C69" s="138"/>
      <c r="D69" s="138"/>
      <c r="E69" s="138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</row>
    <row r="70" spans="1:21" ht="15.75" customHeight="1">
      <c r="A70" s="136"/>
      <c r="B70" s="118"/>
      <c r="C70" s="138"/>
      <c r="D70" s="138"/>
      <c r="E70" s="138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</row>
    <row r="71" spans="1:21" ht="15.75" customHeight="1">
      <c r="A71" s="136"/>
      <c r="B71" s="118"/>
      <c r="C71" s="138"/>
      <c r="D71" s="138"/>
      <c r="E71" s="138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</row>
    <row r="72" spans="1:21" ht="15.75" customHeight="1">
      <c r="A72" s="136"/>
      <c r="B72" s="118"/>
      <c r="C72" s="138"/>
      <c r="D72" s="138"/>
      <c r="E72" s="138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</row>
    <row r="73" spans="1:21" ht="15.75" customHeight="1">
      <c r="A73" s="136"/>
      <c r="B73" s="118"/>
      <c r="C73" s="138"/>
      <c r="D73" s="138"/>
      <c r="E73" s="138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</row>
    <row r="74" spans="1:21" ht="15.75" customHeight="1">
      <c r="A74" s="136"/>
      <c r="B74" s="118"/>
      <c r="C74" s="138"/>
      <c r="D74" s="138"/>
      <c r="E74" s="138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</row>
    <row r="75" spans="1:21" ht="15.75" customHeight="1">
      <c r="A75" s="136"/>
      <c r="B75" s="118"/>
      <c r="C75" s="138"/>
      <c r="D75" s="138"/>
      <c r="E75" s="138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</row>
    <row r="76" spans="1:21" ht="15.75" customHeight="1">
      <c r="A76" s="136"/>
      <c r="B76" s="118"/>
      <c r="C76" s="138"/>
      <c r="D76" s="138"/>
      <c r="E76" s="138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</row>
    <row r="77" spans="1:21" ht="15.75" customHeight="1">
      <c r="A77" s="136"/>
      <c r="B77" s="118"/>
      <c r="C77" s="138"/>
      <c r="D77" s="138"/>
      <c r="E77" s="138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</row>
    <row r="78" spans="1:21" ht="15.75" customHeight="1">
      <c r="A78" s="136"/>
      <c r="B78" s="118"/>
      <c r="C78" s="138"/>
      <c r="D78" s="138"/>
      <c r="E78" s="138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</row>
    <row r="79" spans="1:21" ht="15.75" customHeight="1">
      <c r="A79" s="136"/>
      <c r="B79" s="118"/>
      <c r="C79" s="138"/>
      <c r="D79" s="138"/>
      <c r="E79" s="138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</row>
    <row r="80" spans="1:21" ht="15.75" customHeight="1">
      <c r="A80" s="136"/>
      <c r="B80" s="118"/>
      <c r="C80" s="138"/>
      <c r="D80" s="138"/>
      <c r="E80" s="138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</row>
    <row r="81" spans="1:21" ht="15.75" customHeight="1">
      <c r="A81" s="136"/>
      <c r="B81" s="118"/>
      <c r="C81" s="138"/>
      <c r="D81" s="138"/>
      <c r="E81" s="138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</row>
    <row r="82" spans="1:21" ht="15.75" customHeight="1">
      <c r="A82" s="136"/>
      <c r="B82" s="118"/>
      <c r="C82" s="138"/>
      <c r="D82" s="138"/>
      <c r="E82" s="138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</row>
    <row r="83" spans="1:21" ht="15.75" customHeight="1">
      <c r="A83" s="136"/>
      <c r="B83" s="118"/>
      <c r="C83" s="138"/>
      <c r="D83" s="138"/>
      <c r="E83" s="138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</row>
    <row r="84" spans="1:21" ht="15.75" customHeight="1">
      <c r="A84" s="136"/>
      <c r="B84" s="118"/>
      <c r="C84" s="138"/>
      <c r="D84" s="138"/>
      <c r="E84" s="138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</row>
    <row r="85" spans="1:21" ht="15.75" customHeight="1">
      <c r="A85" s="136"/>
      <c r="B85" s="118"/>
      <c r="C85" s="138"/>
      <c r="D85" s="138"/>
      <c r="E85" s="138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</row>
    <row r="86" spans="1:21" ht="15.75" customHeight="1">
      <c r="A86" s="136"/>
      <c r="B86" s="118"/>
      <c r="C86" s="138"/>
      <c r="D86" s="138"/>
      <c r="E86" s="138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</row>
    <row r="87" spans="1:21" ht="15.75" customHeight="1">
      <c r="A87" s="136"/>
      <c r="B87" s="118"/>
      <c r="C87" s="138"/>
      <c r="D87" s="138"/>
      <c r="E87" s="138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</row>
    <row r="88" spans="1:21" ht="15.75" customHeight="1">
      <c r="A88" s="136"/>
      <c r="B88" s="118"/>
      <c r="C88" s="138"/>
      <c r="D88" s="138"/>
      <c r="E88" s="138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</row>
    <row r="89" spans="1:21" ht="15.75" customHeight="1">
      <c r="A89" s="136"/>
      <c r="B89" s="118"/>
      <c r="C89" s="138"/>
      <c r="D89" s="138"/>
      <c r="E89" s="138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</row>
    <row r="90" spans="1:21" ht="15.75" customHeight="1">
      <c r="A90" s="136"/>
      <c r="B90" s="118"/>
      <c r="C90" s="138"/>
      <c r="D90" s="138"/>
      <c r="E90" s="138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</row>
    <row r="91" spans="1:21" ht="15.75" customHeight="1">
      <c r="A91" s="136"/>
      <c r="B91" s="118"/>
      <c r="C91" s="138"/>
      <c r="D91" s="138"/>
      <c r="E91" s="138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</row>
    <row r="92" spans="1:21" ht="15.75" customHeight="1">
      <c r="A92" s="136"/>
      <c r="B92" s="118"/>
      <c r="C92" s="138"/>
      <c r="D92" s="138"/>
      <c r="E92" s="138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</row>
    <row r="93" spans="1:21" ht="15.75" customHeight="1">
      <c r="A93" s="136"/>
      <c r="B93" s="118"/>
      <c r="C93" s="138"/>
      <c r="D93" s="138"/>
      <c r="E93" s="138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</row>
    <row r="94" spans="1:21" ht="15.75" customHeight="1">
      <c r="A94" s="136"/>
      <c r="B94" s="118"/>
      <c r="C94" s="138"/>
      <c r="D94" s="138"/>
      <c r="E94" s="138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</row>
    <row r="95" spans="1:21" ht="15.75" customHeight="1">
      <c r="A95" s="136"/>
      <c r="B95" s="118"/>
      <c r="C95" s="138"/>
      <c r="D95" s="138"/>
      <c r="E95" s="138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</row>
    <row r="96" spans="1:21" ht="15.75" customHeight="1">
      <c r="A96" s="136"/>
      <c r="B96" s="118"/>
      <c r="C96" s="138"/>
      <c r="D96" s="138"/>
      <c r="E96" s="138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</row>
    <row r="97" spans="1:21" ht="15.75" customHeight="1">
      <c r="A97" s="136"/>
      <c r="B97" s="118"/>
      <c r="C97" s="138"/>
      <c r="D97" s="138"/>
      <c r="E97" s="138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</row>
    <row r="98" spans="1:21" ht="15.75" customHeight="1">
      <c r="A98" s="136"/>
      <c r="B98" s="118"/>
      <c r="C98" s="138"/>
      <c r="D98" s="138"/>
      <c r="E98" s="138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</row>
    <row r="99" spans="1:21" ht="15.75" customHeight="1">
      <c r="A99" s="136"/>
      <c r="B99" s="118"/>
      <c r="C99" s="138"/>
      <c r="D99" s="138"/>
      <c r="E99" s="138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</row>
    <row r="100" spans="1:21" ht="15.75" customHeight="1">
      <c r="A100" s="136"/>
      <c r="B100" s="118"/>
      <c r="C100" s="138"/>
      <c r="D100" s="138"/>
      <c r="E100" s="138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</row>
    <row r="101" spans="1:21" ht="15.75" customHeight="1">
      <c r="A101" s="136"/>
      <c r="B101" s="118"/>
      <c r="C101" s="138"/>
      <c r="D101" s="138"/>
      <c r="E101" s="138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</row>
    <row r="102" spans="1:21" ht="15.75" customHeight="1">
      <c r="A102" s="136"/>
      <c r="B102" s="118"/>
      <c r="C102" s="138"/>
      <c r="D102" s="138"/>
      <c r="E102" s="138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</row>
    <row r="103" spans="1:21" ht="15.75" customHeight="1">
      <c r="A103" s="136"/>
      <c r="B103" s="118"/>
      <c r="C103" s="138"/>
      <c r="D103" s="138"/>
      <c r="E103" s="138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</row>
    <row r="104" spans="1:21" ht="15.75" customHeight="1">
      <c r="A104" s="136"/>
      <c r="B104" s="118"/>
      <c r="C104" s="138"/>
      <c r="D104" s="138"/>
      <c r="E104" s="138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</row>
    <row r="105" spans="1:21" ht="15.75" customHeight="1">
      <c r="A105" s="136"/>
      <c r="B105" s="118"/>
      <c r="C105" s="138"/>
      <c r="D105" s="138"/>
      <c r="E105" s="138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</row>
    <row r="106" spans="1:21" ht="15.75" customHeight="1">
      <c r="A106" s="136"/>
      <c r="B106" s="118"/>
      <c r="C106" s="138"/>
      <c r="D106" s="138"/>
      <c r="E106" s="138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</row>
    <row r="107" spans="1:21" ht="15.75" customHeight="1">
      <c r="A107" s="136"/>
      <c r="B107" s="118"/>
      <c r="C107" s="138"/>
      <c r="D107" s="138"/>
      <c r="E107" s="138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</row>
    <row r="108" spans="1:21" ht="15.75" customHeight="1">
      <c r="A108" s="136"/>
      <c r="B108" s="118"/>
      <c r="C108" s="138"/>
      <c r="D108" s="138"/>
      <c r="E108" s="138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</row>
    <row r="109" spans="1:21" ht="15.75" customHeight="1">
      <c r="A109" s="136"/>
      <c r="B109" s="118"/>
      <c r="C109" s="138"/>
      <c r="D109" s="138"/>
      <c r="E109" s="138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</row>
    <row r="110" spans="1:21" ht="15.75" customHeight="1">
      <c r="A110" s="136"/>
      <c r="B110" s="118"/>
      <c r="C110" s="138"/>
      <c r="D110" s="138"/>
      <c r="E110" s="138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</row>
    <row r="111" spans="1:21" ht="15.75" customHeight="1">
      <c r="A111" s="136"/>
      <c r="B111" s="118"/>
      <c r="C111" s="138"/>
      <c r="D111" s="138"/>
      <c r="E111" s="138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</row>
    <row r="112" spans="1:21" ht="15.75" customHeight="1">
      <c r="A112" s="136"/>
      <c r="B112" s="118"/>
      <c r="C112" s="138"/>
      <c r="D112" s="138"/>
      <c r="E112" s="138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</row>
    <row r="113" spans="1:21" ht="15.75" customHeight="1">
      <c r="A113" s="136"/>
      <c r="B113" s="118"/>
      <c r="C113" s="138"/>
      <c r="D113" s="138"/>
      <c r="E113" s="138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</row>
    <row r="114" spans="1:21" ht="15.75" customHeight="1">
      <c r="A114" s="136"/>
      <c r="B114" s="118"/>
      <c r="C114" s="138"/>
      <c r="D114" s="138"/>
      <c r="E114" s="138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</row>
    <row r="115" spans="1:21" ht="15.75" customHeight="1">
      <c r="A115" s="136"/>
      <c r="B115" s="118"/>
      <c r="C115" s="138"/>
      <c r="D115" s="138"/>
      <c r="E115" s="138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</row>
    <row r="116" spans="1:21" ht="15.75" customHeight="1">
      <c r="A116" s="136"/>
      <c r="B116" s="118"/>
      <c r="C116" s="138"/>
      <c r="D116" s="138"/>
      <c r="E116" s="138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</row>
    <row r="117" spans="1:21" ht="15.75" customHeight="1">
      <c r="A117" s="136"/>
      <c r="B117" s="118"/>
      <c r="C117" s="138"/>
      <c r="D117" s="138"/>
      <c r="E117" s="138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</row>
    <row r="118" spans="1:21" ht="15.75" customHeight="1">
      <c r="A118" s="136"/>
      <c r="B118" s="118"/>
      <c r="C118" s="138"/>
      <c r="D118" s="138"/>
      <c r="E118" s="138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</row>
    <row r="119" spans="1:21" ht="15.75" customHeight="1">
      <c r="A119" s="136"/>
      <c r="B119" s="118"/>
      <c r="C119" s="138"/>
      <c r="D119" s="138"/>
      <c r="E119" s="138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</row>
    <row r="120" spans="1:21" ht="15.75" customHeight="1">
      <c r="A120" s="136"/>
      <c r="B120" s="118"/>
      <c r="C120" s="138"/>
      <c r="D120" s="138"/>
      <c r="E120" s="138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</row>
    <row r="121" spans="1:21" ht="15.75" customHeight="1">
      <c r="A121" s="136"/>
      <c r="B121" s="118"/>
      <c r="C121" s="138"/>
      <c r="D121" s="138"/>
      <c r="E121" s="138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</row>
    <row r="122" spans="1:21" ht="15.75" customHeight="1">
      <c r="A122" s="136"/>
      <c r="B122" s="118"/>
      <c r="C122" s="138"/>
      <c r="D122" s="138"/>
      <c r="E122" s="138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</row>
    <row r="123" spans="1:21" ht="15.75" customHeight="1">
      <c r="A123" s="136"/>
      <c r="B123" s="118"/>
      <c r="C123" s="138"/>
      <c r="D123" s="138"/>
      <c r="E123" s="138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</row>
    <row r="124" spans="1:21" ht="15.75" customHeight="1">
      <c r="A124" s="136"/>
      <c r="B124" s="118"/>
      <c r="C124" s="138"/>
      <c r="D124" s="138"/>
      <c r="E124" s="138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</row>
    <row r="125" spans="1:21" ht="15.75" customHeight="1">
      <c r="A125" s="136"/>
      <c r="B125" s="118"/>
      <c r="C125" s="138"/>
      <c r="D125" s="138"/>
      <c r="E125" s="138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</row>
    <row r="126" spans="1:21" ht="15.75" customHeight="1">
      <c r="A126" s="136"/>
      <c r="B126" s="118"/>
      <c r="C126" s="138"/>
      <c r="D126" s="138"/>
      <c r="E126" s="138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</row>
    <row r="127" spans="1:21" ht="15.75" customHeight="1">
      <c r="A127" s="136"/>
      <c r="B127" s="118"/>
      <c r="C127" s="138"/>
      <c r="D127" s="138"/>
      <c r="E127" s="138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</row>
    <row r="128" spans="1:21" ht="15.75" customHeight="1">
      <c r="A128" s="136"/>
      <c r="B128" s="118"/>
      <c r="C128" s="138"/>
      <c r="D128" s="138"/>
      <c r="E128" s="138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</row>
    <row r="129" spans="1:21" ht="15.75" customHeight="1">
      <c r="A129" s="136"/>
      <c r="B129" s="118"/>
      <c r="C129" s="138"/>
      <c r="D129" s="138"/>
      <c r="E129" s="138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</row>
    <row r="130" spans="1:21" ht="15.75" customHeight="1">
      <c r="A130" s="136"/>
      <c r="B130" s="118"/>
      <c r="C130" s="138"/>
      <c r="D130" s="138"/>
      <c r="E130" s="138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</row>
    <row r="131" spans="1:21" ht="15.75" customHeight="1">
      <c r="A131" s="136"/>
      <c r="B131" s="118"/>
      <c r="C131" s="138"/>
      <c r="D131" s="138"/>
      <c r="E131" s="138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</row>
    <row r="132" spans="1:21" ht="15.75" customHeight="1">
      <c r="A132" s="136"/>
      <c r="B132" s="118"/>
      <c r="C132" s="138"/>
      <c r="D132" s="138"/>
      <c r="E132" s="138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</row>
    <row r="133" spans="1:21" ht="15.75" customHeight="1">
      <c r="A133" s="136"/>
      <c r="B133" s="118"/>
      <c r="C133" s="138"/>
      <c r="D133" s="138"/>
      <c r="E133" s="138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</row>
    <row r="134" spans="1:21" ht="15.75" customHeight="1">
      <c r="A134" s="136"/>
      <c r="B134" s="118"/>
      <c r="C134" s="138"/>
      <c r="D134" s="138"/>
      <c r="E134" s="138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</row>
    <row r="135" spans="1:21" ht="15.75" customHeight="1">
      <c r="A135" s="136"/>
      <c r="B135" s="118"/>
      <c r="C135" s="138"/>
      <c r="D135" s="138"/>
      <c r="E135" s="138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</row>
    <row r="136" spans="1:21" ht="15.75" customHeight="1">
      <c r="A136" s="136"/>
      <c r="B136" s="118"/>
      <c r="C136" s="138"/>
      <c r="D136" s="138"/>
      <c r="E136" s="138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</row>
    <row r="137" spans="1:21" ht="15.75" customHeight="1">
      <c r="A137" s="136"/>
      <c r="B137" s="118"/>
      <c r="C137" s="138"/>
      <c r="D137" s="138"/>
      <c r="E137" s="138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</row>
    <row r="138" spans="1:21" ht="15.75" customHeight="1">
      <c r="A138" s="136"/>
      <c r="B138" s="118"/>
      <c r="C138" s="138"/>
      <c r="D138" s="138"/>
      <c r="E138" s="138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</row>
    <row r="139" spans="1:21" ht="15.75" customHeight="1">
      <c r="A139" s="136"/>
      <c r="B139" s="118"/>
      <c r="C139" s="138"/>
      <c r="D139" s="138"/>
      <c r="E139" s="138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</row>
    <row r="140" spans="1:21" ht="15.75" customHeight="1">
      <c r="A140" s="136"/>
      <c r="B140" s="118"/>
      <c r="C140" s="138"/>
      <c r="D140" s="138"/>
      <c r="E140" s="138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</row>
    <row r="141" spans="1:21" ht="15.75" customHeight="1">
      <c r="A141" s="136"/>
      <c r="B141" s="118"/>
      <c r="C141" s="138"/>
      <c r="D141" s="138"/>
      <c r="E141" s="138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</row>
    <row r="142" spans="1:21" ht="15.75" customHeight="1">
      <c r="A142" s="136"/>
      <c r="B142" s="118"/>
      <c r="C142" s="138"/>
      <c r="D142" s="138"/>
      <c r="E142" s="138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</row>
    <row r="143" spans="1:21" ht="15.75" customHeight="1">
      <c r="A143" s="136"/>
      <c r="B143" s="118"/>
      <c r="C143" s="138"/>
      <c r="D143" s="138"/>
      <c r="E143" s="138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</row>
    <row r="144" spans="1:21" ht="15.75" customHeight="1">
      <c r="A144" s="136"/>
      <c r="B144" s="118"/>
      <c r="C144" s="138"/>
      <c r="D144" s="138"/>
      <c r="E144" s="138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</row>
    <row r="145" spans="1:21" ht="15.75" customHeight="1">
      <c r="A145" s="136"/>
      <c r="B145" s="118"/>
      <c r="C145" s="138"/>
      <c r="D145" s="138"/>
      <c r="E145" s="138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</row>
    <row r="146" spans="1:21" ht="15.75" customHeight="1">
      <c r="A146" s="136"/>
      <c r="B146" s="118"/>
      <c r="C146" s="138"/>
      <c r="D146" s="138"/>
      <c r="E146" s="138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</row>
    <row r="147" spans="1:21" ht="15.75" customHeight="1">
      <c r="A147" s="136"/>
      <c r="B147" s="118"/>
      <c r="C147" s="138"/>
      <c r="D147" s="138"/>
      <c r="E147" s="138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</row>
    <row r="148" spans="1:21" ht="15.75" customHeight="1">
      <c r="A148" s="136"/>
      <c r="B148" s="118"/>
      <c r="C148" s="138"/>
      <c r="D148" s="138"/>
      <c r="E148" s="138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</row>
    <row r="149" spans="1:21" ht="15.75" customHeight="1">
      <c r="A149" s="136"/>
      <c r="B149" s="118"/>
      <c r="C149" s="138"/>
      <c r="D149" s="138"/>
      <c r="E149" s="138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</row>
    <row r="150" spans="1:21" ht="15.75" customHeight="1">
      <c r="A150" s="136"/>
      <c r="B150" s="118"/>
      <c r="C150" s="138"/>
      <c r="D150" s="138"/>
      <c r="E150" s="138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</row>
    <row r="151" spans="1:21" ht="15.75" customHeight="1">
      <c r="A151" s="136"/>
      <c r="B151" s="118"/>
      <c r="C151" s="138"/>
      <c r="D151" s="138"/>
      <c r="E151" s="138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</row>
    <row r="152" spans="1:21" ht="15.75" customHeight="1">
      <c r="A152" s="136"/>
      <c r="B152" s="118"/>
      <c r="C152" s="138"/>
      <c r="D152" s="138"/>
      <c r="E152" s="138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</row>
    <row r="153" spans="1:21" ht="15.75" customHeight="1">
      <c r="A153" s="136"/>
      <c r="B153" s="118"/>
      <c r="C153" s="138"/>
      <c r="D153" s="138"/>
      <c r="E153" s="138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</row>
    <row r="154" spans="1:21" ht="15.75" customHeight="1">
      <c r="A154" s="136"/>
      <c r="B154" s="118"/>
      <c r="C154" s="138"/>
      <c r="D154" s="138"/>
      <c r="E154" s="138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</row>
    <row r="155" spans="1:21" ht="15.75" customHeight="1">
      <c r="A155" s="136"/>
      <c r="B155" s="118"/>
      <c r="C155" s="138"/>
      <c r="D155" s="138"/>
      <c r="E155" s="138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</row>
    <row r="156" spans="1:21" ht="15.75" customHeight="1">
      <c r="A156" s="136"/>
      <c r="B156" s="118"/>
      <c r="C156" s="138"/>
      <c r="D156" s="138"/>
      <c r="E156" s="138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</row>
    <row r="157" spans="1:21" ht="15.75" customHeight="1">
      <c r="A157" s="136"/>
      <c r="B157" s="118"/>
      <c r="C157" s="138"/>
      <c r="D157" s="138"/>
      <c r="E157" s="138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</row>
    <row r="158" spans="1:21" ht="15.75" customHeight="1">
      <c r="A158" s="136"/>
      <c r="B158" s="118"/>
      <c r="C158" s="138"/>
      <c r="D158" s="138"/>
      <c r="E158" s="138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</row>
    <row r="159" spans="1:21" ht="15.75" customHeight="1">
      <c r="A159" s="136"/>
      <c r="B159" s="118"/>
      <c r="C159" s="138"/>
      <c r="D159" s="138"/>
      <c r="E159" s="138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</row>
    <row r="160" spans="1:21" ht="15.75" customHeight="1">
      <c r="A160" s="136"/>
      <c r="B160" s="118"/>
      <c r="C160" s="138"/>
      <c r="D160" s="138"/>
      <c r="E160" s="138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</row>
    <row r="161" spans="1:21" ht="15.75" customHeight="1">
      <c r="A161" s="136"/>
      <c r="B161" s="118"/>
      <c r="C161" s="138"/>
      <c r="D161" s="138"/>
      <c r="E161" s="138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</row>
    <row r="162" spans="1:21" ht="15.75" customHeight="1">
      <c r="A162" s="136"/>
      <c r="B162" s="118"/>
      <c r="C162" s="138"/>
      <c r="D162" s="138"/>
      <c r="E162" s="138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</row>
    <row r="163" spans="1:21" ht="15.75" customHeight="1">
      <c r="A163" s="136"/>
      <c r="B163" s="118"/>
      <c r="C163" s="138"/>
      <c r="D163" s="138"/>
      <c r="E163" s="138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</row>
    <row r="164" spans="1:21" ht="15.75" customHeight="1">
      <c r="A164" s="136"/>
      <c r="B164" s="118"/>
      <c r="C164" s="138"/>
      <c r="D164" s="138"/>
      <c r="E164" s="138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</row>
    <row r="165" spans="1:21" ht="15.75" customHeight="1">
      <c r="A165" s="136"/>
      <c r="B165" s="118"/>
      <c r="C165" s="138"/>
      <c r="D165" s="138"/>
      <c r="E165" s="138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</row>
    <row r="166" spans="1:21" ht="15.75" customHeight="1">
      <c r="A166" s="136"/>
      <c r="B166" s="118"/>
      <c r="C166" s="138"/>
      <c r="D166" s="138"/>
      <c r="E166" s="138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</row>
    <row r="167" spans="1:21" ht="15.75" customHeight="1">
      <c r="A167" s="136"/>
      <c r="B167" s="118"/>
      <c r="C167" s="138"/>
      <c r="D167" s="138"/>
      <c r="E167" s="138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</row>
    <row r="168" spans="1:21" ht="15.75" customHeight="1">
      <c r="A168" s="136"/>
      <c r="B168" s="118"/>
      <c r="C168" s="138"/>
      <c r="D168" s="138"/>
      <c r="E168" s="138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</row>
    <row r="169" spans="1:21" ht="15.75" customHeight="1">
      <c r="A169" s="136"/>
      <c r="B169" s="118"/>
      <c r="C169" s="138"/>
      <c r="D169" s="138"/>
      <c r="E169" s="138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</row>
    <row r="170" spans="1:21" ht="15.75" customHeight="1">
      <c r="A170" s="136"/>
      <c r="B170" s="118"/>
      <c r="C170" s="138"/>
      <c r="D170" s="138"/>
      <c r="E170" s="138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</row>
    <row r="171" spans="1:21" ht="15.75" customHeight="1">
      <c r="A171" s="136"/>
      <c r="B171" s="118"/>
      <c r="C171" s="138"/>
      <c r="D171" s="138"/>
      <c r="E171" s="138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</row>
    <row r="172" spans="1:21" ht="15.75" customHeight="1">
      <c r="A172" s="136"/>
      <c r="B172" s="118"/>
      <c r="C172" s="138"/>
      <c r="D172" s="138"/>
      <c r="E172" s="138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</row>
    <row r="173" spans="1:21" ht="15.75" customHeight="1">
      <c r="A173" s="136"/>
      <c r="B173" s="118"/>
      <c r="C173" s="138"/>
      <c r="D173" s="138"/>
      <c r="E173" s="138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</row>
    <row r="174" spans="1:21" ht="15.75" customHeight="1">
      <c r="A174" s="136"/>
      <c r="B174" s="118"/>
      <c r="C174" s="138"/>
      <c r="D174" s="138"/>
      <c r="E174" s="138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</row>
    <row r="175" spans="1:21" ht="15.75" customHeight="1">
      <c r="A175" s="136"/>
      <c r="B175" s="118"/>
      <c r="C175" s="138"/>
      <c r="D175" s="138"/>
      <c r="E175" s="138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</row>
    <row r="176" spans="1:21" ht="15.75" customHeight="1">
      <c r="A176" s="136"/>
      <c r="B176" s="118"/>
      <c r="C176" s="138"/>
      <c r="D176" s="138"/>
      <c r="E176" s="138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</row>
    <row r="177" spans="1:21" ht="15.75" customHeight="1">
      <c r="A177" s="136"/>
      <c r="B177" s="118"/>
      <c r="C177" s="138"/>
      <c r="D177" s="138"/>
      <c r="E177" s="138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</row>
    <row r="178" spans="1:21" ht="15.75" customHeight="1">
      <c r="A178" s="136"/>
      <c r="B178" s="118"/>
      <c r="C178" s="138"/>
      <c r="D178" s="138"/>
      <c r="E178" s="138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</row>
    <row r="179" spans="1:21" ht="15.75" customHeight="1">
      <c r="A179" s="136"/>
      <c r="B179" s="118"/>
      <c r="C179" s="138"/>
      <c r="D179" s="138"/>
      <c r="E179" s="138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</row>
    <row r="180" spans="1:21" ht="15.75" customHeight="1">
      <c r="A180" s="136"/>
      <c r="B180" s="118"/>
      <c r="C180" s="138"/>
      <c r="D180" s="138"/>
      <c r="E180" s="138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</row>
    <row r="181" spans="1:21" ht="15.75" customHeight="1">
      <c r="A181" s="136"/>
      <c r="B181" s="118"/>
      <c r="C181" s="138"/>
      <c r="D181" s="138"/>
      <c r="E181" s="138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</row>
    <row r="182" spans="1:21" ht="15.75" customHeight="1">
      <c r="A182" s="136"/>
      <c r="B182" s="118"/>
      <c r="C182" s="138"/>
      <c r="D182" s="138"/>
      <c r="E182" s="138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</row>
    <row r="183" spans="1:21" ht="15.75" customHeight="1">
      <c r="A183" s="136"/>
      <c r="B183" s="118"/>
      <c r="C183" s="138"/>
      <c r="D183" s="138"/>
      <c r="E183" s="138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</row>
    <row r="184" spans="1:21" ht="15.75" customHeight="1">
      <c r="A184" s="136"/>
      <c r="B184" s="118"/>
      <c r="C184" s="138"/>
      <c r="D184" s="138"/>
      <c r="E184" s="138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</row>
    <row r="185" spans="1:21" ht="15.75" customHeight="1">
      <c r="A185" s="136"/>
      <c r="B185" s="118"/>
      <c r="C185" s="138"/>
      <c r="D185" s="138"/>
      <c r="E185" s="138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</row>
    <row r="186" spans="1:21" ht="15.75" customHeight="1">
      <c r="A186" s="136"/>
      <c r="B186" s="118"/>
      <c r="C186" s="138"/>
      <c r="D186" s="138"/>
      <c r="E186" s="138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</row>
    <row r="187" spans="1:21" ht="15.75" customHeight="1">
      <c r="A187" s="136"/>
      <c r="B187" s="118"/>
      <c r="C187" s="138"/>
      <c r="D187" s="138"/>
      <c r="E187" s="138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</row>
    <row r="188" spans="1:21" ht="15.75" customHeight="1">
      <c r="A188" s="136"/>
      <c r="B188" s="118"/>
      <c r="C188" s="138"/>
      <c r="D188" s="138"/>
      <c r="E188" s="138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</row>
    <row r="189" spans="1:21" ht="15.75" customHeight="1">
      <c r="A189" s="136"/>
      <c r="B189" s="118"/>
      <c r="C189" s="138"/>
      <c r="D189" s="138"/>
      <c r="E189" s="138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</row>
    <row r="190" spans="1:21" ht="15.75" customHeight="1">
      <c r="A190" s="136"/>
      <c r="B190" s="118"/>
      <c r="C190" s="138"/>
      <c r="D190" s="138"/>
      <c r="E190" s="138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</row>
    <row r="191" spans="1:21" ht="15.75" customHeight="1">
      <c r="A191" s="136"/>
      <c r="B191" s="118"/>
      <c r="C191" s="138"/>
      <c r="D191" s="138"/>
      <c r="E191" s="138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</row>
    <row r="192" spans="1:21" ht="15.75" customHeight="1">
      <c r="A192" s="136"/>
      <c r="B192" s="118"/>
      <c r="C192" s="138"/>
      <c r="D192" s="138"/>
      <c r="E192" s="138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</row>
    <row r="193" spans="1:21" ht="15.75" customHeight="1">
      <c r="A193" s="136"/>
      <c r="B193" s="118"/>
      <c r="C193" s="138"/>
      <c r="D193" s="138"/>
      <c r="E193" s="138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</row>
    <row r="194" spans="1:21" ht="15.75" customHeight="1">
      <c r="A194" s="136"/>
      <c r="B194" s="118"/>
      <c r="C194" s="138"/>
      <c r="D194" s="138"/>
      <c r="E194" s="138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</row>
    <row r="195" spans="1:21" ht="15.75" customHeight="1">
      <c r="A195" s="136"/>
      <c r="B195" s="118"/>
      <c r="C195" s="138"/>
      <c r="D195" s="138"/>
      <c r="E195" s="138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</row>
    <row r="196" spans="1:21" ht="15.75" customHeight="1">
      <c r="A196" s="136"/>
      <c r="B196" s="118"/>
      <c r="C196" s="138"/>
      <c r="D196" s="138"/>
      <c r="E196" s="138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</row>
    <row r="197" spans="1:21" ht="15.75" customHeight="1">
      <c r="A197" s="136"/>
      <c r="B197" s="118"/>
      <c r="C197" s="138"/>
      <c r="D197" s="138"/>
      <c r="E197" s="138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</row>
    <row r="198" spans="1:21" ht="15.75" customHeight="1">
      <c r="A198" s="136"/>
      <c r="B198" s="118"/>
      <c r="C198" s="138"/>
      <c r="D198" s="138"/>
      <c r="E198" s="138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</row>
    <row r="199" spans="1:21" ht="15.75" customHeight="1">
      <c r="A199" s="136"/>
      <c r="B199" s="118"/>
      <c r="C199" s="138"/>
      <c r="D199" s="138"/>
      <c r="E199" s="138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</row>
    <row r="200" spans="1:21" ht="15.75" customHeight="1">
      <c r="A200" s="136"/>
      <c r="B200" s="118"/>
      <c r="C200" s="138"/>
      <c r="D200" s="138"/>
      <c r="E200" s="138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</row>
    <row r="201" spans="1:21" ht="15.75" customHeight="1">
      <c r="A201" s="136"/>
      <c r="B201" s="118"/>
      <c r="C201" s="138"/>
      <c r="D201" s="138"/>
      <c r="E201" s="138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</row>
    <row r="202" spans="1:21" ht="15.75" customHeight="1">
      <c r="A202" s="136"/>
      <c r="B202" s="118"/>
      <c r="C202" s="138"/>
      <c r="D202" s="138"/>
      <c r="E202" s="138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</row>
    <row r="203" spans="1:21" ht="15.75" customHeight="1">
      <c r="A203" s="136"/>
      <c r="B203" s="118"/>
      <c r="C203" s="138"/>
      <c r="D203" s="138"/>
      <c r="E203" s="138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</row>
    <row r="204" spans="1:21" ht="15.75" customHeight="1">
      <c r="A204" s="136"/>
      <c r="B204" s="118"/>
      <c r="C204" s="138"/>
      <c r="D204" s="138"/>
      <c r="E204" s="138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</row>
    <row r="205" spans="1:21" ht="15.75" customHeight="1">
      <c r="A205" s="136"/>
      <c r="B205" s="118"/>
      <c r="C205" s="138"/>
      <c r="D205" s="138"/>
      <c r="E205" s="138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</row>
    <row r="206" spans="1:21" ht="15.75" customHeight="1">
      <c r="A206" s="136"/>
      <c r="B206" s="118"/>
      <c r="C206" s="138"/>
      <c r="D206" s="138"/>
      <c r="E206" s="138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</row>
    <row r="207" spans="1:21" ht="15.75" customHeight="1">
      <c r="A207" s="136"/>
      <c r="B207" s="118"/>
      <c r="C207" s="138"/>
      <c r="D207" s="138"/>
      <c r="E207" s="138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</row>
    <row r="208" spans="1:21" ht="15.75" customHeight="1">
      <c r="A208" s="136"/>
      <c r="B208" s="118"/>
      <c r="C208" s="138"/>
      <c r="D208" s="138"/>
      <c r="E208" s="138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</row>
    <row r="209" spans="1:21" ht="15.75" customHeight="1">
      <c r="A209" s="136"/>
      <c r="B209" s="118"/>
      <c r="C209" s="138"/>
      <c r="D209" s="138"/>
      <c r="E209" s="138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</row>
    <row r="210" spans="1:21" ht="15.75" customHeight="1">
      <c r="A210" s="136"/>
      <c r="B210" s="118"/>
      <c r="C210" s="138"/>
      <c r="D210" s="138"/>
      <c r="E210" s="138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</row>
    <row r="211" spans="1:21" ht="15.75" customHeight="1">
      <c r="A211" s="136"/>
      <c r="B211" s="118"/>
      <c r="C211" s="138"/>
      <c r="D211" s="138"/>
      <c r="E211" s="138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</row>
    <row r="212" spans="1:21" ht="15.75" customHeight="1">
      <c r="A212" s="136"/>
      <c r="B212" s="118"/>
      <c r="C212" s="138"/>
      <c r="D212" s="138"/>
      <c r="E212" s="138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</row>
    <row r="213" spans="1:21" ht="15.75" customHeight="1">
      <c r="A213" s="136"/>
      <c r="B213" s="118"/>
      <c r="C213" s="138"/>
      <c r="D213" s="138"/>
      <c r="E213" s="138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</row>
    <row r="214" spans="1:21" ht="15.75" customHeight="1">
      <c r="A214" s="136"/>
      <c r="B214" s="118"/>
      <c r="C214" s="138"/>
      <c r="D214" s="138"/>
      <c r="E214" s="138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</row>
    <row r="215" spans="1:21" ht="15.75" customHeight="1">
      <c r="A215" s="136"/>
      <c r="B215" s="118"/>
      <c r="C215" s="138"/>
      <c r="D215" s="138"/>
      <c r="E215" s="138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</row>
    <row r="216" spans="1:21" ht="15.75" customHeight="1">
      <c r="A216" s="136"/>
      <c r="B216" s="118"/>
      <c r="C216" s="138"/>
      <c r="D216" s="138"/>
      <c r="E216" s="138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</row>
    <row r="217" spans="1:21" ht="15.75" customHeight="1">
      <c r="A217" s="136"/>
      <c r="B217" s="118"/>
      <c r="C217" s="138"/>
      <c r="D217" s="138"/>
      <c r="E217" s="138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</row>
    <row r="218" spans="1:21" ht="15.75" customHeight="1">
      <c r="A218" s="136"/>
      <c r="B218" s="118"/>
      <c r="C218" s="138"/>
      <c r="D218" s="138"/>
      <c r="E218" s="138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</row>
    <row r="219" spans="1:21" ht="15.75" customHeight="1">
      <c r="A219" s="136"/>
      <c r="B219" s="118"/>
      <c r="C219" s="138"/>
      <c r="D219" s="138"/>
      <c r="E219" s="138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</row>
    <row r="220" spans="1:21" ht="15.75" customHeight="1">
      <c r="A220" s="136"/>
      <c r="B220" s="118"/>
      <c r="C220" s="138"/>
      <c r="D220" s="138"/>
      <c r="E220" s="138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</row>
    <row r="221" spans="1:21" ht="15.75" customHeight="1">
      <c r="A221" s="136"/>
      <c r="B221" s="118"/>
      <c r="C221" s="138"/>
      <c r="D221" s="138"/>
      <c r="E221" s="138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</row>
    <row r="222" spans="1:21" ht="15.75" customHeight="1">
      <c r="A222" s="136"/>
      <c r="B222" s="118"/>
      <c r="C222" s="138"/>
      <c r="D222" s="138"/>
      <c r="E222" s="138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</row>
    <row r="223" spans="1:21" ht="15.75" customHeight="1">
      <c r="A223" s="136"/>
      <c r="B223" s="118"/>
      <c r="C223" s="138"/>
      <c r="D223" s="138"/>
      <c r="E223" s="138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</row>
    <row r="224" spans="1:21" ht="15.75" customHeight="1">
      <c r="A224" s="136"/>
      <c r="B224" s="118"/>
      <c r="C224" s="138"/>
      <c r="D224" s="138"/>
      <c r="E224" s="138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</row>
    <row r="225" spans="1:21" ht="15.75" customHeight="1">
      <c r="A225" s="136"/>
      <c r="B225" s="118"/>
      <c r="C225" s="138"/>
      <c r="D225" s="138"/>
      <c r="E225" s="138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</row>
    <row r="226" spans="1:21" ht="15.75" customHeight="1">
      <c r="A226" s="136"/>
      <c r="B226" s="118"/>
      <c r="C226" s="138"/>
      <c r="D226" s="138"/>
      <c r="E226" s="138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</row>
    <row r="227" spans="1:21" ht="15.75" customHeight="1">
      <c r="A227" s="136"/>
      <c r="B227" s="118"/>
      <c r="C227" s="138"/>
      <c r="D227" s="138"/>
      <c r="E227" s="138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</row>
    <row r="228" spans="1:21" ht="15.75" customHeight="1">
      <c r="A228" s="136"/>
      <c r="B228" s="118"/>
      <c r="C228" s="138"/>
      <c r="D228" s="138"/>
      <c r="E228" s="138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</row>
    <row r="229" spans="1:21" ht="15.75" customHeight="1">
      <c r="A229" s="136"/>
      <c r="B229" s="118"/>
      <c r="C229" s="138"/>
      <c r="D229" s="138"/>
      <c r="E229" s="138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</row>
    <row r="230" spans="1:21" ht="15.75" customHeight="1">
      <c r="A230" s="136"/>
      <c r="B230" s="118"/>
      <c r="C230" s="138"/>
      <c r="D230" s="138"/>
      <c r="E230" s="138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</row>
    <row r="231" spans="1:21" ht="15.75" customHeight="1">
      <c r="A231" s="136"/>
      <c r="B231" s="118"/>
      <c r="C231" s="138"/>
      <c r="D231" s="138"/>
      <c r="E231" s="138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</row>
    <row r="232" spans="1:21" ht="15.75" customHeight="1">
      <c r="A232" s="136"/>
      <c r="B232" s="118"/>
      <c r="C232" s="138"/>
      <c r="D232" s="138"/>
      <c r="E232" s="138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</row>
    <row r="233" spans="1:21" ht="15.75" customHeight="1">
      <c r="A233" s="136"/>
      <c r="B233" s="118"/>
      <c r="C233" s="138"/>
      <c r="D233" s="138"/>
      <c r="E233" s="138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</row>
    <row r="234" spans="1:21" ht="15.75" customHeight="1">
      <c r="A234" s="136"/>
      <c r="B234" s="118"/>
      <c r="C234" s="138"/>
      <c r="D234" s="138"/>
      <c r="E234" s="138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</row>
    <row r="235" spans="1:21" ht="15.75" customHeight="1">
      <c r="A235" s="136"/>
      <c r="B235" s="118"/>
      <c r="C235" s="138"/>
      <c r="D235" s="138"/>
      <c r="E235" s="138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</row>
    <row r="236" spans="1:21" ht="15.75" customHeight="1">
      <c r="A236" s="136"/>
      <c r="B236" s="118"/>
      <c r="C236" s="138"/>
      <c r="D236" s="138"/>
      <c r="E236" s="138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</row>
    <row r="237" spans="1:21" ht="15.75" customHeight="1">
      <c r="A237" s="136"/>
      <c r="B237" s="118"/>
      <c r="C237" s="138"/>
      <c r="D237" s="138"/>
      <c r="E237" s="138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</row>
    <row r="238" spans="1:21" ht="15.75" customHeight="1">
      <c r="A238" s="136"/>
      <c r="B238" s="118"/>
      <c r="C238" s="138"/>
      <c r="D238" s="138"/>
      <c r="E238" s="138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</row>
    <row r="239" spans="1:21" ht="15.75" customHeight="1">
      <c r="A239" s="136"/>
      <c r="B239" s="118"/>
      <c r="C239" s="138"/>
      <c r="D239" s="138"/>
      <c r="E239" s="138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</row>
    <row r="240" spans="1:21" ht="15.75" customHeight="1">
      <c r="A240" s="136"/>
      <c r="B240" s="118"/>
      <c r="C240" s="138"/>
      <c r="D240" s="138"/>
      <c r="E240" s="138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</row>
    <row r="241" spans="1:21" ht="15.75" customHeight="1">
      <c r="A241" s="136"/>
      <c r="B241" s="118"/>
      <c r="C241" s="138"/>
      <c r="D241" s="138"/>
      <c r="E241" s="138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</row>
    <row r="242" spans="1:21" ht="15.75" customHeight="1">
      <c r="A242" s="136"/>
      <c r="B242" s="118"/>
      <c r="C242" s="138"/>
      <c r="D242" s="138"/>
      <c r="E242" s="138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</row>
    <row r="243" spans="1:21" ht="15.75" customHeight="1">
      <c r="A243" s="136"/>
      <c r="B243" s="118"/>
      <c r="C243" s="138"/>
      <c r="D243" s="138"/>
      <c r="E243" s="138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</row>
    <row r="244" spans="1:21" ht="15.75" customHeight="1">
      <c r="A244" s="136"/>
      <c r="B244" s="118"/>
      <c r="C244" s="138"/>
      <c r="D244" s="138"/>
      <c r="E244" s="138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</row>
    <row r="245" spans="1:21" ht="15.75" customHeight="1">
      <c r="A245" s="136"/>
      <c r="B245" s="118"/>
      <c r="C245" s="138"/>
      <c r="D245" s="138"/>
      <c r="E245" s="138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</row>
    <row r="246" spans="1:21" ht="15.75" customHeight="1">
      <c r="A246" s="136"/>
      <c r="B246" s="118"/>
      <c r="C246" s="138"/>
      <c r="D246" s="138"/>
      <c r="E246" s="138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</row>
    <row r="247" spans="1:21" ht="15.75" customHeight="1">
      <c r="A247" s="136"/>
      <c r="B247" s="118"/>
      <c r="C247" s="138"/>
      <c r="D247" s="138"/>
      <c r="E247" s="138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</row>
    <row r="248" spans="1:21" ht="15.75" customHeight="1">
      <c r="A248" s="136"/>
      <c r="B248" s="118"/>
      <c r="C248" s="138"/>
      <c r="D248" s="138"/>
      <c r="E248" s="138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</row>
    <row r="249" spans="1:21" ht="15.75" customHeight="1">
      <c r="A249" s="136"/>
      <c r="B249" s="118"/>
      <c r="C249" s="138"/>
      <c r="D249" s="138"/>
      <c r="E249" s="138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</row>
    <row r="250" spans="1:21" ht="15.75" customHeight="1">
      <c r="A250" s="136"/>
      <c r="B250" s="118"/>
      <c r="C250" s="138"/>
      <c r="D250" s="138"/>
      <c r="E250" s="138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</row>
    <row r="251" spans="1:21" ht="15.75" customHeight="1">
      <c r="A251" s="136"/>
      <c r="B251" s="118"/>
      <c r="C251" s="138"/>
      <c r="D251" s="138"/>
      <c r="E251" s="138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</row>
    <row r="252" spans="1:21" ht="15.75" customHeight="1">
      <c r="A252" s="136"/>
      <c r="B252" s="118"/>
      <c r="C252" s="138"/>
      <c r="D252" s="138"/>
      <c r="E252" s="138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</row>
    <row r="253" spans="1:21" ht="15.75" customHeight="1">
      <c r="A253" s="136"/>
      <c r="B253" s="118"/>
      <c r="C253" s="138"/>
      <c r="D253" s="138"/>
      <c r="E253" s="138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</row>
    <row r="254" spans="1:21" ht="15.75" customHeight="1">
      <c r="A254" s="136"/>
      <c r="B254" s="118"/>
      <c r="C254" s="138"/>
      <c r="D254" s="138"/>
      <c r="E254" s="138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</row>
    <row r="255" spans="1:21" ht="15.75" customHeight="1">
      <c r="A255" s="136"/>
      <c r="B255" s="118"/>
      <c r="C255" s="138"/>
      <c r="D255" s="138"/>
      <c r="E255" s="138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</row>
    <row r="256" spans="1:21" ht="15.75" customHeight="1">
      <c r="A256" s="136"/>
      <c r="B256" s="118"/>
      <c r="C256" s="138"/>
      <c r="D256" s="138"/>
      <c r="E256" s="138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</row>
    <row r="257" spans="1:21" ht="15.75" customHeight="1">
      <c r="A257" s="136"/>
      <c r="B257" s="118"/>
      <c r="C257" s="138"/>
      <c r="D257" s="138"/>
      <c r="E257" s="138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</row>
    <row r="258" spans="1:21" ht="15.75" customHeight="1">
      <c r="A258" s="136"/>
      <c r="B258" s="118"/>
      <c r="C258" s="138"/>
      <c r="D258" s="138"/>
      <c r="E258" s="138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</row>
    <row r="259" spans="1:21" ht="15.75" customHeight="1">
      <c r="A259" s="136"/>
      <c r="B259" s="118"/>
      <c r="C259" s="138"/>
      <c r="D259" s="138"/>
      <c r="E259" s="138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</row>
    <row r="260" spans="1:21" ht="15.75" customHeight="1">
      <c r="A260" s="136"/>
      <c r="B260" s="118"/>
      <c r="C260" s="138"/>
      <c r="D260" s="138"/>
      <c r="E260" s="138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</row>
    <row r="261" spans="1:21" ht="15.75" customHeight="1">
      <c r="A261" s="136"/>
      <c r="B261" s="118"/>
      <c r="C261" s="138"/>
      <c r="D261" s="138"/>
      <c r="E261" s="138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</row>
    <row r="262" spans="1:21" ht="15.75" customHeight="1">
      <c r="A262" s="136"/>
      <c r="B262" s="118"/>
      <c r="C262" s="138"/>
      <c r="D262" s="138"/>
      <c r="E262" s="138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</row>
    <row r="263" spans="1:21" ht="15.75" customHeight="1">
      <c r="A263" s="136"/>
      <c r="B263" s="118"/>
      <c r="C263" s="138"/>
      <c r="D263" s="138"/>
      <c r="E263" s="138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</row>
    <row r="264" spans="1:21" ht="15.75" customHeight="1">
      <c r="A264" s="136"/>
      <c r="B264" s="118"/>
      <c r="C264" s="138"/>
      <c r="D264" s="138"/>
      <c r="E264" s="138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</row>
    <row r="265" spans="1:21" ht="15.75" customHeight="1">
      <c r="A265" s="136"/>
      <c r="B265" s="118"/>
      <c r="C265" s="138"/>
      <c r="D265" s="138"/>
      <c r="E265" s="138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</row>
    <row r="266" spans="1:21" ht="15.75" customHeight="1">
      <c r="A266" s="136"/>
      <c r="B266" s="118"/>
      <c r="C266" s="138"/>
      <c r="D266" s="138"/>
      <c r="E266" s="138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</row>
    <row r="267" spans="1:21" ht="15.75" customHeight="1">
      <c r="A267" s="136"/>
      <c r="B267" s="118"/>
      <c r="C267" s="138"/>
      <c r="D267" s="138"/>
      <c r="E267" s="138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</row>
    <row r="268" spans="1:21" ht="15.75" customHeight="1">
      <c r="A268" s="136"/>
      <c r="B268" s="118"/>
      <c r="C268" s="138"/>
      <c r="D268" s="138"/>
      <c r="E268" s="138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</row>
    <row r="269" spans="1:21" ht="15.75" customHeight="1">
      <c r="A269" s="136"/>
      <c r="B269" s="118"/>
      <c r="C269" s="138"/>
      <c r="D269" s="138"/>
      <c r="E269" s="138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</row>
    <row r="270" spans="1:21" ht="15.75" customHeight="1">
      <c r="A270" s="136"/>
      <c r="B270" s="118"/>
      <c r="C270" s="138"/>
      <c r="D270" s="138"/>
      <c r="E270" s="138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</row>
    <row r="271" spans="1:21" ht="15.75" customHeight="1">
      <c r="A271" s="136"/>
      <c r="B271" s="118"/>
      <c r="C271" s="138"/>
      <c r="D271" s="138"/>
      <c r="E271" s="138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</row>
    <row r="272" spans="1:21" ht="15.75" customHeight="1">
      <c r="A272" s="136"/>
      <c r="B272" s="118"/>
      <c r="C272" s="138"/>
      <c r="D272" s="138"/>
      <c r="E272" s="138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</row>
    <row r="273" spans="1:21" ht="15.75" customHeight="1">
      <c r="A273" s="136"/>
      <c r="B273" s="118"/>
      <c r="C273" s="138"/>
      <c r="D273" s="138"/>
      <c r="E273" s="138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</row>
    <row r="274" spans="1:21" ht="15.75" customHeight="1">
      <c r="A274" s="136"/>
      <c r="B274" s="118"/>
      <c r="C274" s="138"/>
      <c r="D274" s="138"/>
      <c r="E274" s="138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</row>
    <row r="275" spans="1:21" ht="15.75" customHeight="1">
      <c r="A275" s="136"/>
      <c r="B275" s="118"/>
      <c r="C275" s="138"/>
      <c r="D275" s="138"/>
      <c r="E275" s="138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</row>
    <row r="276" spans="1:21" ht="15.75" customHeight="1">
      <c r="A276" s="136"/>
      <c r="B276" s="118"/>
      <c r="C276" s="138"/>
      <c r="D276" s="138"/>
      <c r="E276" s="138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</row>
    <row r="277" spans="1:21" ht="15.75" customHeight="1">
      <c r="A277" s="136"/>
      <c r="B277" s="118"/>
      <c r="C277" s="138"/>
      <c r="D277" s="138"/>
      <c r="E277" s="138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</row>
    <row r="278" spans="1:21" ht="15.75" customHeight="1">
      <c r="A278" s="136"/>
      <c r="B278" s="118"/>
      <c r="C278" s="138"/>
      <c r="D278" s="138"/>
      <c r="E278" s="138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</row>
    <row r="279" spans="1:21" ht="15.75" customHeight="1">
      <c r="A279" s="136"/>
      <c r="B279" s="118"/>
      <c r="C279" s="138"/>
      <c r="D279" s="138"/>
      <c r="E279" s="138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</row>
    <row r="280" spans="1:21" ht="15.75" customHeight="1">
      <c r="A280" s="136"/>
      <c r="B280" s="118"/>
      <c r="C280" s="138"/>
      <c r="D280" s="138"/>
      <c r="E280" s="138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</row>
    <row r="281" spans="1:21" ht="15.75" customHeight="1">
      <c r="A281" s="136"/>
      <c r="B281" s="118"/>
      <c r="C281" s="138"/>
      <c r="D281" s="138"/>
      <c r="E281" s="138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</row>
    <row r="282" spans="1:21" ht="15.75" customHeight="1">
      <c r="A282" s="136"/>
      <c r="B282" s="118"/>
      <c r="C282" s="138"/>
      <c r="D282" s="138"/>
      <c r="E282" s="138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</row>
    <row r="283" spans="1:21" ht="15.75" customHeight="1">
      <c r="A283" s="136"/>
      <c r="B283" s="118"/>
      <c r="C283" s="138"/>
      <c r="D283" s="138"/>
      <c r="E283" s="138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</row>
    <row r="284" spans="1:21" ht="15.75" customHeight="1">
      <c r="A284" s="136"/>
      <c r="B284" s="118"/>
      <c r="C284" s="138"/>
      <c r="D284" s="138"/>
      <c r="E284" s="138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</row>
    <row r="285" spans="1:21" ht="15.75" customHeight="1">
      <c r="A285" s="136"/>
      <c r="B285" s="118"/>
      <c r="C285" s="138"/>
      <c r="D285" s="138"/>
      <c r="E285" s="138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</row>
    <row r="286" spans="1:21" ht="15.75" customHeight="1">
      <c r="A286" s="136"/>
      <c r="B286" s="118"/>
      <c r="C286" s="138"/>
      <c r="D286" s="138"/>
      <c r="E286" s="138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</row>
    <row r="287" spans="1:21" ht="15.75" customHeight="1">
      <c r="A287" s="136"/>
      <c r="B287" s="118"/>
      <c r="C287" s="138"/>
      <c r="D287" s="138"/>
      <c r="E287" s="138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</row>
    <row r="288" spans="1:21" ht="15.75" customHeight="1">
      <c r="A288" s="136"/>
      <c r="B288" s="118"/>
      <c r="C288" s="138"/>
      <c r="D288" s="138"/>
      <c r="E288" s="138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</row>
    <row r="289" spans="1:21" ht="15.75" customHeight="1">
      <c r="A289" s="136"/>
      <c r="B289" s="118"/>
      <c r="C289" s="138"/>
      <c r="D289" s="138"/>
      <c r="E289" s="138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</row>
    <row r="290" spans="1:21" ht="15.75" customHeight="1">
      <c r="A290" s="136"/>
      <c r="B290" s="118"/>
      <c r="C290" s="138"/>
      <c r="D290" s="138"/>
      <c r="E290" s="138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</row>
    <row r="291" spans="1:21" ht="15.75" customHeight="1">
      <c r="A291" s="136"/>
      <c r="B291" s="118"/>
      <c r="C291" s="138"/>
      <c r="D291" s="138"/>
      <c r="E291" s="138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</row>
    <row r="292" spans="1:21" ht="15.75" customHeight="1">
      <c r="A292" s="136"/>
      <c r="B292" s="118"/>
      <c r="C292" s="138"/>
      <c r="D292" s="138"/>
      <c r="E292" s="138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</row>
    <row r="293" spans="1:21" ht="15.75" customHeight="1">
      <c r="A293" s="136"/>
      <c r="B293" s="118"/>
      <c r="C293" s="138"/>
      <c r="D293" s="138"/>
      <c r="E293" s="138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</row>
    <row r="294" spans="1:21" ht="15.75" customHeight="1">
      <c r="A294" s="136"/>
      <c r="B294" s="118"/>
      <c r="C294" s="138"/>
      <c r="D294" s="138"/>
      <c r="E294" s="138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</row>
    <row r="295" spans="1:21" ht="15.75" customHeight="1">
      <c r="A295" s="136"/>
      <c r="B295" s="118"/>
      <c r="C295" s="138"/>
      <c r="D295" s="138"/>
      <c r="E295" s="138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</row>
    <row r="296" spans="1:21" ht="15.75" customHeight="1">
      <c r="A296" s="136"/>
      <c r="B296" s="118"/>
      <c r="C296" s="138"/>
      <c r="D296" s="138"/>
      <c r="E296" s="138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</row>
    <row r="297" spans="1:21" ht="15.75" customHeight="1">
      <c r="A297" s="136"/>
      <c r="B297" s="118"/>
      <c r="C297" s="138"/>
      <c r="D297" s="138"/>
      <c r="E297" s="138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</row>
    <row r="298" spans="1:21" ht="15.75" customHeight="1">
      <c r="A298" s="136"/>
      <c r="B298" s="118"/>
      <c r="C298" s="138"/>
      <c r="D298" s="138"/>
      <c r="E298" s="138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</row>
    <row r="299" spans="1:21" ht="15.75" customHeight="1">
      <c r="A299" s="136"/>
      <c r="B299" s="118"/>
      <c r="C299" s="138"/>
      <c r="D299" s="138"/>
      <c r="E299" s="138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</row>
    <row r="300" spans="1:21" ht="15.75" customHeight="1">
      <c r="A300" s="136"/>
      <c r="B300" s="118"/>
      <c r="C300" s="138"/>
      <c r="D300" s="138"/>
      <c r="E300" s="138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</row>
    <row r="301" spans="1:21" ht="15.75" customHeight="1">
      <c r="A301" s="136"/>
      <c r="B301" s="118"/>
      <c r="C301" s="138"/>
      <c r="D301" s="138"/>
      <c r="E301" s="138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</row>
    <row r="302" spans="1:21" ht="15.75" customHeight="1">
      <c r="A302" s="136"/>
      <c r="B302" s="118"/>
      <c r="C302" s="138"/>
      <c r="D302" s="138"/>
      <c r="E302" s="138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</row>
    <row r="303" spans="1:21" ht="15.75" customHeight="1">
      <c r="A303" s="136"/>
      <c r="B303" s="118"/>
      <c r="C303" s="138"/>
      <c r="D303" s="138"/>
      <c r="E303" s="138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</row>
    <row r="304" spans="1:21" ht="15.75" customHeight="1">
      <c r="A304" s="136"/>
      <c r="B304" s="118"/>
      <c r="C304" s="138"/>
      <c r="D304" s="138"/>
      <c r="E304" s="138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</row>
    <row r="305" spans="1:21" ht="15.75" customHeight="1">
      <c r="A305" s="136"/>
      <c r="B305" s="118"/>
      <c r="C305" s="138"/>
      <c r="D305" s="138"/>
      <c r="E305" s="138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</row>
    <row r="306" spans="1:21" ht="15.75" customHeight="1">
      <c r="A306" s="136"/>
      <c r="B306" s="118"/>
      <c r="C306" s="138"/>
      <c r="D306" s="138"/>
      <c r="E306" s="138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</row>
    <row r="307" spans="1:21" ht="15.75" customHeight="1">
      <c r="A307" s="136"/>
      <c r="B307" s="118"/>
      <c r="C307" s="138"/>
      <c r="D307" s="138"/>
      <c r="E307" s="138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</row>
    <row r="308" spans="1:21" ht="15.75" customHeight="1">
      <c r="A308" s="136"/>
      <c r="B308" s="118"/>
      <c r="C308" s="138"/>
      <c r="D308" s="138"/>
      <c r="E308" s="138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</row>
    <row r="309" spans="1:21" ht="15.75" customHeight="1">
      <c r="A309" s="136"/>
      <c r="B309" s="118"/>
      <c r="C309" s="138"/>
      <c r="D309" s="138"/>
      <c r="E309" s="138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</row>
    <row r="310" spans="1:21" ht="15.75" customHeight="1">
      <c r="A310" s="136"/>
      <c r="B310" s="118"/>
      <c r="C310" s="138"/>
      <c r="D310" s="138"/>
      <c r="E310" s="138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</row>
    <row r="311" spans="1:21" ht="15.75" customHeight="1">
      <c r="A311" s="136"/>
      <c r="B311" s="118"/>
      <c r="C311" s="138"/>
      <c r="D311" s="138"/>
      <c r="E311" s="138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</row>
    <row r="312" spans="1:21" ht="15.75" customHeight="1">
      <c r="A312" s="136"/>
      <c r="B312" s="118"/>
      <c r="C312" s="138"/>
      <c r="D312" s="138"/>
      <c r="E312" s="138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</row>
    <row r="313" spans="1:21" ht="15.75" customHeight="1">
      <c r="A313" s="136"/>
      <c r="B313" s="118"/>
      <c r="C313" s="138"/>
      <c r="D313" s="138"/>
      <c r="E313" s="138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</row>
    <row r="314" spans="1:21" ht="15.75" customHeight="1">
      <c r="A314" s="136"/>
      <c r="B314" s="118"/>
      <c r="C314" s="138"/>
      <c r="D314" s="138"/>
      <c r="E314" s="138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</row>
    <row r="315" spans="1:21" ht="15.75" customHeight="1">
      <c r="A315" s="136"/>
      <c r="B315" s="118"/>
      <c r="C315" s="138"/>
      <c r="D315" s="138"/>
      <c r="E315" s="138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</row>
    <row r="316" spans="1:21" ht="15.75" customHeight="1">
      <c r="A316" s="136"/>
      <c r="B316" s="118"/>
      <c r="C316" s="138"/>
      <c r="D316" s="138"/>
      <c r="E316" s="138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</row>
    <row r="317" spans="1:21" ht="15.75" customHeight="1">
      <c r="A317" s="136"/>
      <c r="B317" s="118"/>
      <c r="C317" s="138"/>
      <c r="D317" s="138"/>
      <c r="E317" s="138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</row>
    <row r="318" spans="1:21" ht="15.75" customHeight="1">
      <c r="A318" s="136"/>
      <c r="B318" s="118"/>
      <c r="C318" s="138"/>
      <c r="D318" s="138"/>
      <c r="E318" s="138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</row>
    <row r="319" spans="1:21" ht="15.75" customHeight="1">
      <c r="A319" s="136"/>
      <c r="B319" s="118"/>
      <c r="C319" s="138"/>
      <c r="D319" s="138"/>
      <c r="E319" s="138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</row>
    <row r="320" spans="1:21" ht="15.75" customHeight="1">
      <c r="A320" s="136"/>
      <c r="B320" s="118"/>
      <c r="C320" s="138"/>
      <c r="D320" s="138"/>
      <c r="E320" s="138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</row>
    <row r="321" spans="1:21" ht="15.75" customHeight="1">
      <c r="A321" s="136"/>
      <c r="B321" s="118"/>
      <c r="C321" s="138"/>
      <c r="D321" s="138"/>
      <c r="E321" s="138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</row>
    <row r="322" spans="1:21" ht="15.75" customHeight="1">
      <c r="A322" s="136"/>
      <c r="B322" s="118"/>
      <c r="C322" s="138"/>
      <c r="D322" s="138"/>
      <c r="E322" s="138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</row>
    <row r="323" spans="1:21" ht="15.75" customHeight="1">
      <c r="A323" s="136"/>
      <c r="B323" s="118"/>
      <c r="C323" s="138"/>
      <c r="D323" s="138"/>
      <c r="E323" s="138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</row>
    <row r="324" spans="1:21" ht="15.75" customHeight="1">
      <c r="A324" s="136"/>
      <c r="B324" s="118"/>
      <c r="C324" s="138"/>
      <c r="D324" s="138"/>
      <c r="E324" s="138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</row>
    <row r="325" spans="1:21" ht="15.75" customHeight="1">
      <c r="A325" s="136"/>
      <c r="B325" s="118"/>
      <c r="C325" s="138"/>
      <c r="D325" s="138"/>
      <c r="E325" s="138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</row>
    <row r="326" spans="1:21" ht="15.75" customHeight="1">
      <c r="A326" s="136"/>
      <c r="B326" s="118"/>
      <c r="C326" s="138"/>
      <c r="D326" s="138"/>
      <c r="E326" s="138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</row>
    <row r="327" spans="1:21" ht="15.75" customHeight="1">
      <c r="A327" s="136"/>
      <c r="B327" s="118"/>
      <c r="C327" s="138"/>
      <c r="D327" s="138"/>
      <c r="E327" s="138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</row>
    <row r="328" spans="1:21" ht="15.75" customHeight="1">
      <c r="A328" s="136"/>
      <c r="B328" s="118"/>
      <c r="C328" s="138"/>
      <c r="D328" s="138"/>
      <c r="E328" s="138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</row>
    <row r="329" spans="1:21" ht="15.75" customHeight="1">
      <c r="A329" s="136"/>
      <c r="B329" s="118"/>
      <c r="C329" s="138"/>
      <c r="D329" s="138"/>
      <c r="E329" s="138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</row>
    <row r="330" spans="1:21" ht="15.75" customHeight="1">
      <c r="A330" s="136"/>
      <c r="B330" s="118"/>
      <c r="C330" s="138"/>
      <c r="D330" s="138"/>
      <c r="E330" s="138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</row>
    <row r="331" spans="1:21" ht="15.75" customHeight="1">
      <c r="A331" s="136"/>
      <c r="B331" s="118"/>
      <c r="C331" s="138"/>
      <c r="D331" s="138"/>
      <c r="E331" s="138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</row>
    <row r="332" spans="1:21" ht="15.75" customHeight="1">
      <c r="A332" s="136"/>
      <c r="B332" s="118"/>
      <c r="C332" s="138"/>
      <c r="D332" s="138"/>
      <c r="E332" s="138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</row>
    <row r="333" spans="1:21" ht="15.75" customHeight="1">
      <c r="A333" s="136"/>
      <c r="B333" s="118"/>
      <c r="C333" s="138"/>
      <c r="D333" s="138"/>
      <c r="E333" s="138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</row>
    <row r="334" spans="1:21" ht="15.75" customHeight="1">
      <c r="A334" s="136"/>
      <c r="B334" s="118"/>
      <c r="C334" s="138"/>
      <c r="D334" s="138"/>
      <c r="E334" s="138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</row>
    <row r="335" spans="1:21" ht="15.75" customHeight="1">
      <c r="A335" s="136"/>
      <c r="B335" s="118"/>
      <c r="C335" s="138"/>
      <c r="D335" s="138"/>
      <c r="E335" s="138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</row>
    <row r="336" spans="1:21" ht="15.75" customHeight="1">
      <c r="A336" s="136"/>
      <c r="B336" s="118"/>
      <c r="C336" s="138"/>
      <c r="D336" s="138"/>
      <c r="E336" s="138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</row>
    <row r="337" spans="1:21" ht="15.75" customHeight="1">
      <c r="A337" s="136"/>
      <c r="B337" s="118"/>
      <c r="C337" s="138"/>
      <c r="D337" s="138"/>
      <c r="E337" s="138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</row>
    <row r="338" spans="1:21" ht="15.75" customHeight="1">
      <c r="A338" s="136"/>
      <c r="B338" s="118"/>
      <c r="C338" s="138"/>
      <c r="D338" s="138"/>
      <c r="E338" s="138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</row>
    <row r="339" spans="1:21" ht="15.75" customHeight="1">
      <c r="A339" s="136"/>
      <c r="B339" s="118"/>
      <c r="C339" s="138"/>
      <c r="D339" s="138"/>
      <c r="E339" s="138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</row>
    <row r="340" spans="1:21" ht="15.75" customHeight="1">
      <c r="A340" s="136"/>
      <c r="B340" s="118"/>
      <c r="C340" s="138"/>
      <c r="D340" s="138"/>
      <c r="E340" s="138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</row>
    <row r="341" spans="1:21" ht="15.75" customHeight="1">
      <c r="A341" s="136"/>
      <c r="B341" s="118"/>
      <c r="C341" s="138"/>
      <c r="D341" s="138"/>
      <c r="E341" s="138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</row>
    <row r="342" spans="1:21" ht="15.75" customHeight="1">
      <c r="A342" s="136"/>
      <c r="B342" s="118"/>
      <c r="C342" s="138"/>
      <c r="D342" s="138"/>
      <c r="E342" s="138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</row>
    <row r="343" spans="1:21" ht="15.75" customHeight="1">
      <c r="A343" s="136"/>
      <c r="B343" s="118"/>
      <c r="C343" s="138"/>
      <c r="D343" s="138"/>
      <c r="E343" s="138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</row>
    <row r="344" spans="1:21" ht="15.75" customHeight="1">
      <c r="A344" s="136"/>
      <c r="B344" s="118"/>
      <c r="C344" s="138"/>
      <c r="D344" s="138"/>
      <c r="E344" s="138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</row>
    <row r="345" spans="1:21" ht="15.75" customHeight="1">
      <c r="A345" s="136"/>
      <c r="B345" s="118"/>
      <c r="C345" s="138"/>
      <c r="D345" s="138"/>
      <c r="E345" s="138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</row>
    <row r="346" spans="1:21" ht="15.75" customHeight="1">
      <c r="A346" s="136"/>
      <c r="B346" s="118"/>
      <c r="C346" s="138"/>
      <c r="D346" s="138"/>
      <c r="E346" s="138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</row>
    <row r="347" spans="1:21" ht="15.75" customHeight="1">
      <c r="A347" s="136"/>
      <c r="B347" s="118"/>
      <c r="C347" s="138"/>
      <c r="D347" s="138"/>
      <c r="E347" s="138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</row>
    <row r="348" spans="1:21" ht="15.75" customHeight="1">
      <c r="A348" s="136"/>
      <c r="B348" s="118"/>
      <c r="C348" s="138"/>
      <c r="D348" s="138"/>
      <c r="E348" s="138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</row>
    <row r="349" spans="1:21" ht="15.75" customHeight="1">
      <c r="A349" s="136"/>
      <c r="B349" s="118"/>
      <c r="C349" s="138"/>
      <c r="D349" s="138"/>
      <c r="E349" s="138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</row>
    <row r="350" spans="1:21" ht="15.75" customHeight="1">
      <c r="A350" s="136"/>
      <c r="B350" s="118"/>
      <c r="C350" s="138"/>
      <c r="D350" s="138"/>
      <c r="E350" s="138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</row>
    <row r="351" spans="1:21" ht="15.75" customHeight="1">
      <c r="A351" s="136"/>
      <c r="B351" s="118"/>
      <c r="C351" s="138"/>
      <c r="D351" s="138"/>
      <c r="E351" s="138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</row>
    <row r="352" spans="1:21" ht="15.75" customHeight="1">
      <c r="A352" s="136"/>
      <c r="B352" s="118"/>
      <c r="C352" s="138"/>
      <c r="D352" s="138"/>
      <c r="E352" s="138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</row>
    <row r="353" spans="1:21" ht="15.75" customHeight="1">
      <c r="A353" s="136"/>
      <c r="B353" s="118"/>
      <c r="C353" s="138"/>
      <c r="D353" s="138"/>
      <c r="E353" s="138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</row>
    <row r="354" spans="1:21" ht="15.75" customHeight="1">
      <c r="A354" s="136"/>
      <c r="B354" s="118"/>
      <c r="C354" s="138"/>
      <c r="D354" s="138"/>
      <c r="E354" s="138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</row>
    <row r="355" spans="1:21" ht="15.75" customHeight="1">
      <c r="A355" s="136"/>
      <c r="B355" s="118"/>
      <c r="C355" s="138"/>
      <c r="D355" s="138"/>
      <c r="E355" s="138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</row>
    <row r="356" spans="1:21" ht="15.75" customHeight="1">
      <c r="A356" s="136"/>
      <c r="B356" s="118"/>
      <c r="C356" s="138"/>
      <c r="D356" s="138"/>
      <c r="E356" s="138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</row>
    <row r="357" spans="1:21" ht="15.75" customHeight="1">
      <c r="A357" s="136"/>
      <c r="B357" s="118"/>
      <c r="C357" s="138"/>
      <c r="D357" s="138"/>
      <c r="E357" s="138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</row>
    <row r="358" spans="1:21" ht="15.75" customHeight="1">
      <c r="A358" s="136"/>
      <c r="B358" s="118"/>
      <c r="C358" s="138"/>
      <c r="D358" s="138"/>
      <c r="E358" s="138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</row>
    <row r="359" spans="1:21" ht="15.75" customHeight="1">
      <c r="A359" s="136"/>
      <c r="B359" s="118"/>
      <c r="C359" s="138"/>
      <c r="D359" s="138"/>
      <c r="E359" s="138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</row>
    <row r="360" spans="1:21" ht="15.75" customHeight="1">
      <c r="A360" s="136"/>
      <c r="B360" s="118"/>
      <c r="C360" s="138"/>
      <c r="D360" s="138"/>
      <c r="E360" s="138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</row>
    <row r="361" spans="1:21" ht="15.75" customHeight="1">
      <c r="A361" s="136"/>
      <c r="B361" s="118"/>
      <c r="C361" s="138"/>
      <c r="D361" s="138"/>
      <c r="E361" s="138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</row>
    <row r="362" spans="1:21" ht="15.75" customHeight="1">
      <c r="A362" s="136"/>
      <c r="B362" s="118"/>
      <c r="C362" s="138"/>
      <c r="D362" s="138"/>
      <c r="E362" s="138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</row>
    <row r="363" spans="1:21" ht="15.75" customHeight="1">
      <c r="A363" s="136"/>
      <c r="B363" s="118"/>
      <c r="C363" s="138"/>
      <c r="D363" s="138"/>
      <c r="E363" s="138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</row>
    <row r="364" spans="1:21" ht="15.75" customHeight="1">
      <c r="A364" s="136"/>
      <c r="B364" s="118"/>
      <c r="C364" s="138"/>
      <c r="D364" s="138"/>
      <c r="E364" s="138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</row>
    <row r="365" spans="1:21" ht="15.75" customHeight="1">
      <c r="A365" s="136"/>
      <c r="B365" s="118"/>
      <c r="C365" s="138"/>
      <c r="D365" s="138"/>
      <c r="E365" s="138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</row>
    <row r="366" spans="1:21" ht="15.75" customHeight="1">
      <c r="A366" s="136"/>
      <c r="B366" s="118"/>
      <c r="C366" s="138"/>
      <c r="D366" s="138"/>
      <c r="E366" s="138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</row>
    <row r="367" spans="1:21" ht="15.75" customHeight="1">
      <c r="A367" s="136"/>
      <c r="B367" s="118"/>
      <c r="C367" s="138"/>
      <c r="D367" s="138"/>
      <c r="E367" s="138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</row>
    <row r="368" spans="1:21" ht="15.75" customHeight="1">
      <c r="A368" s="136"/>
      <c r="B368" s="118"/>
      <c r="C368" s="138"/>
      <c r="D368" s="138"/>
      <c r="E368" s="138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</row>
    <row r="369" spans="1:21" ht="15.75" customHeight="1">
      <c r="A369" s="136"/>
      <c r="B369" s="118"/>
      <c r="C369" s="138"/>
      <c r="D369" s="138"/>
      <c r="E369" s="138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</row>
    <row r="370" spans="1:21" ht="15.75" customHeight="1">
      <c r="A370" s="136"/>
      <c r="B370" s="118"/>
      <c r="C370" s="138"/>
      <c r="D370" s="138"/>
      <c r="E370" s="138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</row>
    <row r="371" spans="1:21" ht="15.75" customHeight="1">
      <c r="A371" s="136"/>
      <c r="B371" s="118"/>
      <c r="C371" s="138"/>
      <c r="D371" s="138"/>
      <c r="E371" s="138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</row>
    <row r="372" spans="1:21" ht="15.75" customHeight="1">
      <c r="A372" s="136"/>
      <c r="B372" s="118"/>
      <c r="C372" s="138"/>
      <c r="D372" s="138"/>
      <c r="E372" s="138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</row>
    <row r="373" spans="1:21" ht="15.75" customHeight="1">
      <c r="A373" s="136"/>
      <c r="B373" s="118"/>
      <c r="C373" s="138"/>
      <c r="D373" s="138"/>
      <c r="E373" s="138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</row>
    <row r="374" spans="1:21" ht="15.75" customHeight="1">
      <c r="A374" s="136"/>
      <c r="B374" s="118"/>
      <c r="C374" s="138"/>
      <c r="D374" s="138"/>
      <c r="E374" s="138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</row>
    <row r="375" spans="1:21" ht="15.75" customHeight="1">
      <c r="A375" s="136"/>
      <c r="B375" s="118"/>
      <c r="C375" s="138"/>
      <c r="D375" s="138"/>
      <c r="E375" s="138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</row>
    <row r="376" spans="1:21" ht="15.75" customHeight="1">
      <c r="A376" s="136"/>
      <c r="B376" s="118"/>
      <c r="C376" s="138"/>
      <c r="D376" s="138"/>
      <c r="E376" s="138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</row>
    <row r="377" spans="1:21" ht="15.75" customHeight="1">
      <c r="A377" s="136"/>
      <c r="B377" s="118"/>
      <c r="C377" s="138"/>
      <c r="D377" s="138"/>
      <c r="E377" s="138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</row>
    <row r="378" spans="1:21" ht="15.75" customHeight="1">
      <c r="A378" s="136"/>
      <c r="B378" s="118"/>
      <c r="C378" s="138"/>
      <c r="D378" s="138"/>
      <c r="E378" s="138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</row>
    <row r="379" spans="1:21" ht="15.75" customHeight="1">
      <c r="A379" s="136"/>
      <c r="B379" s="118"/>
      <c r="C379" s="138"/>
      <c r="D379" s="138"/>
      <c r="E379" s="138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</row>
    <row r="380" spans="1:21" ht="15.75" customHeight="1">
      <c r="A380" s="136"/>
      <c r="B380" s="118"/>
      <c r="C380" s="138"/>
      <c r="D380" s="138"/>
      <c r="E380" s="138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</row>
    <row r="381" spans="1:21" ht="15.75" customHeight="1">
      <c r="A381" s="136"/>
      <c r="B381" s="118"/>
      <c r="C381" s="138"/>
      <c r="D381" s="138"/>
      <c r="E381" s="138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</row>
    <row r="382" spans="1:21" ht="15.75" customHeight="1">
      <c r="A382" s="136"/>
      <c r="B382" s="118"/>
      <c r="C382" s="138"/>
      <c r="D382" s="138"/>
      <c r="E382" s="138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</row>
    <row r="383" spans="1:21" ht="15.75" customHeight="1">
      <c r="A383" s="136"/>
      <c r="B383" s="118"/>
      <c r="C383" s="138"/>
      <c r="D383" s="138"/>
      <c r="E383" s="138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</row>
    <row r="384" spans="1:21" ht="15.75" customHeight="1">
      <c r="A384" s="136"/>
      <c r="B384" s="118"/>
      <c r="C384" s="138"/>
      <c r="D384" s="138"/>
      <c r="E384" s="138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</row>
    <row r="385" spans="1:21" ht="15.75" customHeight="1">
      <c r="A385" s="136"/>
      <c r="B385" s="118"/>
      <c r="C385" s="138"/>
      <c r="D385" s="138"/>
      <c r="E385" s="138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</row>
    <row r="386" spans="1:21" ht="15.75" customHeight="1">
      <c r="A386" s="136"/>
      <c r="B386" s="118"/>
      <c r="C386" s="138"/>
      <c r="D386" s="138"/>
      <c r="E386" s="138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</row>
    <row r="387" spans="1:21" ht="15.75" customHeight="1">
      <c r="A387" s="136"/>
      <c r="B387" s="118"/>
      <c r="C387" s="138"/>
      <c r="D387" s="138"/>
      <c r="E387" s="138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</row>
    <row r="388" spans="1:21" ht="15.75" customHeight="1">
      <c r="A388" s="136"/>
      <c r="B388" s="118"/>
      <c r="C388" s="138"/>
      <c r="D388" s="138"/>
      <c r="E388" s="138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</row>
    <row r="389" spans="1:21" ht="15.75" customHeight="1">
      <c r="A389" s="136"/>
      <c r="B389" s="118"/>
      <c r="C389" s="138"/>
      <c r="D389" s="138"/>
      <c r="E389" s="138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</row>
    <row r="390" spans="1:21" ht="15.75" customHeight="1">
      <c r="A390" s="136"/>
      <c r="B390" s="118"/>
      <c r="C390" s="138"/>
      <c r="D390" s="138"/>
      <c r="E390" s="138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</row>
    <row r="391" spans="1:21" ht="15.75" customHeight="1">
      <c r="A391" s="136"/>
      <c r="B391" s="118"/>
      <c r="C391" s="138"/>
      <c r="D391" s="138"/>
      <c r="E391" s="138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</row>
    <row r="392" spans="1:21" ht="15.75" customHeight="1">
      <c r="A392" s="136"/>
      <c r="B392" s="118"/>
      <c r="C392" s="138"/>
      <c r="D392" s="138"/>
      <c r="E392" s="138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</row>
    <row r="393" spans="1:21" ht="15.75" customHeight="1">
      <c r="A393" s="136"/>
      <c r="B393" s="118"/>
      <c r="C393" s="138"/>
      <c r="D393" s="138"/>
      <c r="E393" s="138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</row>
    <row r="394" spans="1:21" ht="15.75" customHeight="1">
      <c r="A394" s="136"/>
      <c r="B394" s="118"/>
      <c r="C394" s="138"/>
      <c r="D394" s="138"/>
      <c r="E394" s="138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</row>
    <row r="395" spans="1:21" ht="15.75" customHeight="1">
      <c r="A395" s="136"/>
      <c r="B395" s="118"/>
      <c r="C395" s="138"/>
      <c r="D395" s="138"/>
      <c r="E395" s="138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</row>
    <row r="396" spans="1:21" ht="15.75" customHeight="1">
      <c r="A396" s="136"/>
      <c r="B396" s="118"/>
      <c r="C396" s="138"/>
      <c r="D396" s="138"/>
      <c r="E396" s="138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</row>
    <row r="397" spans="1:21" ht="15.75" customHeight="1">
      <c r="A397" s="136"/>
      <c r="B397" s="118"/>
      <c r="C397" s="138"/>
      <c r="D397" s="138"/>
      <c r="E397" s="138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</row>
    <row r="398" spans="1:21" ht="15.75" customHeight="1">
      <c r="A398" s="136"/>
      <c r="B398" s="118"/>
      <c r="C398" s="138"/>
      <c r="D398" s="138"/>
      <c r="E398" s="138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</row>
    <row r="399" spans="1:21" ht="15.75" customHeight="1">
      <c r="A399" s="136"/>
      <c r="B399" s="118"/>
      <c r="C399" s="138"/>
      <c r="D399" s="138"/>
      <c r="E399" s="138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</row>
    <row r="400" spans="1:21" ht="15.75" customHeight="1">
      <c r="A400" s="136"/>
      <c r="B400" s="118"/>
      <c r="C400" s="138"/>
      <c r="D400" s="138"/>
      <c r="E400" s="138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</row>
    <row r="401" spans="1:21" ht="15.75" customHeight="1">
      <c r="A401" s="136"/>
      <c r="B401" s="118"/>
      <c r="C401" s="138"/>
      <c r="D401" s="138"/>
      <c r="E401" s="138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</row>
    <row r="402" spans="1:21" ht="15.75" customHeight="1">
      <c r="A402" s="136"/>
      <c r="B402" s="118"/>
      <c r="C402" s="138"/>
      <c r="D402" s="138"/>
      <c r="E402" s="138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</row>
    <row r="403" spans="1:21" ht="15.75" customHeight="1">
      <c r="A403" s="136"/>
      <c r="B403" s="118"/>
      <c r="C403" s="138"/>
      <c r="D403" s="138"/>
      <c r="E403" s="138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</row>
    <row r="404" spans="1:21" ht="15.75" customHeight="1">
      <c r="A404" s="136"/>
      <c r="B404" s="118"/>
      <c r="C404" s="138"/>
      <c r="D404" s="138"/>
      <c r="E404" s="138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</row>
    <row r="405" spans="1:21" ht="15.75" customHeight="1">
      <c r="A405" s="136"/>
      <c r="B405" s="118"/>
      <c r="C405" s="138"/>
      <c r="D405" s="138"/>
      <c r="E405" s="138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</row>
    <row r="406" spans="1:21" ht="15.75" customHeight="1">
      <c r="A406" s="136"/>
      <c r="B406" s="118"/>
      <c r="C406" s="138"/>
      <c r="D406" s="138"/>
      <c r="E406" s="138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</row>
    <row r="407" spans="1:21" ht="15.75" customHeight="1">
      <c r="A407" s="136"/>
      <c r="B407" s="118"/>
      <c r="C407" s="138"/>
      <c r="D407" s="138"/>
      <c r="E407" s="138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</row>
    <row r="408" spans="1:21" ht="15.75" customHeight="1">
      <c r="A408" s="136"/>
      <c r="B408" s="118"/>
      <c r="C408" s="138"/>
      <c r="D408" s="138"/>
      <c r="E408" s="138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</row>
    <row r="409" spans="1:21" ht="15.75" customHeight="1">
      <c r="A409" s="136"/>
      <c r="B409" s="118"/>
      <c r="C409" s="138"/>
      <c r="D409" s="138"/>
      <c r="E409" s="138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</row>
    <row r="410" spans="1:21" ht="15.75" customHeight="1">
      <c r="A410" s="136"/>
      <c r="B410" s="118"/>
      <c r="C410" s="138"/>
      <c r="D410" s="138"/>
      <c r="E410" s="138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</row>
    <row r="411" spans="1:21" ht="15.75" customHeight="1">
      <c r="A411" s="136"/>
      <c r="B411" s="118"/>
      <c r="C411" s="138"/>
      <c r="D411" s="138"/>
      <c r="E411" s="138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</row>
    <row r="412" spans="1:21" ht="15.75" customHeight="1">
      <c r="A412" s="136"/>
      <c r="B412" s="118"/>
      <c r="C412" s="138"/>
      <c r="D412" s="138"/>
      <c r="E412" s="138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</row>
    <row r="413" spans="1:21" ht="15.75" customHeight="1">
      <c r="A413" s="136"/>
      <c r="B413" s="118"/>
      <c r="C413" s="138"/>
      <c r="D413" s="138"/>
      <c r="E413" s="138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</row>
    <row r="414" spans="1:21" ht="15.75" customHeight="1">
      <c r="A414" s="136"/>
      <c r="B414" s="118"/>
      <c r="C414" s="138"/>
      <c r="D414" s="138"/>
      <c r="E414" s="138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</row>
    <row r="415" spans="1:21" ht="15.75" customHeight="1">
      <c r="A415" s="136"/>
      <c r="B415" s="118"/>
      <c r="C415" s="138"/>
      <c r="D415" s="138"/>
      <c r="E415" s="138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</row>
    <row r="416" spans="1:21" ht="15.75" customHeight="1">
      <c r="A416" s="136"/>
      <c r="B416" s="118"/>
      <c r="C416" s="138"/>
      <c r="D416" s="138"/>
      <c r="E416" s="138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</row>
    <row r="417" spans="1:21" ht="15.75" customHeight="1">
      <c r="A417" s="136"/>
      <c r="B417" s="118"/>
      <c r="C417" s="138"/>
      <c r="D417" s="138"/>
      <c r="E417" s="138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</row>
    <row r="418" spans="1:21" ht="15.75" customHeight="1">
      <c r="A418" s="136"/>
      <c r="B418" s="118"/>
      <c r="C418" s="138"/>
      <c r="D418" s="138"/>
      <c r="E418" s="138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</row>
    <row r="419" spans="1:21" ht="15.75" customHeight="1">
      <c r="A419" s="136"/>
      <c r="B419" s="118"/>
      <c r="C419" s="138"/>
      <c r="D419" s="138"/>
      <c r="E419" s="138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</row>
    <row r="420" spans="1:21" ht="15.75" customHeight="1">
      <c r="A420" s="136"/>
      <c r="B420" s="118"/>
      <c r="C420" s="138"/>
      <c r="D420" s="138"/>
      <c r="E420" s="138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</row>
    <row r="421" spans="1:21" ht="15.75" customHeight="1">
      <c r="A421" s="136"/>
      <c r="B421" s="118"/>
      <c r="C421" s="138"/>
      <c r="D421" s="138"/>
      <c r="E421" s="138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</row>
    <row r="422" spans="1:21" ht="15.75" customHeight="1">
      <c r="A422" s="136"/>
      <c r="B422" s="118"/>
      <c r="C422" s="138"/>
      <c r="D422" s="138"/>
      <c r="E422" s="138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</row>
    <row r="423" spans="1:21" ht="15.75" customHeight="1">
      <c r="A423" s="136"/>
      <c r="B423" s="118"/>
      <c r="C423" s="138"/>
      <c r="D423" s="138"/>
      <c r="E423" s="138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</row>
    <row r="424" spans="1:21" ht="15.75" customHeight="1">
      <c r="A424" s="136"/>
      <c r="B424" s="118"/>
      <c r="C424" s="138"/>
      <c r="D424" s="138"/>
      <c r="E424" s="138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</row>
    <row r="425" spans="1:21" ht="15.75" customHeight="1">
      <c r="A425" s="136"/>
      <c r="B425" s="118"/>
      <c r="C425" s="138"/>
      <c r="D425" s="138"/>
      <c r="E425" s="138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</row>
    <row r="426" spans="1:21" ht="15.75" customHeight="1">
      <c r="A426" s="136"/>
      <c r="B426" s="118"/>
      <c r="C426" s="138"/>
      <c r="D426" s="138"/>
      <c r="E426" s="138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</row>
    <row r="427" spans="1:21" ht="15.75" customHeight="1">
      <c r="A427" s="136"/>
      <c r="B427" s="118"/>
      <c r="C427" s="138"/>
      <c r="D427" s="138"/>
      <c r="E427" s="138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</row>
    <row r="428" spans="1:21" ht="15.75" customHeight="1">
      <c r="A428" s="136"/>
      <c r="B428" s="118"/>
      <c r="C428" s="138"/>
      <c r="D428" s="138"/>
      <c r="E428" s="138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</row>
    <row r="429" spans="1:21" ht="15.75" customHeight="1">
      <c r="A429" s="136"/>
      <c r="B429" s="118"/>
      <c r="C429" s="138"/>
      <c r="D429" s="138"/>
      <c r="E429" s="138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</row>
    <row r="430" spans="1:21" ht="15.75" customHeight="1">
      <c r="A430" s="136"/>
      <c r="B430" s="118"/>
      <c r="C430" s="138"/>
      <c r="D430" s="138"/>
      <c r="E430" s="138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</row>
    <row r="431" spans="1:21" ht="15.75" customHeight="1">
      <c r="A431" s="136"/>
      <c r="B431" s="118"/>
      <c r="C431" s="138"/>
      <c r="D431" s="138"/>
      <c r="E431" s="138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</row>
    <row r="432" spans="1:21" ht="15.75" customHeight="1">
      <c r="A432" s="136"/>
      <c r="B432" s="118"/>
      <c r="C432" s="138"/>
      <c r="D432" s="138"/>
      <c r="E432" s="138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</row>
    <row r="433" spans="1:21" ht="15.75" customHeight="1">
      <c r="A433" s="136"/>
      <c r="B433" s="118"/>
      <c r="C433" s="138"/>
      <c r="D433" s="138"/>
      <c r="E433" s="138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</row>
    <row r="434" spans="1:21" ht="15.75" customHeight="1">
      <c r="A434" s="136"/>
      <c r="B434" s="118"/>
      <c r="C434" s="138"/>
      <c r="D434" s="138"/>
      <c r="E434" s="138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</row>
    <row r="435" spans="1:21" ht="15.75" customHeight="1">
      <c r="A435" s="136"/>
      <c r="B435" s="118"/>
      <c r="C435" s="138"/>
      <c r="D435" s="138"/>
      <c r="E435" s="138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</row>
    <row r="436" spans="1:21" ht="15.75" customHeight="1">
      <c r="A436" s="136"/>
      <c r="B436" s="118"/>
      <c r="C436" s="138"/>
      <c r="D436" s="138"/>
      <c r="E436" s="138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</row>
    <row r="437" spans="1:21" ht="15.75" customHeight="1">
      <c r="A437" s="136"/>
      <c r="B437" s="118"/>
      <c r="C437" s="138"/>
      <c r="D437" s="138"/>
      <c r="E437" s="138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</row>
    <row r="438" spans="1:21" ht="15.75" customHeight="1">
      <c r="A438" s="136"/>
      <c r="B438" s="118"/>
      <c r="C438" s="138"/>
      <c r="D438" s="138"/>
      <c r="E438" s="138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</row>
    <row r="439" spans="1:21" ht="15.75" customHeight="1">
      <c r="A439" s="136"/>
      <c r="B439" s="118"/>
      <c r="C439" s="138"/>
      <c r="D439" s="138"/>
      <c r="E439" s="138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</row>
    <row r="440" spans="1:21" ht="15.75" customHeight="1">
      <c r="A440" s="136"/>
      <c r="B440" s="118"/>
      <c r="C440" s="138"/>
      <c r="D440" s="138"/>
      <c r="E440" s="138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</row>
    <row r="441" spans="1:21" ht="15.75" customHeight="1">
      <c r="A441" s="136"/>
      <c r="B441" s="118"/>
      <c r="C441" s="138"/>
      <c r="D441" s="138"/>
      <c r="E441" s="138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</row>
    <row r="442" spans="1:21" ht="15.75" customHeight="1">
      <c r="A442" s="136"/>
      <c r="B442" s="118"/>
      <c r="C442" s="138"/>
      <c r="D442" s="138"/>
      <c r="E442" s="138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</row>
    <row r="443" spans="1:21" ht="15.75" customHeight="1">
      <c r="A443" s="136"/>
      <c r="B443" s="118"/>
      <c r="C443" s="138"/>
      <c r="D443" s="138"/>
      <c r="E443" s="138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</row>
    <row r="444" spans="1:21" ht="15.75" customHeight="1">
      <c r="A444" s="136"/>
      <c r="B444" s="118"/>
      <c r="C444" s="138"/>
      <c r="D444" s="138"/>
      <c r="E444" s="138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</row>
    <row r="445" spans="1:21" ht="15.75" customHeight="1">
      <c r="A445" s="136"/>
      <c r="B445" s="118"/>
      <c r="C445" s="138"/>
      <c r="D445" s="138"/>
      <c r="E445" s="138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</row>
    <row r="446" spans="1:21" ht="15.75" customHeight="1">
      <c r="A446" s="136"/>
      <c r="B446" s="118"/>
      <c r="C446" s="138"/>
      <c r="D446" s="138"/>
      <c r="E446" s="138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</row>
    <row r="447" spans="1:21" ht="15.75" customHeight="1">
      <c r="A447" s="136"/>
      <c r="B447" s="118"/>
      <c r="C447" s="138"/>
      <c r="D447" s="138"/>
      <c r="E447" s="138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</row>
    <row r="448" spans="1:21" ht="15.75" customHeight="1">
      <c r="A448" s="136"/>
      <c r="B448" s="118"/>
      <c r="C448" s="138"/>
      <c r="D448" s="138"/>
      <c r="E448" s="138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</row>
    <row r="449" spans="1:21" ht="15.75" customHeight="1">
      <c r="A449" s="136"/>
      <c r="B449" s="118"/>
      <c r="C449" s="138"/>
      <c r="D449" s="138"/>
      <c r="E449" s="138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</row>
    <row r="450" spans="1:21" ht="15.75" customHeight="1">
      <c r="A450" s="136"/>
      <c r="B450" s="118"/>
      <c r="C450" s="138"/>
      <c r="D450" s="138"/>
      <c r="E450" s="138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</row>
    <row r="451" spans="1:21" ht="15.75" customHeight="1">
      <c r="A451" s="136"/>
      <c r="B451" s="118"/>
      <c r="C451" s="138"/>
      <c r="D451" s="138"/>
      <c r="E451" s="138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</row>
    <row r="452" spans="1:21" ht="15.75" customHeight="1">
      <c r="A452" s="136"/>
      <c r="B452" s="118"/>
      <c r="C452" s="138"/>
      <c r="D452" s="138"/>
      <c r="E452" s="138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</row>
    <row r="453" spans="1:21" ht="15.75" customHeight="1">
      <c r="A453" s="136"/>
      <c r="B453" s="118"/>
      <c r="C453" s="138"/>
      <c r="D453" s="138"/>
      <c r="E453" s="138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</row>
    <row r="454" spans="1:21" ht="15.75" customHeight="1">
      <c r="A454" s="136"/>
      <c r="B454" s="118"/>
      <c r="C454" s="138"/>
      <c r="D454" s="138"/>
      <c r="E454" s="138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</row>
    <row r="455" spans="1:21" ht="15.75" customHeight="1">
      <c r="A455" s="136"/>
      <c r="B455" s="118"/>
      <c r="C455" s="138"/>
      <c r="D455" s="138"/>
      <c r="E455" s="138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</row>
    <row r="456" spans="1:21" ht="15.75" customHeight="1">
      <c r="A456" s="136"/>
      <c r="B456" s="118"/>
      <c r="C456" s="138"/>
      <c r="D456" s="138"/>
      <c r="E456" s="138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</row>
    <row r="457" spans="1:21" ht="15.75" customHeight="1">
      <c r="A457" s="136"/>
      <c r="B457" s="118"/>
      <c r="C457" s="138"/>
      <c r="D457" s="138"/>
      <c r="E457" s="138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</row>
    <row r="458" spans="1:21" ht="15.75" customHeight="1">
      <c r="A458" s="136"/>
      <c r="B458" s="118"/>
      <c r="C458" s="138"/>
      <c r="D458" s="138"/>
      <c r="E458" s="138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</row>
    <row r="459" spans="1:21" ht="15.75" customHeight="1">
      <c r="A459" s="136"/>
      <c r="B459" s="118"/>
      <c r="C459" s="138"/>
      <c r="D459" s="138"/>
      <c r="E459" s="138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</row>
    <row r="460" spans="1:21" ht="15.75" customHeight="1">
      <c r="A460" s="136"/>
      <c r="B460" s="118"/>
      <c r="C460" s="138"/>
      <c r="D460" s="138"/>
      <c r="E460" s="138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</row>
    <row r="461" spans="1:21" ht="15.75" customHeight="1">
      <c r="A461" s="136"/>
      <c r="B461" s="118"/>
      <c r="C461" s="138"/>
      <c r="D461" s="138"/>
      <c r="E461" s="138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</row>
    <row r="462" spans="1:21" ht="15.75" customHeight="1">
      <c r="A462" s="136"/>
      <c r="B462" s="118"/>
      <c r="C462" s="138"/>
      <c r="D462" s="138"/>
      <c r="E462" s="138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</row>
    <row r="463" spans="1:21" ht="15.75" customHeight="1">
      <c r="A463" s="136"/>
      <c r="B463" s="118"/>
      <c r="C463" s="138"/>
      <c r="D463" s="138"/>
      <c r="E463" s="138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</row>
    <row r="464" spans="1:21" ht="15.75" customHeight="1">
      <c r="A464" s="136"/>
      <c r="B464" s="118"/>
      <c r="C464" s="138"/>
      <c r="D464" s="138"/>
      <c r="E464" s="138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</row>
    <row r="465" spans="1:21" ht="15.75" customHeight="1">
      <c r="A465" s="136"/>
      <c r="B465" s="118"/>
      <c r="C465" s="138"/>
      <c r="D465" s="138"/>
      <c r="E465" s="138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</row>
    <row r="466" spans="1:21" ht="15.75" customHeight="1">
      <c r="A466" s="136"/>
      <c r="B466" s="118"/>
      <c r="C466" s="138"/>
      <c r="D466" s="138"/>
      <c r="E466" s="138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</row>
    <row r="467" spans="1:21" ht="15.75" customHeight="1">
      <c r="A467" s="136"/>
      <c r="B467" s="118"/>
      <c r="C467" s="138"/>
      <c r="D467" s="138"/>
      <c r="E467" s="138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</row>
    <row r="468" spans="1:21" ht="15.75" customHeight="1">
      <c r="A468" s="136"/>
      <c r="B468" s="118"/>
      <c r="C468" s="138"/>
      <c r="D468" s="138"/>
      <c r="E468" s="138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</row>
    <row r="469" spans="1:21" ht="15.75" customHeight="1">
      <c r="A469" s="136"/>
      <c r="B469" s="118"/>
      <c r="C469" s="138"/>
      <c r="D469" s="138"/>
      <c r="E469" s="138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</row>
    <row r="470" spans="1:21" ht="15.75" customHeight="1">
      <c r="A470" s="136"/>
      <c r="B470" s="118"/>
      <c r="C470" s="138"/>
      <c r="D470" s="138"/>
      <c r="E470" s="138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</row>
    <row r="471" spans="1:21" ht="15.75" customHeight="1">
      <c r="A471" s="136"/>
      <c r="B471" s="118"/>
      <c r="C471" s="138"/>
      <c r="D471" s="138"/>
      <c r="E471" s="138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</row>
    <row r="472" spans="1:21" ht="15.75" customHeight="1">
      <c r="A472" s="136"/>
      <c r="B472" s="118"/>
      <c r="C472" s="138"/>
      <c r="D472" s="138"/>
      <c r="E472" s="138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</row>
    <row r="473" spans="1:21" ht="15.75" customHeight="1">
      <c r="A473" s="136"/>
      <c r="B473" s="118"/>
      <c r="C473" s="138"/>
      <c r="D473" s="138"/>
      <c r="E473" s="138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</row>
    <row r="474" spans="1:21" ht="15.75" customHeight="1">
      <c r="A474" s="136"/>
      <c r="B474" s="118"/>
      <c r="C474" s="138"/>
      <c r="D474" s="138"/>
      <c r="E474" s="138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</row>
    <row r="475" spans="1:21" ht="15.75" customHeight="1">
      <c r="A475" s="136"/>
      <c r="B475" s="118"/>
      <c r="C475" s="138"/>
      <c r="D475" s="138"/>
      <c r="E475" s="138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</row>
    <row r="476" spans="1:21" ht="15.75" customHeight="1">
      <c r="A476" s="136"/>
      <c r="B476" s="118"/>
      <c r="C476" s="138"/>
      <c r="D476" s="138"/>
      <c r="E476" s="138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</row>
    <row r="477" spans="1:21" ht="15.75" customHeight="1">
      <c r="A477" s="136"/>
      <c r="B477" s="118"/>
      <c r="C477" s="138"/>
      <c r="D477" s="138"/>
      <c r="E477" s="138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</row>
    <row r="478" spans="1:21" ht="15.75" customHeight="1">
      <c r="A478" s="136"/>
      <c r="B478" s="118"/>
      <c r="C478" s="138"/>
      <c r="D478" s="138"/>
      <c r="E478" s="138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</row>
    <row r="479" spans="1:21" ht="15.75" customHeight="1">
      <c r="A479" s="136"/>
      <c r="B479" s="118"/>
      <c r="C479" s="138"/>
      <c r="D479" s="138"/>
      <c r="E479" s="138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</row>
    <row r="480" spans="1:21" ht="15.75" customHeight="1">
      <c r="A480" s="136"/>
      <c r="B480" s="118"/>
      <c r="C480" s="138"/>
      <c r="D480" s="138"/>
      <c r="E480" s="138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</row>
    <row r="481" spans="1:21" ht="15.75" customHeight="1">
      <c r="A481" s="136"/>
      <c r="B481" s="118"/>
      <c r="C481" s="138"/>
      <c r="D481" s="138"/>
      <c r="E481" s="138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</row>
    <row r="482" spans="1:21" ht="15.75" customHeight="1">
      <c r="A482" s="136"/>
      <c r="B482" s="118"/>
      <c r="C482" s="138"/>
      <c r="D482" s="138"/>
      <c r="E482" s="138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</row>
    <row r="483" spans="1:21" ht="15.75" customHeight="1">
      <c r="A483" s="136"/>
      <c r="B483" s="118"/>
      <c r="C483" s="138"/>
      <c r="D483" s="138"/>
      <c r="E483" s="138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</row>
    <row r="484" spans="1:21" ht="15.75" customHeight="1">
      <c r="A484" s="136"/>
      <c r="B484" s="118"/>
      <c r="C484" s="138"/>
      <c r="D484" s="138"/>
      <c r="E484" s="138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</row>
    <row r="485" spans="1:21" ht="15.75" customHeight="1">
      <c r="A485" s="136"/>
      <c r="B485" s="118"/>
      <c r="C485" s="138"/>
      <c r="D485" s="138"/>
      <c r="E485" s="138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</row>
    <row r="486" spans="1:21" ht="15.75" customHeight="1">
      <c r="A486" s="136"/>
      <c r="B486" s="118"/>
      <c r="C486" s="138"/>
      <c r="D486" s="138"/>
      <c r="E486" s="138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</row>
    <row r="487" spans="1:21" ht="15.75" customHeight="1">
      <c r="A487" s="136"/>
      <c r="B487" s="118"/>
      <c r="C487" s="138"/>
      <c r="D487" s="138"/>
      <c r="E487" s="138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</row>
    <row r="488" spans="1:21" ht="15.75" customHeight="1">
      <c r="A488" s="136"/>
      <c r="B488" s="118"/>
      <c r="C488" s="138"/>
      <c r="D488" s="138"/>
      <c r="E488" s="138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</row>
    <row r="489" spans="1:21" ht="15.75" customHeight="1">
      <c r="A489" s="136"/>
      <c r="B489" s="118"/>
      <c r="C489" s="138"/>
      <c r="D489" s="138"/>
      <c r="E489" s="138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</row>
    <row r="490" spans="1:21" ht="15.75" customHeight="1">
      <c r="A490" s="136"/>
      <c r="B490" s="118"/>
      <c r="C490" s="138"/>
      <c r="D490" s="138"/>
      <c r="E490" s="138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</row>
    <row r="491" spans="1:21" ht="15.75" customHeight="1">
      <c r="A491" s="136"/>
      <c r="B491" s="118"/>
      <c r="C491" s="138"/>
      <c r="D491" s="138"/>
      <c r="E491" s="138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</row>
    <row r="492" spans="1:21" ht="15.75" customHeight="1">
      <c r="A492" s="136"/>
      <c r="B492" s="118"/>
      <c r="C492" s="138"/>
      <c r="D492" s="138"/>
      <c r="E492" s="138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</row>
    <row r="493" spans="1:21" ht="15.75" customHeight="1">
      <c r="A493" s="136"/>
      <c r="B493" s="118"/>
      <c r="C493" s="138"/>
      <c r="D493" s="138"/>
      <c r="E493" s="138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</row>
    <row r="494" spans="1:21" ht="15.75" customHeight="1">
      <c r="A494" s="136"/>
      <c r="B494" s="118"/>
      <c r="C494" s="138"/>
      <c r="D494" s="138"/>
      <c r="E494" s="138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</row>
    <row r="495" spans="1:21" ht="15.75" customHeight="1">
      <c r="A495" s="136"/>
      <c r="B495" s="118"/>
      <c r="C495" s="138"/>
      <c r="D495" s="138"/>
      <c r="E495" s="138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</row>
    <row r="496" spans="1:21" ht="15.75" customHeight="1">
      <c r="A496" s="136"/>
      <c r="B496" s="118"/>
      <c r="C496" s="138"/>
      <c r="D496" s="138"/>
      <c r="E496" s="138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</row>
    <row r="497" spans="1:21" ht="15.75" customHeight="1">
      <c r="A497" s="136"/>
      <c r="B497" s="118"/>
      <c r="C497" s="138"/>
      <c r="D497" s="138"/>
      <c r="E497" s="138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</row>
    <row r="498" spans="1:21" ht="15.75" customHeight="1">
      <c r="A498" s="136"/>
      <c r="B498" s="118"/>
      <c r="C498" s="138"/>
      <c r="D498" s="138"/>
      <c r="E498" s="138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</row>
    <row r="499" spans="1:21" ht="15.75" customHeight="1">
      <c r="A499" s="136"/>
      <c r="B499" s="118"/>
      <c r="C499" s="138"/>
      <c r="D499" s="138"/>
      <c r="E499" s="138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</row>
    <row r="500" spans="1:21" ht="15.75" customHeight="1">
      <c r="A500" s="136"/>
      <c r="B500" s="118"/>
      <c r="C500" s="138"/>
      <c r="D500" s="138"/>
      <c r="E500" s="138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</row>
    <row r="501" spans="1:21" ht="15.75" customHeight="1">
      <c r="A501" s="136"/>
      <c r="B501" s="118"/>
      <c r="C501" s="138"/>
      <c r="D501" s="138"/>
      <c r="E501" s="138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</row>
    <row r="502" spans="1:21" ht="15.75" customHeight="1">
      <c r="A502" s="136"/>
      <c r="B502" s="118"/>
      <c r="C502" s="138"/>
      <c r="D502" s="138"/>
      <c r="E502" s="138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</row>
    <row r="503" spans="1:21" ht="15.75" customHeight="1">
      <c r="A503" s="136"/>
      <c r="B503" s="118"/>
      <c r="C503" s="138"/>
      <c r="D503" s="138"/>
      <c r="E503" s="138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</row>
    <row r="504" spans="1:21" ht="15.75" customHeight="1">
      <c r="A504" s="136"/>
      <c r="B504" s="118"/>
      <c r="C504" s="138"/>
      <c r="D504" s="138"/>
      <c r="E504" s="138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</row>
    <row r="505" spans="1:21" ht="15.75" customHeight="1">
      <c r="A505" s="136"/>
      <c r="B505" s="118"/>
      <c r="C505" s="138"/>
      <c r="D505" s="138"/>
      <c r="E505" s="138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</row>
    <row r="506" spans="1:21" ht="15.75" customHeight="1">
      <c r="A506" s="136"/>
      <c r="B506" s="118"/>
      <c r="C506" s="138"/>
      <c r="D506" s="138"/>
      <c r="E506" s="138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</row>
    <row r="507" spans="1:21" ht="15.75" customHeight="1">
      <c r="A507" s="136"/>
      <c r="B507" s="118"/>
      <c r="C507" s="138"/>
      <c r="D507" s="138"/>
      <c r="E507" s="138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</row>
    <row r="508" spans="1:21" ht="15.75" customHeight="1">
      <c r="A508" s="136"/>
      <c r="B508" s="118"/>
      <c r="C508" s="138"/>
      <c r="D508" s="138"/>
      <c r="E508" s="138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</row>
    <row r="509" spans="1:21" ht="15.75" customHeight="1">
      <c r="A509" s="136"/>
      <c r="B509" s="118"/>
      <c r="C509" s="138"/>
      <c r="D509" s="138"/>
      <c r="E509" s="138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</row>
    <row r="510" spans="1:21" ht="15.75" customHeight="1">
      <c r="A510" s="136"/>
      <c r="B510" s="118"/>
      <c r="C510" s="138"/>
      <c r="D510" s="138"/>
      <c r="E510" s="138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</row>
    <row r="511" spans="1:21" ht="15.75" customHeight="1">
      <c r="A511" s="136"/>
      <c r="B511" s="118"/>
      <c r="C511" s="138"/>
      <c r="D511" s="138"/>
      <c r="E511" s="138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</row>
    <row r="512" spans="1:21" ht="15.75" customHeight="1">
      <c r="A512" s="136"/>
      <c r="B512" s="118"/>
      <c r="C512" s="138"/>
      <c r="D512" s="138"/>
      <c r="E512" s="138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</row>
    <row r="513" spans="1:21" ht="15.75" customHeight="1">
      <c r="A513" s="136"/>
      <c r="B513" s="118"/>
      <c r="C513" s="138"/>
      <c r="D513" s="138"/>
      <c r="E513" s="138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</row>
    <row r="514" spans="1:21" ht="15.75" customHeight="1">
      <c r="A514" s="136"/>
      <c r="B514" s="118"/>
      <c r="C514" s="138"/>
      <c r="D514" s="138"/>
      <c r="E514" s="138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</row>
    <row r="515" spans="1:21" ht="15.75" customHeight="1">
      <c r="A515" s="136"/>
      <c r="B515" s="118"/>
      <c r="C515" s="138"/>
      <c r="D515" s="138"/>
      <c r="E515" s="138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</row>
    <row r="516" spans="1:21" ht="15.75" customHeight="1">
      <c r="A516" s="136"/>
      <c r="B516" s="118"/>
      <c r="C516" s="138"/>
      <c r="D516" s="138"/>
      <c r="E516" s="138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</row>
    <row r="517" spans="1:21" ht="15.75" customHeight="1">
      <c r="A517" s="136"/>
      <c r="B517" s="118"/>
      <c r="C517" s="138"/>
      <c r="D517" s="138"/>
      <c r="E517" s="138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</row>
    <row r="518" spans="1:21" ht="15.75" customHeight="1">
      <c r="A518" s="136"/>
      <c r="B518" s="118"/>
      <c r="C518" s="138"/>
      <c r="D518" s="138"/>
      <c r="E518" s="138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</row>
    <row r="519" spans="1:21" ht="15.75" customHeight="1">
      <c r="A519" s="136"/>
      <c r="B519" s="118"/>
      <c r="C519" s="138"/>
      <c r="D519" s="138"/>
      <c r="E519" s="138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</row>
    <row r="520" spans="1:21" ht="15.75" customHeight="1">
      <c r="A520" s="136"/>
      <c r="B520" s="118"/>
      <c r="C520" s="138"/>
      <c r="D520" s="138"/>
      <c r="E520" s="138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</row>
    <row r="521" spans="1:21" ht="15.75" customHeight="1">
      <c r="A521" s="136"/>
      <c r="B521" s="118"/>
      <c r="C521" s="138"/>
      <c r="D521" s="138"/>
      <c r="E521" s="138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</row>
    <row r="522" spans="1:21" ht="15.75" customHeight="1">
      <c r="A522" s="136"/>
      <c r="B522" s="118"/>
      <c r="C522" s="138"/>
      <c r="D522" s="138"/>
      <c r="E522" s="138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</row>
    <row r="523" spans="1:21" ht="15.75" customHeight="1">
      <c r="A523" s="136"/>
      <c r="B523" s="118"/>
      <c r="C523" s="138"/>
      <c r="D523" s="138"/>
      <c r="E523" s="138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</row>
    <row r="524" spans="1:21" ht="15.75" customHeight="1">
      <c r="A524" s="136"/>
      <c r="B524" s="118"/>
      <c r="C524" s="138"/>
      <c r="D524" s="138"/>
      <c r="E524" s="138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</row>
    <row r="525" spans="1:21" ht="15.75" customHeight="1">
      <c r="A525" s="136"/>
      <c r="B525" s="118"/>
      <c r="C525" s="138"/>
      <c r="D525" s="138"/>
      <c r="E525" s="138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</row>
    <row r="526" spans="1:21" ht="15.75" customHeight="1">
      <c r="A526" s="136"/>
      <c r="B526" s="118"/>
      <c r="C526" s="138"/>
      <c r="D526" s="138"/>
      <c r="E526" s="138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</row>
    <row r="527" spans="1:21" ht="15.75" customHeight="1">
      <c r="A527" s="136"/>
      <c r="B527" s="118"/>
      <c r="C527" s="138"/>
      <c r="D527" s="138"/>
      <c r="E527" s="138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</row>
    <row r="528" spans="1:21" ht="15.75" customHeight="1">
      <c r="A528" s="136"/>
      <c r="B528" s="118"/>
      <c r="C528" s="138"/>
      <c r="D528" s="138"/>
      <c r="E528" s="138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</row>
    <row r="529" spans="1:21" ht="15.75" customHeight="1">
      <c r="A529" s="136"/>
      <c r="B529" s="118"/>
      <c r="C529" s="138"/>
      <c r="D529" s="138"/>
      <c r="E529" s="138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</row>
    <row r="530" spans="1:21" ht="15.75" customHeight="1">
      <c r="A530" s="136"/>
      <c r="B530" s="118"/>
      <c r="C530" s="138"/>
      <c r="D530" s="138"/>
      <c r="E530" s="138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</row>
    <row r="531" spans="1:21" ht="15.75" customHeight="1">
      <c r="A531" s="136"/>
      <c r="B531" s="118"/>
      <c r="C531" s="138"/>
      <c r="D531" s="138"/>
      <c r="E531" s="138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</row>
    <row r="532" spans="1:21" ht="15.75" customHeight="1">
      <c r="A532" s="136"/>
      <c r="B532" s="118"/>
      <c r="C532" s="138"/>
      <c r="D532" s="138"/>
      <c r="E532" s="138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</row>
    <row r="533" spans="1:21" ht="15.75" customHeight="1">
      <c r="A533" s="136"/>
      <c r="B533" s="118"/>
      <c r="C533" s="138"/>
      <c r="D533" s="138"/>
      <c r="E533" s="138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</row>
    <row r="534" spans="1:21" ht="15.75" customHeight="1">
      <c r="A534" s="136"/>
      <c r="B534" s="118"/>
      <c r="C534" s="138"/>
      <c r="D534" s="138"/>
      <c r="E534" s="138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</row>
    <row r="535" spans="1:21" ht="15.75" customHeight="1">
      <c r="A535" s="136"/>
      <c r="B535" s="118"/>
      <c r="C535" s="138"/>
      <c r="D535" s="138"/>
      <c r="E535" s="138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</row>
    <row r="536" spans="1:21" ht="15.75" customHeight="1">
      <c r="A536" s="136"/>
      <c r="B536" s="118"/>
      <c r="C536" s="138"/>
      <c r="D536" s="138"/>
      <c r="E536" s="138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</row>
    <row r="537" spans="1:21" ht="15.75" customHeight="1">
      <c r="A537" s="136"/>
      <c r="B537" s="118"/>
      <c r="C537" s="138"/>
      <c r="D537" s="138"/>
      <c r="E537" s="138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</row>
    <row r="538" spans="1:21" ht="15.75" customHeight="1">
      <c r="A538" s="136"/>
      <c r="B538" s="118"/>
      <c r="C538" s="138"/>
      <c r="D538" s="138"/>
      <c r="E538" s="138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</row>
    <row r="539" spans="1:21" ht="15.75" customHeight="1">
      <c r="A539" s="136"/>
      <c r="B539" s="118"/>
      <c r="C539" s="138"/>
      <c r="D539" s="138"/>
      <c r="E539" s="138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</row>
    <row r="540" spans="1:21" ht="15.75" customHeight="1">
      <c r="A540" s="136"/>
      <c r="B540" s="118"/>
      <c r="C540" s="138"/>
      <c r="D540" s="138"/>
      <c r="E540" s="138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</row>
    <row r="541" spans="1:21" ht="15.75" customHeight="1">
      <c r="A541" s="136"/>
      <c r="B541" s="118"/>
      <c r="C541" s="138"/>
      <c r="D541" s="138"/>
      <c r="E541" s="138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</row>
    <row r="542" spans="1:21" ht="15.75" customHeight="1">
      <c r="A542" s="136"/>
      <c r="B542" s="118"/>
      <c r="C542" s="138"/>
      <c r="D542" s="138"/>
      <c r="E542" s="138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</row>
    <row r="543" spans="1:21" ht="15.75" customHeight="1">
      <c r="A543" s="136"/>
      <c r="B543" s="118"/>
      <c r="C543" s="138"/>
      <c r="D543" s="138"/>
      <c r="E543" s="138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</row>
    <row r="544" spans="1:21" ht="15.75" customHeight="1">
      <c r="A544" s="136"/>
      <c r="B544" s="118"/>
      <c r="C544" s="138"/>
      <c r="D544" s="138"/>
      <c r="E544" s="138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</row>
    <row r="545" spans="1:21" ht="15.75" customHeight="1">
      <c r="A545" s="136"/>
      <c r="B545" s="118"/>
      <c r="C545" s="138"/>
      <c r="D545" s="138"/>
      <c r="E545" s="138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</row>
    <row r="546" spans="1:21" ht="15.75" customHeight="1">
      <c r="A546" s="136"/>
      <c r="B546" s="118"/>
      <c r="C546" s="138"/>
      <c r="D546" s="138"/>
      <c r="E546" s="138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</row>
    <row r="547" spans="1:21" ht="15.75" customHeight="1">
      <c r="A547" s="136"/>
      <c r="B547" s="118"/>
      <c r="C547" s="138"/>
      <c r="D547" s="138"/>
      <c r="E547" s="138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</row>
    <row r="548" spans="1:21" ht="15.75" customHeight="1">
      <c r="A548" s="136"/>
      <c r="B548" s="118"/>
      <c r="C548" s="138"/>
      <c r="D548" s="138"/>
      <c r="E548" s="138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</row>
    <row r="549" spans="1:21" ht="15.75" customHeight="1">
      <c r="A549" s="136"/>
      <c r="B549" s="118"/>
      <c r="C549" s="138"/>
      <c r="D549" s="138"/>
      <c r="E549" s="138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</row>
    <row r="550" spans="1:21" ht="15.75" customHeight="1">
      <c r="A550" s="136"/>
      <c r="B550" s="118"/>
      <c r="C550" s="138"/>
      <c r="D550" s="138"/>
      <c r="E550" s="138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</row>
    <row r="551" spans="1:21" ht="15.75" customHeight="1">
      <c r="A551" s="136"/>
      <c r="B551" s="118"/>
      <c r="C551" s="138"/>
      <c r="D551" s="138"/>
      <c r="E551" s="138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</row>
    <row r="552" spans="1:21" ht="15.75" customHeight="1">
      <c r="A552" s="136"/>
      <c r="B552" s="118"/>
      <c r="C552" s="138"/>
      <c r="D552" s="138"/>
      <c r="E552" s="138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</row>
    <row r="553" spans="1:21" ht="15.75" customHeight="1">
      <c r="A553" s="136"/>
      <c r="B553" s="118"/>
      <c r="C553" s="138"/>
      <c r="D553" s="138"/>
      <c r="E553" s="138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</row>
    <row r="554" spans="1:21" ht="15.75" customHeight="1">
      <c r="A554" s="136"/>
      <c r="B554" s="118"/>
      <c r="C554" s="138"/>
      <c r="D554" s="138"/>
      <c r="E554" s="138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</row>
    <row r="555" spans="1:21" ht="15.75" customHeight="1">
      <c r="A555" s="136"/>
      <c r="B555" s="118"/>
      <c r="C555" s="138"/>
      <c r="D555" s="138"/>
      <c r="E555" s="138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</row>
    <row r="556" spans="1:21" ht="15.75" customHeight="1">
      <c r="A556" s="136"/>
      <c r="B556" s="118"/>
      <c r="C556" s="138"/>
      <c r="D556" s="138"/>
      <c r="E556" s="138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</row>
    <row r="557" spans="1:21" ht="15.75" customHeight="1">
      <c r="A557" s="136"/>
      <c r="B557" s="118"/>
      <c r="C557" s="138"/>
      <c r="D557" s="138"/>
      <c r="E557" s="138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</row>
    <row r="558" spans="1:21" ht="15.75" customHeight="1">
      <c r="A558" s="136"/>
      <c r="B558" s="118"/>
      <c r="C558" s="138"/>
      <c r="D558" s="138"/>
      <c r="E558" s="138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</row>
    <row r="559" spans="1:21" ht="15.75" customHeight="1">
      <c r="A559" s="136"/>
      <c r="B559" s="118"/>
      <c r="C559" s="138"/>
      <c r="D559" s="138"/>
      <c r="E559" s="138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</row>
    <row r="560" spans="1:21" ht="15.75" customHeight="1">
      <c r="A560" s="136"/>
      <c r="B560" s="118"/>
      <c r="C560" s="138"/>
      <c r="D560" s="138"/>
      <c r="E560" s="138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</row>
    <row r="561" spans="1:21" ht="15.75" customHeight="1">
      <c r="A561" s="136"/>
      <c r="B561" s="118"/>
      <c r="C561" s="138"/>
      <c r="D561" s="138"/>
      <c r="E561" s="138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</row>
    <row r="562" spans="1:21" ht="15.75" customHeight="1">
      <c r="A562" s="136"/>
      <c r="B562" s="118"/>
      <c r="C562" s="138"/>
      <c r="D562" s="138"/>
      <c r="E562" s="138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</row>
    <row r="563" spans="1:21" ht="15.75" customHeight="1">
      <c r="A563" s="136"/>
      <c r="B563" s="118"/>
      <c r="C563" s="138"/>
      <c r="D563" s="138"/>
      <c r="E563" s="138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</row>
    <row r="564" spans="1:21" ht="15.75" customHeight="1">
      <c r="A564" s="136"/>
      <c r="B564" s="118"/>
      <c r="C564" s="138"/>
      <c r="D564" s="138"/>
      <c r="E564" s="138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</row>
    <row r="565" spans="1:21" ht="15.75" customHeight="1">
      <c r="A565" s="136"/>
      <c r="B565" s="118"/>
      <c r="C565" s="138"/>
      <c r="D565" s="138"/>
      <c r="E565" s="138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</row>
    <row r="566" spans="1:21" ht="15.75" customHeight="1">
      <c r="A566" s="136"/>
      <c r="B566" s="118"/>
      <c r="C566" s="138"/>
      <c r="D566" s="138"/>
      <c r="E566" s="138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</row>
    <row r="567" spans="1:21" ht="15.75" customHeight="1">
      <c r="A567" s="136"/>
      <c r="B567" s="118"/>
      <c r="C567" s="138"/>
      <c r="D567" s="138"/>
      <c r="E567" s="138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</row>
    <row r="568" spans="1:21" ht="15.75" customHeight="1">
      <c r="A568" s="136"/>
      <c r="B568" s="118"/>
      <c r="C568" s="138"/>
      <c r="D568" s="138"/>
      <c r="E568" s="138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</row>
    <row r="569" spans="1:21" ht="15.75" customHeight="1">
      <c r="A569" s="136"/>
      <c r="B569" s="118"/>
      <c r="C569" s="138"/>
      <c r="D569" s="138"/>
      <c r="E569" s="138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</row>
    <row r="570" spans="1:21" ht="15.75" customHeight="1">
      <c r="A570" s="136"/>
      <c r="B570" s="118"/>
      <c r="C570" s="138"/>
      <c r="D570" s="138"/>
      <c r="E570" s="138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</row>
    <row r="571" spans="1:21" ht="15.75" customHeight="1">
      <c r="A571" s="136"/>
      <c r="B571" s="118"/>
      <c r="C571" s="138"/>
      <c r="D571" s="138"/>
      <c r="E571" s="138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</row>
    <row r="572" spans="1:21" ht="15.75" customHeight="1">
      <c r="A572" s="136"/>
      <c r="B572" s="118"/>
      <c r="C572" s="138"/>
      <c r="D572" s="138"/>
      <c r="E572" s="138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</row>
    <row r="573" spans="1:21" ht="15.75" customHeight="1">
      <c r="A573" s="136"/>
      <c r="B573" s="118"/>
      <c r="C573" s="138"/>
      <c r="D573" s="138"/>
      <c r="E573" s="138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</row>
    <row r="574" spans="1:21" ht="15.75" customHeight="1">
      <c r="A574" s="136"/>
      <c r="B574" s="118"/>
      <c r="C574" s="138"/>
      <c r="D574" s="138"/>
      <c r="E574" s="138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</row>
    <row r="575" spans="1:21" ht="15.75" customHeight="1">
      <c r="A575" s="136"/>
      <c r="B575" s="118"/>
      <c r="C575" s="138"/>
      <c r="D575" s="138"/>
      <c r="E575" s="138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</row>
    <row r="576" spans="1:21" ht="15.75" customHeight="1">
      <c r="A576" s="136"/>
      <c r="B576" s="118"/>
      <c r="C576" s="138"/>
      <c r="D576" s="138"/>
      <c r="E576" s="138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</row>
    <row r="577" spans="1:21" ht="15.75" customHeight="1">
      <c r="A577" s="136"/>
      <c r="B577" s="118"/>
      <c r="C577" s="138"/>
      <c r="D577" s="138"/>
      <c r="E577" s="138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</row>
    <row r="578" spans="1:21" ht="15.75" customHeight="1">
      <c r="A578" s="136"/>
      <c r="B578" s="118"/>
      <c r="C578" s="138"/>
      <c r="D578" s="138"/>
      <c r="E578" s="138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</row>
    <row r="579" spans="1:21" ht="15.75" customHeight="1">
      <c r="A579" s="136"/>
      <c r="B579" s="118"/>
      <c r="C579" s="138"/>
      <c r="D579" s="138"/>
      <c r="E579" s="138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</row>
    <row r="580" spans="1:21" ht="15.75" customHeight="1">
      <c r="A580" s="136"/>
      <c r="B580" s="118"/>
      <c r="C580" s="138"/>
      <c r="D580" s="138"/>
      <c r="E580" s="138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</row>
    <row r="581" spans="1:21" ht="15.75" customHeight="1">
      <c r="A581" s="136"/>
      <c r="B581" s="118"/>
      <c r="C581" s="138"/>
      <c r="D581" s="138"/>
      <c r="E581" s="138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</row>
    <row r="582" spans="1:21" ht="15.75" customHeight="1">
      <c r="A582" s="136"/>
      <c r="B582" s="118"/>
      <c r="C582" s="138"/>
      <c r="D582" s="138"/>
      <c r="E582" s="138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</row>
    <row r="583" spans="1:21" ht="15.75" customHeight="1">
      <c r="A583" s="136"/>
      <c r="B583" s="118"/>
      <c r="C583" s="138"/>
      <c r="D583" s="138"/>
      <c r="E583" s="138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</row>
    <row r="584" spans="1:21" ht="15.75" customHeight="1">
      <c r="A584" s="136"/>
      <c r="B584" s="118"/>
      <c r="C584" s="138"/>
      <c r="D584" s="138"/>
      <c r="E584" s="138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</row>
    <row r="585" spans="1:21" ht="15.75" customHeight="1">
      <c r="A585" s="136"/>
      <c r="B585" s="118"/>
      <c r="C585" s="138"/>
      <c r="D585" s="138"/>
      <c r="E585" s="138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</row>
    <row r="586" spans="1:21" ht="15.75" customHeight="1">
      <c r="A586" s="136"/>
      <c r="B586" s="118"/>
      <c r="C586" s="138"/>
      <c r="D586" s="138"/>
      <c r="E586" s="138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</row>
    <row r="587" spans="1:21" ht="15.75" customHeight="1">
      <c r="A587" s="136"/>
      <c r="B587" s="118"/>
      <c r="C587" s="138"/>
      <c r="D587" s="138"/>
      <c r="E587" s="138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</row>
    <row r="588" spans="1:21" ht="15.75" customHeight="1">
      <c r="A588" s="136"/>
      <c r="B588" s="118"/>
      <c r="C588" s="138"/>
      <c r="D588" s="138"/>
      <c r="E588" s="138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</row>
    <row r="589" spans="1:21" ht="15.75" customHeight="1">
      <c r="A589" s="136"/>
      <c r="B589" s="118"/>
      <c r="C589" s="138"/>
      <c r="D589" s="138"/>
      <c r="E589" s="138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</row>
    <row r="590" spans="1:21" ht="15.75" customHeight="1">
      <c r="A590" s="136"/>
      <c r="B590" s="118"/>
      <c r="C590" s="138"/>
      <c r="D590" s="138"/>
      <c r="E590" s="138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</row>
    <row r="591" spans="1:21" ht="15.75" customHeight="1">
      <c r="A591" s="136"/>
      <c r="B591" s="118"/>
      <c r="C591" s="138"/>
      <c r="D591" s="138"/>
      <c r="E591" s="138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</row>
    <row r="592" spans="1:21" ht="15.75" customHeight="1">
      <c r="A592" s="136"/>
      <c r="B592" s="118"/>
      <c r="C592" s="138"/>
      <c r="D592" s="138"/>
      <c r="E592" s="138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</row>
    <row r="593" spans="1:21" ht="15.75" customHeight="1">
      <c r="A593" s="136"/>
      <c r="B593" s="118"/>
      <c r="C593" s="138"/>
      <c r="D593" s="138"/>
      <c r="E593" s="138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</row>
    <row r="594" spans="1:21" ht="15.75" customHeight="1">
      <c r="A594" s="136"/>
      <c r="B594" s="118"/>
      <c r="C594" s="138"/>
      <c r="D594" s="138"/>
      <c r="E594" s="138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</row>
    <row r="595" spans="1:21" ht="15.75" customHeight="1">
      <c r="A595" s="136"/>
      <c r="B595" s="118"/>
      <c r="C595" s="138"/>
      <c r="D595" s="138"/>
      <c r="E595" s="138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</row>
    <row r="596" spans="1:21" ht="15.75" customHeight="1">
      <c r="A596" s="136"/>
      <c r="B596" s="118"/>
      <c r="C596" s="138"/>
      <c r="D596" s="138"/>
      <c r="E596" s="138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</row>
    <row r="597" spans="1:21" ht="15.75" customHeight="1">
      <c r="A597" s="136"/>
      <c r="B597" s="118"/>
      <c r="C597" s="138"/>
      <c r="D597" s="138"/>
      <c r="E597" s="138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</row>
    <row r="598" spans="1:21" ht="15.75" customHeight="1">
      <c r="A598" s="136"/>
      <c r="B598" s="118"/>
      <c r="C598" s="138"/>
      <c r="D598" s="138"/>
      <c r="E598" s="138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</row>
    <row r="599" spans="1:21" ht="15.75" customHeight="1">
      <c r="A599" s="136"/>
      <c r="B599" s="118"/>
      <c r="C599" s="138"/>
      <c r="D599" s="138"/>
      <c r="E599" s="138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</row>
    <row r="600" spans="1:21" ht="15.75" customHeight="1">
      <c r="A600" s="136"/>
      <c r="B600" s="118"/>
      <c r="C600" s="138"/>
      <c r="D600" s="138"/>
      <c r="E600" s="138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</row>
    <row r="601" spans="1:21" ht="15.75" customHeight="1">
      <c r="A601" s="136"/>
      <c r="B601" s="118"/>
      <c r="C601" s="138"/>
      <c r="D601" s="138"/>
      <c r="E601" s="138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</row>
    <row r="602" spans="1:21" ht="15.75" customHeight="1">
      <c r="A602" s="136"/>
      <c r="B602" s="118"/>
      <c r="C602" s="138"/>
      <c r="D602" s="138"/>
      <c r="E602" s="138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</row>
    <row r="603" spans="1:21" ht="15.75" customHeight="1">
      <c r="A603" s="136"/>
      <c r="B603" s="118"/>
      <c r="C603" s="138"/>
      <c r="D603" s="138"/>
      <c r="E603" s="138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</row>
    <row r="604" spans="1:21" ht="15.75" customHeight="1">
      <c r="A604" s="136"/>
      <c r="B604" s="118"/>
      <c r="C604" s="138"/>
      <c r="D604" s="138"/>
      <c r="E604" s="138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</row>
    <row r="605" spans="1:21" ht="15.75" customHeight="1">
      <c r="A605" s="136"/>
      <c r="B605" s="118"/>
      <c r="C605" s="138"/>
      <c r="D605" s="138"/>
      <c r="E605" s="138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</row>
    <row r="606" spans="1:21" ht="15.75" customHeight="1">
      <c r="A606" s="136"/>
      <c r="B606" s="118"/>
      <c r="C606" s="138"/>
      <c r="D606" s="138"/>
      <c r="E606" s="138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</row>
    <row r="607" spans="1:21" ht="15.75" customHeight="1">
      <c r="A607" s="136"/>
      <c r="B607" s="118"/>
      <c r="C607" s="138"/>
      <c r="D607" s="138"/>
      <c r="E607" s="138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</row>
    <row r="608" spans="1:21" ht="15.75" customHeight="1">
      <c r="A608" s="136"/>
      <c r="B608" s="118"/>
      <c r="C608" s="138"/>
      <c r="D608" s="138"/>
      <c r="E608" s="138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</row>
    <row r="609" spans="1:21" ht="15.75" customHeight="1">
      <c r="A609" s="136"/>
      <c r="B609" s="118"/>
      <c r="C609" s="138"/>
      <c r="D609" s="138"/>
      <c r="E609" s="138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</row>
    <row r="610" spans="1:21" ht="15.75" customHeight="1">
      <c r="A610" s="136"/>
      <c r="B610" s="118"/>
      <c r="C610" s="138"/>
      <c r="D610" s="138"/>
      <c r="E610" s="138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</row>
    <row r="611" spans="1:21" ht="15.75" customHeight="1">
      <c r="A611" s="136"/>
      <c r="B611" s="118"/>
      <c r="C611" s="138"/>
      <c r="D611" s="138"/>
      <c r="E611" s="138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</row>
    <row r="612" spans="1:21" ht="15.75" customHeight="1">
      <c r="A612" s="136"/>
      <c r="B612" s="118"/>
      <c r="C612" s="138"/>
      <c r="D612" s="138"/>
      <c r="E612" s="138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</row>
    <row r="613" spans="1:21" ht="15.75" customHeight="1">
      <c r="A613" s="136"/>
      <c r="B613" s="118"/>
      <c r="C613" s="138"/>
      <c r="D613" s="138"/>
      <c r="E613" s="138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</row>
    <row r="614" spans="1:21" ht="15.75" customHeight="1">
      <c r="A614" s="136"/>
      <c r="B614" s="118"/>
      <c r="C614" s="138"/>
      <c r="D614" s="138"/>
      <c r="E614" s="138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</row>
    <row r="615" spans="1:21" ht="15.75" customHeight="1">
      <c r="A615" s="136"/>
      <c r="B615" s="118"/>
      <c r="C615" s="138"/>
      <c r="D615" s="138"/>
      <c r="E615" s="138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</row>
    <row r="616" spans="1:21" ht="15.75" customHeight="1">
      <c r="A616" s="136"/>
      <c r="B616" s="118"/>
      <c r="C616" s="138"/>
      <c r="D616" s="138"/>
      <c r="E616" s="138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</row>
    <row r="617" spans="1:21" ht="15.75" customHeight="1">
      <c r="A617" s="136"/>
      <c r="B617" s="118"/>
      <c r="C617" s="138"/>
      <c r="D617" s="138"/>
      <c r="E617" s="138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</row>
    <row r="618" spans="1:21" ht="15.75" customHeight="1">
      <c r="A618" s="136"/>
      <c r="B618" s="118"/>
      <c r="C618" s="138"/>
      <c r="D618" s="138"/>
      <c r="E618" s="138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</row>
    <row r="619" spans="1:21" ht="15.75" customHeight="1">
      <c r="A619" s="136"/>
      <c r="B619" s="118"/>
      <c r="C619" s="138"/>
      <c r="D619" s="138"/>
      <c r="E619" s="138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</row>
    <row r="620" spans="1:21" ht="15.75" customHeight="1">
      <c r="A620" s="136"/>
      <c r="B620" s="118"/>
      <c r="C620" s="138"/>
      <c r="D620" s="138"/>
      <c r="E620" s="138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</row>
    <row r="621" spans="1:21" ht="15.75" customHeight="1">
      <c r="A621" s="136"/>
      <c r="B621" s="118"/>
      <c r="C621" s="138"/>
      <c r="D621" s="138"/>
      <c r="E621" s="138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</row>
    <row r="622" spans="1:21" ht="15.75" customHeight="1">
      <c r="A622" s="136"/>
      <c r="B622" s="118"/>
      <c r="C622" s="138"/>
      <c r="D622" s="138"/>
      <c r="E622" s="138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</row>
    <row r="623" spans="1:21" ht="15.75" customHeight="1">
      <c r="A623" s="136"/>
      <c r="B623" s="118"/>
      <c r="C623" s="138"/>
      <c r="D623" s="138"/>
      <c r="E623" s="138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</row>
    <row r="624" spans="1:21" ht="15.75" customHeight="1">
      <c r="A624" s="136"/>
      <c r="B624" s="118"/>
      <c r="C624" s="138"/>
      <c r="D624" s="138"/>
      <c r="E624" s="138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</row>
    <row r="625" spans="1:21" ht="15.75" customHeight="1">
      <c r="A625" s="136"/>
      <c r="B625" s="118"/>
      <c r="C625" s="138"/>
      <c r="D625" s="138"/>
      <c r="E625" s="138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</row>
    <row r="626" spans="1:21" ht="15.75" customHeight="1">
      <c r="A626" s="136"/>
      <c r="B626" s="118"/>
      <c r="C626" s="138"/>
      <c r="D626" s="138"/>
      <c r="E626" s="138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</row>
    <row r="627" spans="1:21" ht="15.75" customHeight="1">
      <c r="A627" s="136"/>
      <c r="B627" s="118"/>
      <c r="C627" s="138"/>
      <c r="D627" s="138"/>
      <c r="E627" s="138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</row>
    <row r="628" spans="1:21" ht="15.75" customHeight="1">
      <c r="A628" s="136"/>
      <c r="B628" s="118"/>
      <c r="C628" s="138"/>
      <c r="D628" s="138"/>
      <c r="E628" s="138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</row>
    <row r="629" spans="1:21" ht="15.75" customHeight="1">
      <c r="A629" s="136"/>
      <c r="B629" s="118"/>
      <c r="C629" s="138"/>
      <c r="D629" s="138"/>
      <c r="E629" s="138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</row>
    <row r="630" spans="1:21" ht="15.75" customHeight="1">
      <c r="A630" s="136"/>
      <c r="B630" s="118"/>
      <c r="C630" s="138"/>
      <c r="D630" s="138"/>
      <c r="E630" s="138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</row>
    <row r="631" spans="1:21" ht="15.75" customHeight="1">
      <c r="A631" s="136"/>
      <c r="B631" s="118"/>
      <c r="C631" s="138"/>
      <c r="D631" s="138"/>
      <c r="E631" s="138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</row>
    <row r="632" spans="1:21" ht="15.75" customHeight="1">
      <c r="A632" s="136"/>
      <c r="B632" s="118"/>
      <c r="C632" s="138"/>
      <c r="D632" s="138"/>
      <c r="E632" s="138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</row>
    <row r="633" spans="1:21" ht="15.75" customHeight="1">
      <c r="A633" s="136"/>
      <c r="B633" s="118"/>
      <c r="C633" s="138"/>
      <c r="D633" s="138"/>
      <c r="E633" s="138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</row>
    <row r="634" spans="1:21" ht="15.75" customHeight="1">
      <c r="A634" s="136"/>
      <c r="B634" s="118"/>
      <c r="C634" s="138"/>
      <c r="D634" s="138"/>
      <c r="E634" s="138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</row>
    <row r="635" spans="1:21" ht="15.75" customHeight="1">
      <c r="A635" s="136"/>
      <c r="B635" s="118"/>
      <c r="C635" s="138"/>
      <c r="D635" s="138"/>
      <c r="E635" s="138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</row>
    <row r="636" spans="1:21" ht="15.75" customHeight="1">
      <c r="A636" s="136"/>
      <c r="B636" s="118"/>
      <c r="C636" s="138"/>
      <c r="D636" s="138"/>
      <c r="E636" s="138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</row>
    <row r="637" spans="1:21" ht="15.75" customHeight="1">
      <c r="A637" s="136"/>
      <c r="B637" s="118"/>
      <c r="C637" s="138"/>
      <c r="D637" s="138"/>
      <c r="E637" s="138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</row>
    <row r="638" spans="1:21" ht="15.75" customHeight="1">
      <c r="A638" s="136"/>
      <c r="B638" s="118"/>
      <c r="C638" s="138"/>
      <c r="D638" s="138"/>
      <c r="E638" s="138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</row>
    <row r="639" spans="1:21" ht="15.75" customHeight="1">
      <c r="A639" s="136"/>
      <c r="B639" s="118"/>
      <c r="C639" s="138"/>
      <c r="D639" s="138"/>
      <c r="E639" s="138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</row>
    <row r="640" spans="1:21" ht="15.75" customHeight="1">
      <c r="A640" s="136"/>
      <c r="B640" s="118"/>
      <c r="C640" s="138"/>
      <c r="D640" s="138"/>
      <c r="E640" s="138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</row>
    <row r="641" spans="1:21" ht="15.75" customHeight="1">
      <c r="A641" s="136"/>
      <c r="B641" s="118"/>
      <c r="C641" s="138"/>
      <c r="D641" s="138"/>
      <c r="E641" s="138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</row>
    <row r="642" spans="1:21" ht="15.75" customHeight="1">
      <c r="A642" s="136"/>
      <c r="B642" s="118"/>
      <c r="C642" s="138"/>
      <c r="D642" s="138"/>
      <c r="E642" s="138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</row>
    <row r="643" spans="1:21" ht="15.75" customHeight="1">
      <c r="A643" s="136"/>
      <c r="B643" s="118"/>
      <c r="C643" s="138"/>
      <c r="D643" s="138"/>
      <c r="E643" s="138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</row>
    <row r="644" spans="1:21" ht="15.75" customHeight="1">
      <c r="A644" s="136"/>
      <c r="B644" s="118"/>
      <c r="C644" s="138"/>
      <c r="D644" s="138"/>
      <c r="E644" s="138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</row>
    <row r="645" spans="1:21" ht="15.75" customHeight="1">
      <c r="A645" s="136"/>
      <c r="B645" s="118"/>
      <c r="C645" s="138"/>
      <c r="D645" s="138"/>
      <c r="E645" s="138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</row>
    <row r="646" spans="1:21" ht="15.75" customHeight="1">
      <c r="A646" s="136"/>
      <c r="B646" s="118"/>
      <c r="C646" s="138"/>
      <c r="D646" s="138"/>
      <c r="E646" s="138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</row>
    <row r="647" spans="1:21" ht="15.75" customHeight="1">
      <c r="A647" s="136"/>
      <c r="B647" s="118"/>
      <c r="C647" s="138"/>
      <c r="D647" s="138"/>
      <c r="E647" s="138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</row>
    <row r="648" spans="1:21" ht="15.75" customHeight="1">
      <c r="A648" s="136"/>
      <c r="B648" s="118"/>
      <c r="C648" s="138"/>
      <c r="D648" s="138"/>
      <c r="E648" s="138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</row>
    <row r="649" spans="1:21" ht="15.75" customHeight="1">
      <c r="A649" s="136"/>
      <c r="B649" s="118"/>
      <c r="C649" s="138"/>
      <c r="D649" s="138"/>
      <c r="E649" s="138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</row>
    <row r="650" spans="1:21" ht="15.75" customHeight="1">
      <c r="A650" s="136"/>
      <c r="B650" s="118"/>
      <c r="C650" s="138"/>
      <c r="D650" s="138"/>
      <c r="E650" s="138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</row>
    <row r="651" spans="1:21" ht="15.75" customHeight="1">
      <c r="A651" s="136"/>
      <c r="B651" s="118"/>
      <c r="C651" s="138"/>
      <c r="D651" s="138"/>
      <c r="E651" s="138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</row>
    <row r="652" spans="1:21" ht="15.75" customHeight="1">
      <c r="A652" s="136"/>
      <c r="B652" s="118"/>
      <c r="C652" s="138"/>
      <c r="D652" s="138"/>
      <c r="E652" s="138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</row>
    <row r="653" spans="1:21" ht="15.75" customHeight="1">
      <c r="A653" s="136"/>
      <c r="B653" s="118"/>
      <c r="C653" s="138"/>
      <c r="D653" s="138"/>
      <c r="E653" s="138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</row>
    <row r="654" spans="1:21" ht="15.75" customHeight="1">
      <c r="A654" s="136"/>
      <c r="B654" s="118"/>
      <c r="C654" s="138"/>
      <c r="D654" s="138"/>
      <c r="E654" s="138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</row>
    <row r="655" spans="1:21" ht="15.75" customHeight="1">
      <c r="A655" s="136"/>
      <c r="B655" s="118"/>
      <c r="C655" s="138"/>
      <c r="D655" s="138"/>
      <c r="E655" s="138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</row>
    <row r="656" spans="1:21" ht="15.75" customHeight="1">
      <c r="A656" s="136"/>
      <c r="B656" s="118"/>
      <c r="C656" s="138"/>
      <c r="D656" s="138"/>
      <c r="E656" s="138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</row>
    <row r="657" spans="1:21" ht="15.75" customHeight="1">
      <c r="A657" s="136"/>
      <c r="B657" s="118"/>
      <c r="C657" s="138"/>
      <c r="D657" s="138"/>
      <c r="E657" s="138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</row>
    <row r="658" spans="1:21" ht="15.75" customHeight="1">
      <c r="A658" s="136"/>
      <c r="B658" s="118"/>
      <c r="C658" s="138"/>
      <c r="D658" s="138"/>
      <c r="E658" s="138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</row>
    <row r="659" spans="1:21" ht="15.75" customHeight="1">
      <c r="A659" s="136"/>
      <c r="B659" s="118"/>
      <c r="C659" s="138"/>
      <c r="D659" s="138"/>
      <c r="E659" s="138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</row>
    <row r="660" spans="1:21" ht="15.75" customHeight="1">
      <c r="A660" s="136"/>
      <c r="B660" s="118"/>
      <c r="C660" s="138"/>
      <c r="D660" s="138"/>
      <c r="E660" s="138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</row>
    <row r="661" spans="1:21" ht="15.75" customHeight="1">
      <c r="A661" s="136"/>
      <c r="B661" s="118"/>
      <c r="C661" s="138"/>
      <c r="D661" s="138"/>
      <c r="E661" s="138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</row>
    <row r="662" spans="1:21" ht="15.75" customHeight="1">
      <c r="A662" s="136"/>
      <c r="B662" s="118"/>
      <c r="C662" s="138"/>
      <c r="D662" s="138"/>
      <c r="E662" s="138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</row>
    <row r="663" spans="1:21" ht="15.75" customHeight="1">
      <c r="A663" s="136"/>
      <c r="B663" s="118"/>
      <c r="C663" s="138"/>
      <c r="D663" s="138"/>
      <c r="E663" s="138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</row>
    <row r="664" spans="1:21" ht="15.75" customHeight="1">
      <c r="A664" s="136"/>
      <c r="B664" s="118"/>
      <c r="C664" s="138"/>
      <c r="D664" s="138"/>
      <c r="E664" s="138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</row>
    <row r="665" spans="1:21" ht="15.75" customHeight="1">
      <c r="A665" s="136"/>
      <c r="B665" s="118"/>
      <c r="C665" s="138"/>
      <c r="D665" s="138"/>
      <c r="E665" s="138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</row>
    <row r="666" spans="1:21" ht="15.75" customHeight="1">
      <c r="A666" s="136"/>
      <c r="B666" s="118"/>
      <c r="C666" s="138"/>
      <c r="D666" s="138"/>
      <c r="E666" s="138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</row>
    <row r="667" spans="1:21" ht="15.75" customHeight="1">
      <c r="A667" s="136"/>
      <c r="B667" s="118"/>
      <c r="C667" s="138"/>
      <c r="D667" s="138"/>
      <c r="E667" s="138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</row>
    <row r="668" spans="1:21" ht="15.75" customHeight="1">
      <c r="A668" s="136"/>
      <c r="B668" s="118"/>
      <c r="C668" s="138"/>
      <c r="D668" s="138"/>
      <c r="E668" s="138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</row>
    <row r="669" spans="1:21" ht="15.75" customHeight="1">
      <c r="A669" s="136"/>
      <c r="B669" s="118"/>
      <c r="C669" s="138"/>
      <c r="D669" s="138"/>
      <c r="E669" s="138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</row>
    <row r="670" spans="1:21" ht="15.75" customHeight="1">
      <c r="A670" s="136"/>
      <c r="B670" s="118"/>
      <c r="C670" s="138"/>
      <c r="D670" s="138"/>
      <c r="E670" s="138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</row>
    <row r="671" spans="1:21" ht="15.75" customHeight="1">
      <c r="A671" s="136"/>
      <c r="B671" s="118"/>
      <c r="C671" s="138"/>
      <c r="D671" s="138"/>
      <c r="E671" s="138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</row>
    <row r="672" spans="1:21" ht="15.75" customHeight="1">
      <c r="A672" s="136"/>
      <c r="B672" s="118"/>
      <c r="C672" s="138"/>
      <c r="D672" s="138"/>
      <c r="E672" s="138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</row>
    <row r="673" spans="1:21" ht="15.75" customHeight="1">
      <c r="A673" s="136"/>
      <c r="B673" s="118"/>
      <c r="C673" s="138"/>
      <c r="D673" s="138"/>
      <c r="E673" s="138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</row>
    <row r="674" spans="1:21" ht="15.75" customHeight="1">
      <c r="A674" s="136"/>
      <c r="B674" s="118"/>
      <c r="C674" s="138"/>
      <c r="D674" s="138"/>
      <c r="E674" s="138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</row>
    <row r="675" spans="1:21" ht="15.75" customHeight="1">
      <c r="A675" s="136"/>
      <c r="B675" s="118"/>
      <c r="C675" s="138"/>
      <c r="D675" s="138"/>
      <c r="E675" s="138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</row>
    <row r="676" spans="1:21" ht="15.75" customHeight="1">
      <c r="A676" s="136"/>
      <c r="B676" s="118"/>
      <c r="C676" s="138"/>
      <c r="D676" s="138"/>
      <c r="E676" s="138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</row>
    <row r="677" spans="1:21" ht="15.75" customHeight="1">
      <c r="A677" s="136"/>
      <c r="B677" s="118"/>
      <c r="C677" s="138"/>
      <c r="D677" s="138"/>
      <c r="E677" s="138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</row>
    <row r="678" spans="1:21" ht="15.75" customHeight="1">
      <c r="A678" s="136"/>
      <c r="B678" s="118"/>
      <c r="C678" s="138"/>
      <c r="D678" s="138"/>
      <c r="E678" s="138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</row>
    <row r="679" spans="1:21" ht="15.75" customHeight="1">
      <c r="A679" s="136"/>
      <c r="B679" s="118"/>
      <c r="C679" s="138"/>
      <c r="D679" s="138"/>
      <c r="E679" s="138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</row>
    <row r="680" spans="1:21" ht="15.75" customHeight="1">
      <c r="A680" s="136"/>
      <c r="B680" s="118"/>
      <c r="C680" s="138"/>
      <c r="D680" s="138"/>
      <c r="E680" s="138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</row>
    <row r="681" spans="1:21" ht="15.75" customHeight="1">
      <c r="A681" s="136"/>
      <c r="B681" s="118"/>
      <c r="C681" s="138"/>
      <c r="D681" s="138"/>
      <c r="E681" s="138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</row>
    <row r="682" spans="1:21" ht="15.75" customHeight="1">
      <c r="A682" s="136"/>
      <c r="B682" s="118"/>
      <c r="C682" s="138"/>
      <c r="D682" s="138"/>
      <c r="E682" s="138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</row>
    <row r="683" spans="1:21" ht="15.75" customHeight="1">
      <c r="A683" s="136"/>
      <c r="B683" s="118"/>
      <c r="C683" s="138"/>
      <c r="D683" s="138"/>
      <c r="E683" s="138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</row>
    <row r="684" spans="1:21" ht="15.75" customHeight="1">
      <c r="A684" s="136"/>
      <c r="B684" s="118"/>
      <c r="C684" s="138"/>
      <c r="D684" s="138"/>
      <c r="E684" s="138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</row>
    <row r="685" spans="1:21" ht="15.75" customHeight="1">
      <c r="A685" s="136"/>
      <c r="B685" s="118"/>
      <c r="C685" s="138"/>
      <c r="D685" s="138"/>
      <c r="E685" s="138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</row>
    <row r="686" spans="1:21" ht="15.75" customHeight="1">
      <c r="A686" s="136"/>
      <c r="B686" s="118"/>
      <c r="C686" s="138"/>
      <c r="D686" s="138"/>
      <c r="E686" s="138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</row>
    <row r="687" spans="1:21" ht="15.75" customHeight="1">
      <c r="A687" s="136"/>
      <c r="B687" s="118"/>
      <c r="C687" s="138"/>
      <c r="D687" s="138"/>
      <c r="E687" s="138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</row>
    <row r="688" spans="1:21" ht="15.75" customHeight="1">
      <c r="A688" s="136"/>
      <c r="B688" s="118"/>
      <c r="C688" s="138"/>
      <c r="D688" s="138"/>
      <c r="E688" s="138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</row>
    <row r="689" spans="1:21" ht="15.75" customHeight="1">
      <c r="A689" s="136"/>
      <c r="B689" s="118"/>
      <c r="C689" s="138"/>
      <c r="D689" s="138"/>
      <c r="E689" s="138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</row>
    <row r="690" spans="1:21" ht="15.75" customHeight="1">
      <c r="A690" s="136"/>
      <c r="B690" s="118"/>
      <c r="C690" s="138"/>
      <c r="D690" s="138"/>
      <c r="E690" s="138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</row>
    <row r="691" spans="1:21" ht="15.75" customHeight="1">
      <c r="A691" s="136"/>
      <c r="B691" s="118"/>
      <c r="C691" s="138"/>
      <c r="D691" s="138"/>
      <c r="E691" s="138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</row>
    <row r="692" spans="1:21" ht="15.75" customHeight="1">
      <c r="A692" s="136"/>
      <c r="B692" s="118"/>
      <c r="C692" s="138"/>
      <c r="D692" s="138"/>
      <c r="E692" s="138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</row>
    <row r="693" spans="1:21" ht="15.75" customHeight="1">
      <c r="A693" s="136"/>
      <c r="B693" s="118"/>
      <c r="C693" s="138"/>
      <c r="D693" s="138"/>
      <c r="E693" s="138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</row>
    <row r="694" spans="1:21" ht="15.75" customHeight="1">
      <c r="A694" s="136"/>
      <c r="B694" s="118"/>
      <c r="C694" s="138"/>
      <c r="D694" s="138"/>
      <c r="E694" s="138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</row>
    <row r="695" spans="1:21" ht="15.75" customHeight="1">
      <c r="A695" s="136"/>
      <c r="B695" s="118"/>
      <c r="C695" s="138"/>
      <c r="D695" s="138"/>
      <c r="E695" s="138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</row>
    <row r="696" spans="1:21" ht="15.75" customHeight="1">
      <c r="A696" s="136"/>
      <c r="B696" s="118"/>
      <c r="C696" s="138"/>
      <c r="D696" s="138"/>
      <c r="E696" s="138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</row>
    <row r="697" spans="1:21" ht="15.75" customHeight="1">
      <c r="A697" s="136"/>
      <c r="B697" s="118"/>
      <c r="C697" s="138"/>
      <c r="D697" s="138"/>
      <c r="E697" s="138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</row>
    <row r="698" spans="1:21" ht="15.75" customHeight="1">
      <c r="A698" s="136"/>
      <c r="B698" s="118"/>
      <c r="C698" s="138"/>
      <c r="D698" s="138"/>
      <c r="E698" s="138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</row>
    <row r="699" spans="1:21" ht="15.75" customHeight="1">
      <c r="A699" s="136"/>
      <c r="B699" s="118"/>
      <c r="C699" s="138"/>
      <c r="D699" s="138"/>
      <c r="E699" s="138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</row>
    <row r="700" spans="1:21" ht="15.75" customHeight="1">
      <c r="A700" s="136"/>
      <c r="B700" s="118"/>
      <c r="C700" s="138"/>
      <c r="D700" s="138"/>
      <c r="E700" s="138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</row>
    <row r="701" spans="1:21" ht="15.75" customHeight="1">
      <c r="A701" s="136"/>
      <c r="B701" s="118"/>
      <c r="C701" s="138"/>
      <c r="D701" s="138"/>
      <c r="E701" s="138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</row>
    <row r="702" spans="1:21" ht="15.75" customHeight="1">
      <c r="A702" s="136"/>
      <c r="B702" s="118"/>
      <c r="C702" s="138"/>
      <c r="D702" s="138"/>
      <c r="E702" s="138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</row>
    <row r="703" spans="1:21" ht="15.75" customHeight="1">
      <c r="A703" s="136"/>
      <c r="B703" s="118"/>
      <c r="C703" s="138"/>
      <c r="D703" s="138"/>
      <c r="E703" s="138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</row>
    <row r="704" spans="1:21" ht="15.75" customHeight="1">
      <c r="A704" s="136"/>
      <c r="B704" s="118"/>
      <c r="C704" s="138"/>
      <c r="D704" s="138"/>
      <c r="E704" s="138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</row>
    <row r="705" spans="1:21" ht="15.75" customHeight="1">
      <c r="A705" s="136"/>
      <c r="B705" s="118"/>
      <c r="C705" s="138"/>
      <c r="D705" s="138"/>
      <c r="E705" s="138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</row>
    <row r="706" spans="1:21" ht="15.75" customHeight="1">
      <c r="A706" s="136"/>
      <c r="B706" s="118"/>
      <c r="C706" s="138"/>
      <c r="D706" s="138"/>
      <c r="E706" s="138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</row>
    <row r="707" spans="1:21" ht="15.75" customHeight="1">
      <c r="A707" s="136"/>
      <c r="B707" s="118"/>
      <c r="C707" s="138"/>
      <c r="D707" s="138"/>
      <c r="E707" s="138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</row>
    <row r="708" spans="1:21" ht="15.75" customHeight="1">
      <c r="A708" s="136"/>
      <c r="B708" s="118"/>
      <c r="C708" s="138"/>
      <c r="D708" s="138"/>
      <c r="E708" s="138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</row>
    <row r="709" spans="1:21" ht="15.75" customHeight="1">
      <c r="A709" s="136"/>
      <c r="B709" s="118"/>
      <c r="C709" s="138"/>
      <c r="D709" s="138"/>
      <c r="E709" s="138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</row>
    <row r="710" spans="1:21" ht="15.75" customHeight="1">
      <c r="A710" s="136"/>
      <c r="B710" s="118"/>
      <c r="C710" s="138"/>
      <c r="D710" s="138"/>
      <c r="E710" s="138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</row>
    <row r="711" spans="1:21" ht="15.75" customHeight="1">
      <c r="A711" s="136"/>
      <c r="B711" s="118"/>
      <c r="C711" s="138"/>
      <c r="D711" s="138"/>
      <c r="E711" s="138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</row>
    <row r="712" spans="1:21" ht="15.75" customHeight="1">
      <c r="A712" s="136"/>
      <c r="B712" s="118"/>
      <c r="C712" s="138"/>
      <c r="D712" s="138"/>
      <c r="E712" s="138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</row>
    <row r="713" spans="1:21" ht="15.75" customHeight="1">
      <c r="A713" s="136"/>
      <c r="B713" s="118"/>
      <c r="C713" s="138"/>
      <c r="D713" s="138"/>
      <c r="E713" s="138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</row>
    <row r="714" spans="1:21" ht="15.75" customHeight="1">
      <c r="A714" s="136"/>
      <c r="B714" s="118"/>
      <c r="C714" s="138"/>
      <c r="D714" s="138"/>
      <c r="E714" s="138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</row>
    <row r="715" spans="1:21" ht="15.75" customHeight="1">
      <c r="A715" s="136"/>
      <c r="B715" s="118"/>
      <c r="C715" s="138"/>
      <c r="D715" s="138"/>
      <c r="E715" s="138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</row>
    <row r="716" spans="1:21" ht="15.75" customHeight="1">
      <c r="A716" s="136"/>
      <c r="B716" s="118"/>
      <c r="C716" s="138"/>
      <c r="D716" s="138"/>
      <c r="E716" s="138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</row>
    <row r="717" spans="1:21" ht="15.75" customHeight="1">
      <c r="A717" s="136"/>
      <c r="B717" s="118"/>
      <c r="C717" s="138"/>
      <c r="D717" s="138"/>
      <c r="E717" s="138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</row>
    <row r="718" spans="1:21" ht="15.75" customHeight="1">
      <c r="A718" s="136"/>
      <c r="B718" s="118"/>
      <c r="C718" s="138"/>
      <c r="D718" s="138"/>
      <c r="E718" s="138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</row>
    <row r="719" spans="1:21" ht="15.75" customHeight="1">
      <c r="A719" s="136"/>
      <c r="B719" s="118"/>
      <c r="C719" s="138"/>
      <c r="D719" s="138"/>
      <c r="E719" s="138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</row>
    <row r="720" spans="1:21" ht="15.75" customHeight="1">
      <c r="A720" s="136"/>
      <c r="B720" s="118"/>
      <c r="C720" s="138"/>
      <c r="D720" s="138"/>
      <c r="E720" s="138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</row>
    <row r="721" spans="1:21" ht="15.75" customHeight="1">
      <c r="A721" s="136"/>
      <c r="B721" s="118"/>
      <c r="C721" s="138"/>
      <c r="D721" s="138"/>
      <c r="E721" s="138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</row>
    <row r="722" spans="1:21" ht="15.75" customHeight="1">
      <c r="A722" s="136"/>
      <c r="B722" s="118"/>
      <c r="C722" s="138"/>
      <c r="D722" s="138"/>
      <c r="E722" s="138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</row>
    <row r="723" spans="1:21" ht="15.75" customHeight="1">
      <c r="A723" s="136"/>
      <c r="B723" s="118"/>
      <c r="C723" s="138"/>
      <c r="D723" s="138"/>
      <c r="E723" s="138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</row>
    <row r="724" spans="1:21" ht="15.75" customHeight="1">
      <c r="A724" s="136"/>
      <c r="B724" s="118"/>
      <c r="C724" s="138"/>
      <c r="D724" s="138"/>
      <c r="E724" s="138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</row>
    <row r="725" spans="1:21" ht="15.75" customHeight="1">
      <c r="A725" s="136"/>
      <c r="B725" s="118"/>
      <c r="C725" s="138"/>
      <c r="D725" s="138"/>
      <c r="E725" s="138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</row>
    <row r="726" spans="1:21" ht="15.75" customHeight="1">
      <c r="A726" s="136"/>
      <c r="B726" s="118"/>
      <c r="C726" s="138"/>
      <c r="D726" s="138"/>
      <c r="E726" s="138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</row>
    <row r="727" spans="1:21" ht="15.75" customHeight="1">
      <c r="A727" s="136"/>
      <c r="B727" s="118"/>
      <c r="C727" s="138"/>
      <c r="D727" s="138"/>
      <c r="E727" s="138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</row>
    <row r="728" spans="1:21" ht="15.75" customHeight="1">
      <c r="A728" s="136"/>
      <c r="B728" s="118"/>
      <c r="C728" s="138"/>
      <c r="D728" s="138"/>
      <c r="E728" s="138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</row>
    <row r="729" spans="1:21" ht="15.75" customHeight="1">
      <c r="A729" s="136"/>
      <c r="B729" s="118"/>
      <c r="C729" s="138"/>
      <c r="D729" s="138"/>
      <c r="E729" s="138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</row>
    <row r="730" spans="1:21" ht="15.75" customHeight="1">
      <c r="A730" s="136"/>
      <c r="B730" s="118"/>
      <c r="C730" s="138"/>
      <c r="D730" s="138"/>
      <c r="E730" s="138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</row>
    <row r="731" spans="1:21" ht="15.75" customHeight="1">
      <c r="A731" s="136"/>
      <c r="B731" s="118"/>
      <c r="C731" s="138"/>
      <c r="D731" s="138"/>
      <c r="E731" s="138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</row>
    <row r="732" spans="1:21" ht="15.75" customHeight="1">
      <c r="A732" s="136"/>
      <c r="B732" s="118"/>
      <c r="C732" s="138"/>
      <c r="D732" s="138"/>
      <c r="E732" s="138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</row>
    <row r="733" spans="1:21" ht="15.75" customHeight="1">
      <c r="A733" s="136"/>
      <c r="B733" s="118"/>
      <c r="C733" s="138"/>
      <c r="D733" s="138"/>
      <c r="E733" s="138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</row>
    <row r="734" spans="1:21" ht="15.75" customHeight="1">
      <c r="A734" s="136"/>
      <c r="B734" s="118"/>
      <c r="C734" s="138"/>
      <c r="D734" s="138"/>
      <c r="E734" s="138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</row>
    <row r="735" spans="1:21" ht="15.75" customHeight="1">
      <c r="A735" s="136"/>
      <c r="B735" s="118"/>
      <c r="C735" s="138"/>
      <c r="D735" s="138"/>
      <c r="E735" s="138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</row>
    <row r="736" spans="1:21" ht="15.75" customHeight="1">
      <c r="A736" s="136"/>
      <c r="B736" s="118"/>
      <c r="C736" s="138"/>
      <c r="D736" s="138"/>
      <c r="E736" s="138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</row>
    <row r="737" spans="1:21" ht="15.75" customHeight="1">
      <c r="A737" s="136"/>
      <c r="B737" s="118"/>
      <c r="C737" s="138"/>
      <c r="D737" s="138"/>
      <c r="E737" s="138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</row>
    <row r="738" spans="1:21" ht="15.75" customHeight="1">
      <c r="A738" s="136"/>
      <c r="B738" s="118"/>
      <c r="C738" s="138"/>
      <c r="D738" s="138"/>
      <c r="E738" s="138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</row>
    <row r="739" spans="1:21" ht="15.75" customHeight="1">
      <c r="A739" s="136"/>
      <c r="B739" s="118"/>
      <c r="C739" s="138"/>
      <c r="D739" s="138"/>
      <c r="E739" s="138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</row>
    <row r="740" spans="1:21" ht="15.75" customHeight="1">
      <c r="A740" s="136"/>
      <c r="B740" s="118"/>
      <c r="C740" s="138"/>
      <c r="D740" s="138"/>
      <c r="E740" s="138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</row>
    <row r="741" spans="1:21" ht="15.75" customHeight="1">
      <c r="A741" s="136"/>
      <c r="B741" s="118"/>
      <c r="C741" s="138"/>
      <c r="D741" s="138"/>
      <c r="E741" s="138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</row>
    <row r="742" spans="1:21" ht="15.75" customHeight="1">
      <c r="A742" s="136"/>
      <c r="B742" s="118"/>
      <c r="C742" s="138"/>
      <c r="D742" s="138"/>
      <c r="E742" s="138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</row>
    <row r="743" spans="1:21" ht="15.75" customHeight="1">
      <c r="A743" s="136"/>
      <c r="B743" s="118"/>
      <c r="C743" s="138"/>
      <c r="D743" s="138"/>
      <c r="E743" s="138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</row>
    <row r="744" spans="1:21" ht="15.75" customHeight="1">
      <c r="A744" s="136"/>
      <c r="B744" s="118"/>
      <c r="C744" s="138"/>
      <c r="D744" s="138"/>
      <c r="E744" s="138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</row>
    <row r="745" spans="1:21" ht="15.75" customHeight="1">
      <c r="A745" s="136"/>
      <c r="B745" s="118"/>
      <c r="C745" s="138"/>
      <c r="D745" s="138"/>
      <c r="E745" s="138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</row>
    <row r="746" spans="1:21" ht="15.75" customHeight="1">
      <c r="A746" s="136"/>
      <c r="B746" s="118"/>
      <c r="C746" s="138"/>
      <c r="D746" s="138"/>
      <c r="E746" s="138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</row>
    <row r="747" spans="1:21" ht="15.75" customHeight="1">
      <c r="A747" s="136"/>
      <c r="B747" s="118"/>
      <c r="C747" s="138"/>
      <c r="D747" s="138"/>
      <c r="E747" s="138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</row>
    <row r="748" spans="1:21" ht="15.75" customHeight="1">
      <c r="A748" s="136"/>
      <c r="B748" s="118"/>
      <c r="C748" s="138"/>
      <c r="D748" s="138"/>
      <c r="E748" s="138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</row>
    <row r="749" spans="1:21" ht="15.75" customHeight="1">
      <c r="A749" s="136"/>
      <c r="B749" s="118"/>
      <c r="C749" s="138"/>
      <c r="D749" s="138"/>
      <c r="E749" s="138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</row>
    <row r="750" spans="1:21" ht="15.75" customHeight="1">
      <c r="A750" s="136"/>
      <c r="B750" s="118"/>
      <c r="C750" s="138"/>
      <c r="D750" s="138"/>
      <c r="E750" s="138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</row>
    <row r="751" spans="1:21" ht="15.75" customHeight="1">
      <c r="A751" s="136"/>
      <c r="B751" s="118"/>
      <c r="C751" s="138"/>
      <c r="D751" s="138"/>
      <c r="E751" s="138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</row>
    <row r="752" spans="1:21" ht="15.75" customHeight="1">
      <c r="A752" s="136"/>
      <c r="B752" s="118"/>
      <c r="C752" s="138"/>
      <c r="D752" s="138"/>
      <c r="E752" s="138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</row>
    <row r="753" spans="1:21" ht="15.75" customHeight="1">
      <c r="A753" s="136"/>
      <c r="B753" s="118"/>
      <c r="C753" s="138"/>
      <c r="D753" s="138"/>
      <c r="E753" s="138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</row>
    <row r="754" spans="1:21" ht="15.75" customHeight="1">
      <c r="A754" s="136"/>
      <c r="B754" s="118"/>
      <c r="C754" s="138"/>
      <c r="D754" s="138"/>
      <c r="E754" s="138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</row>
    <row r="755" spans="1:21" ht="15.75" customHeight="1">
      <c r="A755" s="136"/>
      <c r="B755" s="118"/>
      <c r="C755" s="138"/>
      <c r="D755" s="138"/>
      <c r="E755" s="138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</row>
    <row r="756" spans="1:21" ht="15.75" customHeight="1">
      <c r="A756" s="136"/>
      <c r="B756" s="118"/>
      <c r="C756" s="138"/>
      <c r="D756" s="138"/>
      <c r="E756" s="138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</row>
    <row r="757" spans="1:21" ht="15.75" customHeight="1">
      <c r="A757" s="136"/>
      <c r="B757" s="118"/>
      <c r="C757" s="138"/>
      <c r="D757" s="138"/>
      <c r="E757" s="138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</row>
    <row r="758" spans="1:21" ht="15.75" customHeight="1">
      <c r="A758" s="136"/>
      <c r="B758" s="118"/>
      <c r="C758" s="138"/>
      <c r="D758" s="138"/>
      <c r="E758" s="138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</row>
    <row r="759" spans="1:21" ht="15.75" customHeight="1">
      <c r="A759" s="136"/>
      <c r="B759" s="118"/>
      <c r="C759" s="138"/>
      <c r="D759" s="138"/>
      <c r="E759" s="138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</row>
    <row r="760" spans="1:21" ht="15.75" customHeight="1">
      <c r="A760" s="136"/>
      <c r="B760" s="118"/>
      <c r="C760" s="138"/>
      <c r="D760" s="138"/>
      <c r="E760" s="138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</row>
    <row r="761" spans="1:21" ht="15.75" customHeight="1">
      <c r="A761" s="136"/>
      <c r="B761" s="118"/>
      <c r="C761" s="138"/>
      <c r="D761" s="138"/>
      <c r="E761" s="138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</row>
    <row r="762" spans="1:21" ht="15.75" customHeight="1">
      <c r="A762" s="136"/>
      <c r="B762" s="118"/>
      <c r="C762" s="138"/>
      <c r="D762" s="138"/>
      <c r="E762" s="138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</row>
    <row r="763" spans="1:21" ht="15.75" customHeight="1">
      <c r="A763" s="136"/>
      <c r="B763" s="118"/>
      <c r="C763" s="138"/>
      <c r="D763" s="138"/>
      <c r="E763" s="138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</row>
    <row r="764" spans="1:21" ht="15.75" customHeight="1">
      <c r="A764" s="136"/>
      <c r="B764" s="118"/>
      <c r="C764" s="138"/>
      <c r="D764" s="138"/>
      <c r="E764" s="138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</row>
    <row r="765" spans="1:21" ht="15.75" customHeight="1">
      <c r="A765" s="136"/>
      <c r="B765" s="118"/>
      <c r="C765" s="138"/>
      <c r="D765" s="138"/>
      <c r="E765" s="138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</row>
    <row r="766" spans="1:21" ht="15.75" customHeight="1">
      <c r="A766" s="136"/>
      <c r="B766" s="118"/>
      <c r="C766" s="138"/>
      <c r="D766" s="138"/>
      <c r="E766" s="138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</row>
    <row r="767" spans="1:21" ht="15.75" customHeight="1">
      <c r="A767" s="136"/>
      <c r="B767" s="118"/>
      <c r="C767" s="138"/>
      <c r="D767" s="138"/>
      <c r="E767" s="138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</row>
    <row r="768" spans="1:21" ht="15.75" customHeight="1">
      <c r="A768" s="136"/>
      <c r="B768" s="118"/>
      <c r="C768" s="138"/>
      <c r="D768" s="138"/>
      <c r="E768" s="138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</row>
    <row r="769" spans="1:21" ht="15.75" customHeight="1">
      <c r="A769" s="136"/>
      <c r="B769" s="118"/>
      <c r="C769" s="138"/>
      <c r="D769" s="138"/>
      <c r="E769" s="138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</row>
    <row r="770" spans="1:21" ht="15.75" customHeight="1">
      <c r="A770" s="136"/>
      <c r="B770" s="118"/>
      <c r="C770" s="138"/>
      <c r="D770" s="138"/>
      <c r="E770" s="138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</row>
    <row r="771" spans="1:21" ht="15.75" customHeight="1">
      <c r="A771" s="136"/>
      <c r="B771" s="118"/>
      <c r="C771" s="138"/>
      <c r="D771" s="138"/>
      <c r="E771" s="138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</row>
    <row r="772" spans="1:21" ht="15.75" customHeight="1">
      <c r="A772" s="136"/>
      <c r="B772" s="118"/>
      <c r="C772" s="138"/>
      <c r="D772" s="138"/>
      <c r="E772" s="138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</row>
    <row r="773" spans="1:21" ht="15.75" customHeight="1">
      <c r="A773" s="136"/>
      <c r="B773" s="118"/>
      <c r="C773" s="138"/>
      <c r="D773" s="138"/>
      <c r="E773" s="138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</row>
    <row r="774" spans="1:21" ht="15.75" customHeight="1">
      <c r="A774" s="136"/>
      <c r="B774" s="118"/>
      <c r="C774" s="138"/>
      <c r="D774" s="138"/>
      <c r="E774" s="138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</row>
    <row r="775" spans="1:21" ht="15.75" customHeight="1">
      <c r="A775" s="136"/>
      <c r="B775" s="118"/>
      <c r="C775" s="138"/>
      <c r="D775" s="138"/>
      <c r="E775" s="138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</row>
    <row r="776" spans="1:21" ht="15.75" customHeight="1">
      <c r="A776" s="136"/>
      <c r="B776" s="118"/>
      <c r="C776" s="138"/>
      <c r="D776" s="138"/>
      <c r="E776" s="138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</row>
    <row r="777" spans="1:21" ht="15.75" customHeight="1">
      <c r="A777" s="136"/>
      <c r="B777" s="118"/>
      <c r="C777" s="138"/>
      <c r="D777" s="138"/>
      <c r="E777" s="138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</row>
    <row r="778" spans="1:21" ht="15.75" customHeight="1">
      <c r="A778" s="136"/>
      <c r="B778" s="118"/>
      <c r="C778" s="138"/>
      <c r="D778" s="138"/>
      <c r="E778" s="138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</row>
    <row r="779" spans="1:21" ht="15.75" customHeight="1">
      <c r="A779" s="136"/>
      <c r="B779" s="118"/>
      <c r="C779" s="138"/>
      <c r="D779" s="138"/>
      <c r="E779" s="138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</row>
    <row r="780" spans="1:21" ht="15.75" customHeight="1">
      <c r="A780" s="136"/>
      <c r="B780" s="118"/>
      <c r="C780" s="138"/>
      <c r="D780" s="138"/>
      <c r="E780" s="138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</row>
    <row r="781" spans="1:21" ht="15.75" customHeight="1">
      <c r="A781" s="136"/>
      <c r="B781" s="118"/>
      <c r="C781" s="138"/>
      <c r="D781" s="138"/>
      <c r="E781" s="138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</row>
    <row r="782" spans="1:21" ht="15.75" customHeight="1">
      <c r="A782" s="136"/>
      <c r="B782" s="118"/>
      <c r="C782" s="138"/>
      <c r="D782" s="138"/>
      <c r="E782" s="138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</row>
    <row r="783" spans="1:21" ht="15.75" customHeight="1">
      <c r="A783" s="136"/>
      <c r="B783" s="118"/>
      <c r="C783" s="138"/>
      <c r="D783" s="138"/>
      <c r="E783" s="138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</row>
    <row r="784" spans="1:21" ht="15.75" customHeight="1">
      <c r="A784" s="136"/>
      <c r="B784" s="118"/>
      <c r="C784" s="138"/>
      <c r="D784" s="138"/>
      <c r="E784" s="138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</row>
    <row r="785" spans="1:21" ht="15.75" customHeight="1">
      <c r="A785" s="136"/>
      <c r="B785" s="118"/>
      <c r="C785" s="138"/>
      <c r="D785" s="138"/>
      <c r="E785" s="138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</row>
    <row r="786" spans="1:21" ht="15.75" customHeight="1">
      <c r="A786" s="136"/>
      <c r="B786" s="118"/>
      <c r="C786" s="138"/>
      <c r="D786" s="138"/>
      <c r="E786" s="138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</row>
    <row r="787" spans="1:21" ht="15.75" customHeight="1">
      <c r="A787" s="136"/>
      <c r="B787" s="118"/>
      <c r="C787" s="138"/>
      <c r="D787" s="138"/>
      <c r="E787" s="138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</row>
    <row r="788" spans="1:21" ht="15.75" customHeight="1">
      <c r="A788" s="136"/>
      <c r="B788" s="118"/>
      <c r="C788" s="138"/>
      <c r="D788" s="138"/>
      <c r="E788" s="138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</row>
    <row r="789" spans="1:21" ht="15.75" customHeight="1">
      <c r="A789" s="136"/>
      <c r="B789" s="118"/>
      <c r="C789" s="138"/>
      <c r="D789" s="138"/>
      <c r="E789" s="138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</row>
    <row r="790" spans="1:21" ht="15.75" customHeight="1">
      <c r="A790" s="136"/>
      <c r="B790" s="118"/>
      <c r="C790" s="138"/>
      <c r="D790" s="138"/>
      <c r="E790" s="138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</row>
    <row r="791" spans="1:21" ht="15.75" customHeight="1">
      <c r="A791" s="136"/>
      <c r="B791" s="118"/>
      <c r="C791" s="138"/>
      <c r="D791" s="138"/>
      <c r="E791" s="138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</row>
    <row r="792" spans="1:21" ht="15.75" customHeight="1">
      <c r="A792" s="136"/>
      <c r="B792" s="118"/>
      <c r="C792" s="138"/>
      <c r="D792" s="138"/>
      <c r="E792" s="138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</row>
    <row r="793" spans="1:21" ht="15.75" customHeight="1">
      <c r="A793" s="136"/>
      <c r="B793" s="118"/>
      <c r="C793" s="138"/>
      <c r="D793" s="138"/>
      <c r="E793" s="138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</row>
    <row r="794" spans="1:21" ht="15.75" customHeight="1">
      <c r="A794" s="136"/>
      <c r="B794" s="118"/>
      <c r="C794" s="138"/>
      <c r="D794" s="138"/>
      <c r="E794" s="138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</row>
    <row r="795" spans="1:21" ht="15.75" customHeight="1">
      <c r="A795" s="136"/>
      <c r="B795" s="118"/>
      <c r="C795" s="138"/>
      <c r="D795" s="138"/>
      <c r="E795" s="138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</row>
    <row r="796" spans="1:21" ht="15.75" customHeight="1">
      <c r="A796" s="136"/>
      <c r="B796" s="118"/>
      <c r="C796" s="138"/>
      <c r="D796" s="138"/>
      <c r="E796" s="138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</row>
    <row r="797" spans="1:21" ht="15.75" customHeight="1">
      <c r="A797" s="136"/>
      <c r="B797" s="118"/>
      <c r="C797" s="138"/>
      <c r="D797" s="138"/>
      <c r="E797" s="138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</row>
    <row r="798" spans="1:21" ht="15.75" customHeight="1">
      <c r="A798" s="136"/>
      <c r="B798" s="118"/>
      <c r="C798" s="138"/>
      <c r="D798" s="138"/>
      <c r="E798" s="138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</row>
    <row r="799" spans="1:21" ht="15.75" customHeight="1">
      <c r="A799" s="136"/>
      <c r="B799" s="118"/>
      <c r="C799" s="138"/>
      <c r="D799" s="138"/>
      <c r="E799" s="138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</row>
    <row r="800" spans="1:21" ht="15.75" customHeight="1">
      <c r="A800" s="136"/>
      <c r="B800" s="118"/>
      <c r="C800" s="138"/>
      <c r="D800" s="138"/>
      <c r="E800" s="138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</row>
    <row r="801" spans="1:21" ht="15.75" customHeight="1">
      <c r="A801" s="136"/>
      <c r="B801" s="118"/>
      <c r="C801" s="138"/>
      <c r="D801" s="138"/>
      <c r="E801" s="138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</row>
    <row r="802" spans="1:21" ht="15.75" customHeight="1">
      <c r="A802" s="136"/>
      <c r="B802" s="118"/>
      <c r="C802" s="138"/>
      <c r="D802" s="138"/>
      <c r="E802" s="138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</row>
    <row r="803" spans="1:21" ht="15.75" customHeight="1">
      <c r="A803" s="136"/>
      <c r="B803" s="118"/>
      <c r="C803" s="138"/>
      <c r="D803" s="138"/>
      <c r="E803" s="138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</row>
    <row r="804" spans="1:21" ht="15.75" customHeight="1">
      <c r="A804" s="136"/>
      <c r="B804" s="118"/>
      <c r="C804" s="138"/>
      <c r="D804" s="138"/>
      <c r="E804" s="138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</row>
    <row r="805" spans="1:21" ht="15.75" customHeight="1">
      <c r="A805" s="136"/>
      <c r="B805" s="118"/>
      <c r="C805" s="138"/>
      <c r="D805" s="138"/>
      <c r="E805" s="138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</row>
    <row r="806" spans="1:21" ht="15.75" customHeight="1">
      <c r="A806" s="136"/>
      <c r="B806" s="118"/>
      <c r="C806" s="138"/>
      <c r="D806" s="138"/>
      <c r="E806" s="138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</row>
    <row r="807" spans="1:21" ht="15.75" customHeight="1">
      <c r="A807" s="136"/>
      <c r="B807" s="118"/>
      <c r="C807" s="138"/>
      <c r="D807" s="138"/>
      <c r="E807" s="138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</row>
    <row r="808" spans="1:21" ht="15.75" customHeight="1">
      <c r="A808" s="136"/>
      <c r="B808" s="118"/>
      <c r="C808" s="138"/>
      <c r="D808" s="138"/>
      <c r="E808" s="138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</row>
    <row r="809" spans="1:21" ht="15.75" customHeight="1">
      <c r="A809" s="136"/>
      <c r="B809" s="118"/>
      <c r="C809" s="138"/>
      <c r="D809" s="138"/>
      <c r="E809" s="138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</row>
    <row r="810" spans="1:21" ht="15.75" customHeight="1">
      <c r="A810" s="136"/>
      <c r="B810" s="118"/>
      <c r="C810" s="138"/>
      <c r="D810" s="138"/>
      <c r="E810" s="138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</row>
    <row r="811" spans="1:21" ht="15.75" customHeight="1">
      <c r="A811" s="136"/>
      <c r="B811" s="118"/>
      <c r="C811" s="138"/>
      <c r="D811" s="138"/>
      <c r="E811" s="138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</row>
    <row r="812" spans="1:21" ht="15.75" customHeight="1">
      <c r="A812" s="136"/>
      <c r="B812" s="118"/>
      <c r="C812" s="138"/>
      <c r="D812" s="138"/>
      <c r="E812" s="138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</row>
    <row r="813" spans="1:21" ht="15.75" customHeight="1">
      <c r="A813" s="136"/>
      <c r="B813" s="118"/>
      <c r="C813" s="138"/>
      <c r="D813" s="138"/>
      <c r="E813" s="138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</row>
    <row r="814" spans="1:21" ht="15.75" customHeight="1">
      <c r="A814" s="136"/>
      <c r="B814" s="118"/>
      <c r="C814" s="138"/>
      <c r="D814" s="138"/>
      <c r="E814" s="138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</row>
    <row r="815" spans="1:21" ht="15.75" customHeight="1">
      <c r="A815" s="136"/>
      <c r="B815" s="118"/>
      <c r="C815" s="138"/>
      <c r="D815" s="138"/>
      <c r="E815" s="138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</row>
    <row r="816" spans="1:21" ht="15.75" customHeight="1">
      <c r="A816" s="136"/>
      <c r="B816" s="118"/>
      <c r="C816" s="138"/>
      <c r="D816" s="138"/>
      <c r="E816" s="138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</row>
    <row r="817" spans="1:21" ht="15.75" customHeight="1">
      <c r="A817" s="136"/>
      <c r="B817" s="118"/>
      <c r="C817" s="138"/>
      <c r="D817" s="138"/>
      <c r="E817" s="138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</row>
    <row r="818" spans="1:21" ht="15.75" customHeight="1">
      <c r="A818" s="136"/>
      <c r="B818" s="118"/>
      <c r="C818" s="138"/>
      <c r="D818" s="138"/>
      <c r="E818" s="138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</row>
    <row r="819" spans="1:21" ht="15.75" customHeight="1">
      <c r="A819" s="136"/>
      <c r="B819" s="118"/>
      <c r="C819" s="138"/>
      <c r="D819" s="138"/>
      <c r="E819" s="138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</row>
    <row r="820" spans="1:21" ht="15.75" customHeight="1">
      <c r="A820" s="136"/>
      <c r="B820" s="118"/>
      <c r="C820" s="138"/>
      <c r="D820" s="138"/>
      <c r="E820" s="138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</row>
    <row r="821" spans="1:21" ht="15.75" customHeight="1">
      <c r="A821" s="136"/>
      <c r="B821" s="118"/>
      <c r="C821" s="138"/>
      <c r="D821" s="138"/>
      <c r="E821" s="138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</row>
    <row r="822" spans="1:21" ht="15.75" customHeight="1">
      <c r="A822" s="136"/>
      <c r="B822" s="118"/>
      <c r="C822" s="138"/>
      <c r="D822" s="138"/>
      <c r="E822" s="138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</row>
    <row r="823" spans="1:21" ht="15.75" customHeight="1">
      <c r="A823" s="136"/>
      <c r="B823" s="118"/>
      <c r="C823" s="138"/>
      <c r="D823" s="138"/>
      <c r="E823" s="138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</row>
    <row r="824" spans="1:21" ht="15.75" customHeight="1">
      <c r="A824" s="136"/>
      <c r="B824" s="118"/>
      <c r="C824" s="138"/>
      <c r="D824" s="138"/>
      <c r="E824" s="138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</row>
    <row r="825" spans="1:21" ht="15.75" customHeight="1">
      <c r="A825" s="136"/>
      <c r="B825" s="118"/>
      <c r="C825" s="138"/>
      <c r="D825" s="138"/>
      <c r="E825" s="138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</row>
    <row r="826" spans="1:21" ht="15.75" customHeight="1">
      <c r="A826" s="136"/>
      <c r="B826" s="118"/>
      <c r="C826" s="138"/>
      <c r="D826" s="138"/>
      <c r="E826" s="138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</row>
    <row r="827" spans="1:21" ht="15.75" customHeight="1">
      <c r="A827" s="136"/>
      <c r="B827" s="118"/>
      <c r="C827" s="138"/>
      <c r="D827" s="138"/>
      <c r="E827" s="138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</row>
    <row r="828" spans="1:21" ht="15.75" customHeight="1">
      <c r="A828" s="136"/>
      <c r="B828" s="118"/>
      <c r="C828" s="138"/>
      <c r="D828" s="138"/>
      <c r="E828" s="138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</row>
    <row r="829" spans="1:21" ht="15.75" customHeight="1">
      <c r="A829" s="136"/>
      <c r="B829" s="118"/>
      <c r="C829" s="138"/>
      <c r="D829" s="138"/>
      <c r="E829" s="138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</row>
    <row r="830" spans="1:21" ht="15.75" customHeight="1">
      <c r="A830" s="136"/>
      <c r="B830" s="118"/>
      <c r="C830" s="138"/>
      <c r="D830" s="138"/>
      <c r="E830" s="138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</row>
    <row r="831" spans="1:21" ht="15.75" customHeight="1">
      <c r="A831" s="136"/>
      <c r="B831" s="118"/>
      <c r="C831" s="138"/>
      <c r="D831" s="138"/>
      <c r="E831" s="138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</row>
    <row r="832" spans="1:21" ht="15.75" customHeight="1">
      <c r="A832" s="136"/>
      <c r="B832" s="118"/>
      <c r="C832" s="138"/>
      <c r="D832" s="138"/>
      <c r="E832" s="138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</row>
    <row r="833" spans="1:21" ht="15.75" customHeight="1">
      <c r="A833" s="136"/>
      <c r="B833" s="118"/>
      <c r="C833" s="138"/>
      <c r="D833" s="138"/>
      <c r="E833" s="138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</row>
    <row r="834" spans="1:21" ht="15.75" customHeight="1">
      <c r="A834" s="136"/>
      <c r="B834" s="118"/>
      <c r="C834" s="138"/>
      <c r="D834" s="138"/>
      <c r="E834" s="138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</row>
    <row r="835" spans="1:21" ht="15.75" customHeight="1">
      <c r="A835" s="136"/>
      <c r="B835" s="118"/>
      <c r="C835" s="138"/>
      <c r="D835" s="138"/>
      <c r="E835" s="138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</row>
    <row r="836" spans="1:21" ht="15.75" customHeight="1">
      <c r="A836" s="136"/>
      <c r="B836" s="118"/>
      <c r="C836" s="138"/>
      <c r="D836" s="138"/>
      <c r="E836" s="138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</row>
    <row r="837" spans="1:21" ht="15.75" customHeight="1">
      <c r="A837" s="136"/>
      <c r="B837" s="118"/>
      <c r="C837" s="138"/>
      <c r="D837" s="138"/>
      <c r="E837" s="138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</row>
    <row r="838" spans="1:21" ht="15.75" customHeight="1">
      <c r="A838" s="136"/>
      <c r="B838" s="118"/>
      <c r="C838" s="138"/>
      <c r="D838" s="138"/>
      <c r="E838" s="138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</row>
    <row r="839" spans="1:21" ht="15.75" customHeight="1">
      <c r="A839" s="136"/>
      <c r="B839" s="118"/>
      <c r="C839" s="138"/>
      <c r="D839" s="138"/>
      <c r="E839" s="138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</row>
    <row r="840" spans="1:21" ht="15.75" customHeight="1">
      <c r="A840" s="136"/>
      <c r="B840" s="118"/>
      <c r="C840" s="138"/>
      <c r="D840" s="138"/>
      <c r="E840" s="138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</row>
    <row r="841" spans="1:21" ht="15.75" customHeight="1">
      <c r="A841" s="136"/>
      <c r="B841" s="118"/>
      <c r="C841" s="138"/>
      <c r="D841" s="138"/>
      <c r="E841" s="138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</row>
    <row r="842" spans="1:21" ht="15.75" customHeight="1">
      <c r="A842" s="136"/>
      <c r="B842" s="118"/>
      <c r="C842" s="138"/>
      <c r="D842" s="138"/>
      <c r="E842" s="138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</row>
    <row r="843" spans="1:21" ht="15.75" customHeight="1">
      <c r="A843" s="136"/>
      <c r="B843" s="118"/>
      <c r="C843" s="138"/>
      <c r="D843" s="138"/>
      <c r="E843" s="138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</row>
    <row r="844" spans="1:21" ht="15.75" customHeight="1">
      <c r="A844" s="136"/>
      <c r="B844" s="118"/>
      <c r="C844" s="138"/>
      <c r="D844" s="138"/>
      <c r="E844" s="138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</row>
    <row r="845" spans="1:21" ht="15.75" customHeight="1">
      <c r="A845" s="136"/>
      <c r="B845" s="118"/>
      <c r="C845" s="138"/>
      <c r="D845" s="138"/>
      <c r="E845" s="138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</row>
    <row r="846" spans="1:21" ht="15.75" customHeight="1">
      <c r="A846" s="136"/>
      <c r="B846" s="118"/>
      <c r="C846" s="138"/>
      <c r="D846" s="138"/>
      <c r="E846" s="138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</row>
    <row r="847" spans="1:21" ht="15.75" customHeight="1">
      <c r="A847" s="136"/>
      <c r="B847" s="118"/>
      <c r="C847" s="138"/>
      <c r="D847" s="138"/>
      <c r="E847" s="138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</row>
    <row r="848" spans="1:21" ht="15.75" customHeight="1">
      <c r="A848" s="136"/>
      <c r="B848" s="118"/>
      <c r="C848" s="138"/>
      <c r="D848" s="138"/>
      <c r="E848" s="138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</row>
    <row r="849" spans="1:21" ht="15.75" customHeight="1">
      <c r="A849" s="136"/>
      <c r="B849" s="118"/>
      <c r="C849" s="138"/>
      <c r="D849" s="138"/>
      <c r="E849" s="138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</row>
    <row r="850" spans="1:21" ht="15.75" customHeight="1">
      <c r="A850" s="136"/>
      <c r="B850" s="118"/>
      <c r="C850" s="138"/>
      <c r="D850" s="138"/>
      <c r="E850" s="138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</row>
    <row r="851" spans="1:21" ht="15.75" customHeight="1">
      <c r="A851" s="136"/>
      <c r="B851" s="118"/>
      <c r="C851" s="138"/>
      <c r="D851" s="138"/>
      <c r="E851" s="138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</row>
    <row r="852" spans="1:21" ht="15.75" customHeight="1">
      <c r="A852" s="136"/>
      <c r="B852" s="118"/>
      <c r="C852" s="138"/>
      <c r="D852" s="138"/>
      <c r="E852" s="138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</row>
    <row r="853" spans="1:21" ht="15.75" customHeight="1">
      <c r="A853" s="136"/>
      <c r="B853" s="118"/>
      <c r="C853" s="138"/>
      <c r="D853" s="138"/>
      <c r="E853" s="138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</row>
    <row r="854" spans="1:21" ht="15.75" customHeight="1">
      <c r="A854" s="136"/>
      <c r="B854" s="118"/>
      <c r="C854" s="138"/>
      <c r="D854" s="138"/>
      <c r="E854" s="138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</row>
    <row r="855" spans="1:21" ht="15.75" customHeight="1">
      <c r="A855" s="136"/>
      <c r="B855" s="118"/>
      <c r="C855" s="138"/>
      <c r="D855" s="138"/>
      <c r="E855" s="138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</row>
    <row r="856" spans="1:21" ht="15.75" customHeight="1">
      <c r="A856" s="136"/>
      <c r="B856" s="118"/>
      <c r="C856" s="138"/>
      <c r="D856" s="138"/>
      <c r="E856" s="138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</row>
    <row r="857" spans="1:21" ht="15.75" customHeight="1">
      <c r="A857" s="136"/>
      <c r="B857" s="118"/>
      <c r="C857" s="138"/>
      <c r="D857" s="138"/>
      <c r="E857" s="138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</row>
    <row r="858" spans="1:21" ht="15.75" customHeight="1">
      <c r="A858" s="136"/>
      <c r="B858" s="118"/>
      <c r="C858" s="138"/>
      <c r="D858" s="138"/>
      <c r="E858" s="138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</row>
    <row r="859" spans="1:21" ht="15.75" customHeight="1">
      <c r="A859" s="136"/>
      <c r="B859" s="118"/>
      <c r="C859" s="138"/>
      <c r="D859" s="138"/>
      <c r="E859" s="138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</row>
    <row r="860" spans="1:21" ht="15.75" customHeight="1">
      <c r="A860" s="136"/>
      <c r="B860" s="118"/>
      <c r="C860" s="138"/>
      <c r="D860" s="138"/>
      <c r="E860" s="138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</row>
    <row r="861" spans="1:21" ht="15.75" customHeight="1">
      <c r="A861" s="136"/>
      <c r="B861" s="118"/>
      <c r="C861" s="138"/>
      <c r="D861" s="138"/>
      <c r="E861" s="138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</row>
    <row r="862" spans="1:21" ht="15.75" customHeight="1">
      <c r="A862" s="136"/>
      <c r="B862" s="118"/>
      <c r="C862" s="138"/>
      <c r="D862" s="138"/>
      <c r="E862" s="138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</row>
    <row r="863" spans="1:21" ht="15.75" customHeight="1">
      <c r="A863" s="136"/>
      <c r="B863" s="118"/>
      <c r="C863" s="138"/>
      <c r="D863" s="138"/>
      <c r="E863" s="138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</row>
    <row r="864" spans="1:21" ht="15.75" customHeight="1">
      <c r="A864" s="136"/>
      <c r="B864" s="118"/>
      <c r="C864" s="138"/>
      <c r="D864" s="138"/>
      <c r="E864" s="138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</row>
    <row r="865" spans="1:21" ht="15.75" customHeight="1">
      <c r="A865" s="136"/>
      <c r="B865" s="118"/>
      <c r="C865" s="138"/>
      <c r="D865" s="138"/>
      <c r="E865" s="138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</row>
    <row r="866" spans="1:21" ht="15.75" customHeight="1">
      <c r="A866" s="136"/>
      <c r="B866" s="118"/>
      <c r="C866" s="138"/>
      <c r="D866" s="138"/>
      <c r="E866" s="138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</row>
    <row r="867" spans="1:21" ht="15.75" customHeight="1">
      <c r="A867" s="136"/>
      <c r="B867" s="118"/>
      <c r="C867" s="138"/>
      <c r="D867" s="138"/>
      <c r="E867" s="138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</row>
    <row r="868" spans="1:21" ht="15.75" customHeight="1">
      <c r="A868" s="136"/>
      <c r="B868" s="118"/>
      <c r="C868" s="138"/>
      <c r="D868" s="138"/>
      <c r="E868" s="138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</row>
    <row r="869" spans="1:21" ht="15.75" customHeight="1">
      <c r="A869" s="136"/>
      <c r="B869" s="118"/>
      <c r="C869" s="138"/>
      <c r="D869" s="138"/>
      <c r="E869" s="138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</row>
    <row r="870" spans="1:21" ht="15.75" customHeight="1">
      <c r="A870" s="136"/>
      <c r="B870" s="118"/>
      <c r="C870" s="138"/>
      <c r="D870" s="138"/>
      <c r="E870" s="138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</row>
    <row r="871" spans="1:21" ht="15.75" customHeight="1">
      <c r="A871" s="136"/>
      <c r="B871" s="118"/>
      <c r="C871" s="138"/>
      <c r="D871" s="138"/>
      <c r="E871" s="138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</row>
    <row r="872" spans="1:21" ht="15.75" customHeight="1">
      <c r="A872" s="136"/>
      <c r="B872" s="118"/>
      <c r="C872" s="138"/>
      <c r="D872" s="138"/>
      <c r="E872" s="138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</row>
    <row r="873" spans="1:21" ht="15.75" customHeight="1">
      <c r="A873" s="136"/>
      <c r="B873" s="118"/>
      <c r="C873" s="138"/>
      <c r="D873" s="138"/>
      <c r="E873" s="138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</row>
    <row r="874" spans="1:21" ht="15.75" customHeight="1">
      <c r="A874" s="136"/>
      <c r="B874" s="118"/>
      <c r="C874" s="138"/>
      <c r="D874" s="138"/>
      <c r="E874" s="138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</row>
    <row r="875" spans="1:21" ht="15.75" customHeight="1">
      <c r="A875" s="136"/>
      <c r="B875" s="118"/>
      <c r="C875" s="138"/>
      <c r="D875" s="138"/>
      <c r="E875" s="138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</row>
    <row r="876" spans="1:21" ht="15.75" customHeight="1">
      <c r="A876" s="136"/>
      <c r="B876" s="118"/>
      <c r="C876" s="138"/>
      <c r="D876" s="138"/>
      <c r="E876" s="138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</row>
    <row r="877" spans="1:21" ht="15.75" customHeight="1">
      <c r="A877" s="136"/>
      <c r="B877" s="118"/>
      <c r="C877" s="138"/>
      <c r="D877" s="138"/>
      <c r="E877" s="138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</row>
    <row r="878" spans="1:21" ht="15.75" customHeight="1">
      <c r="A878" s="136"/>
      <c r="B878" s="118"/>
      <c r="C878" s="138"/>
      <c r="D878" s="138"/>
      <c r="E878" s="138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</row>
    <row r="879" spans="1:21" ht="15.75" customHeight="1">
      <c r="A879" s="136"/>
      <c r="B879" s="118"/>
      <c r="C879" s="138"/>
      <c r="D879" s="138"/>
      <c r="E879" s="138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</row>
    <row r="880" spans="1:21" ht="15.75" customHeight="1">
      <c r="A880" s="136"/>
      <c r="B880" s="118"/>
      <c r="C880" s="138"/>
      <c r="D880" s="138"/>
      <c r="E880" s="138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</row>
    <row r="881" spans="1:21" ht="15.75" customHeight="1">
      <c r="A881" s="136"/>
      <c r="B881" s="118"/>
      <c r="C881" s="138"/>
      <c r="D881" s="138"/>
      <c r="E881" s="138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</row>
    <row r="882" spans="1:21" ht="15.75" customHeight="1">
      <c r="A882" s="136"/>
      <c r="B882" s="118"/>
      <c r="C882" s="138"/>
      <c r="D882" s="138"/>
      <c r="E882" s="138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</row>
    <row r="883" spans="1:21" ht="15.75" customHeight="1">
      <c r="A883" s="136"/>
      <c r="B883" s="118"/>
      <c r="C883" s="138"/>
      <c r="D883" s="138"/>
      <c r="E883" s="138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</row>
    <row r="884" spans="1:21" ht="15.75" customHeight="1">
      <c r="A884" s="136"/>
      <c r="B884" s="118"/>
      <c r="C884" s="138"/>
      <c r="D884" s="138"/>
      <c r="E884" s="138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</row>
    <row r="885" spans="1:21" ht="15.75" customHeight="1">
      <c r="A885" s="136"/>
      <c r="B885" s="118"/>
      <c r="C885" s="138"/>
      <c r="D885" s="138"/>
      <c r="E885" s="138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</row>
    <row r="886" spans="1:21" ht="15.75" customHeight="1">
      <c r="A886" s="136"/>
      <c r="B886" s="118"/>
      <c r="C886" s="138"/>
      <c r="D886" s="138"/>
      <c r="E886" s="138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</row>
    <row r="887" spans="1:21" ht="15.75" customHeight="1">
      <c r="A887" s="136"/>
      <c r="B887" s="118"/>
      <c r="C887" s="138"/>
      <c r="D887" s="138"/>
      <c r="E887" s="138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</row>
    <row r="888" spans="1:21" ht="15.75" customHeight="1">
      <c r="A888" s="136"/>
      <c r="B888" s="118"/>
      <c r="C888" s="138"/>
      <c r="D888" s="138"/>
      <c r="E888" s="138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</row>
    <row r="889" spans="1:21" ht="15.75" customHeight="1">
      <c r="A889" s="136"/>
      <c r="B889" s="118"/>
      <c r="C889" s="138"/>
      <c r="D889" s="138"/>
      <c r="E889" s="138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</row>
    <row r="890" spans="1:21" ht="15.75" customHeight="1">
      <c r="A890" s="136"/>
      <c r="B890" s="118"/>
      <c r="C890" s="138"/>
      <c r="D890" s="138"/>
      <c r="E890" s="138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</row>
    <row r="891" spans="1:21" ht="15.75" customHeight="1">
      <c r="A891" s="136"/>
      <c r="B891" s="118"/>
      <c r="C891" s="138"/>
      <c r="D891" s="138"/>
      <c r="E891" s="138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</row>
    <row r="892" spans="1:21" ht="15.75" customHeight="1">
      <c r="A892" s="136"/>
      <c r="B892" s="118"/>
      <c r="C892" s="138"/>
      <c r="D892" s="138"/>
      <c r="E892" s="138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</row>
    <row r="893" spans="1:21" ht="15.75" customHeight="1">
      <c r="A893" s="136"/>
      <c r="B893" s="118"/>
      <c r="C893" s="138"/>
      <c r="D893" s="138"/>
      <c r="E893" s="138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</row>
    <row r="894" spans="1:21" ht="15.75" customHeight="1">
      <c r="A894" s="136"/>
      <c r="B894" s="118"/>
      <c r="C894" s="138"/>
      <c r="D894" s="138"/>
      <c r="E894" s="138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</row>
    <row r="895" spans="1:21" ht="15.75" customHeight="1">
      <c r="A895" s="136"/>
      <c r="B895" s="118"/>
      <c r="C895" s="138"/>
      <c r="D895" s="138"/>
      <c r="E895" s="138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</row>
    <row r="896" spans="1:21" ht="15.75" customHeight="1">
      <c r="A896" s="136"/>
      <c r="B896" s="118"/>
      <c r="C896" s="138"/>
      <c r="D896" s="138"/>
      <c r="E896" s="138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</row>
    <row r="897" spans="1:21" ht="15.75" customHeight="1">
      <c r="A897" s="136"/>
      <c r="B897" s="118"/>
      <c r="C897" s="138"/>
      <c r="D897" s="138"/>
      <c r="E897" s="138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</row>
    <row r="898" spans="1:21" ht="15.75" customHeight="1">
      <c r="A898" s="136"/>
      <c r="B898" s="118"/>
      <c r="C898" s="138"/>
      <c r="D898" s="138"/>
      <c r="E898" s="138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</row>
    <row r="899" spans="1:21" ht="15.75" customHeight="1">
      <c r="A899" s="136"/>
      <c r="B899" s="118"/>
      <c r="C899" s="138"/>
      <c r="D899" s="138"/>
      <c r="E899" s="138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</row>
    <row r="900" spans="1:21" ht="15.75" customHeight="1">
      <c r="A900" s="136"/>
      <c r="B900" s="118"/>
      <c r="C900" s="138"/>
      <c r="D900" s="138"/>
      <c r="E900" s="138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</row>
    <row r="901" spans="1:21" ht="15.75" customHeight="1">
      <c r="A901" s="136"/>
      <c r="B901" s="118"/>
      <c r="C901" s="138"/>
      <c r="D901" s="138"/>
      <c r="E901" s="138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</row>
    <row r="902" spans="1:21" ht="15.75" customHeight="1">
      <c r="A902" s="136"/>
      <c r="B902" s="118"/>
      <c r="C902" s="138"/>
      <c r="D902" s="138"/>
      <c r="E902" s="138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</row>
    <row r="903" spans="1:21" ht="15.75" customHeight="1">
      <c r="A903" s="136"/>
      <c r="B903" s="118"/>
      <c r="C903" s="138"/>
      <c r="D903" s="138"/>
      <c r="E903" s="138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</row>
    <row r="904" spans="1:21" ht="15.75" customHeight="1">
      <c r="A904" s="136"/>
      <c r="B904" s="118"/>
      <c r="C904" s="138"/>
      <c r="D904" s="138"/>
      <c r="E904" s="138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</row>
    <row r="905" spans="1:21" ht="15.75" customHeight="1">
      <c r="A905" s="136"/>
      <c r="B905" s="118"/>
      <c r="C905" s="138"/>
      <c r="D905" s="138"/>
      <c r="E905" s="138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</row>
    <row r="906" spans="1:21" ht="15.75" customHeight="1">
      <c r="A906" s="136"/>
      <c r="B906" s="118"/>
      <c r="C906" s="138"/>
      <c r="D906" s="138"/>
      <c r="E906" s="138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</row>
    <row r="907" spans="1:21" ht="15.75" customHeight="1">
      <c r="A907" s="136"/>
      <c r="B907" s="118"/>
      <c r="C907" s="138"/>
      <c r="D907" s="138"/>
      <c r="E907" s="138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</row>
    <row r="908" spans="1:21" ht="15.75" customHeight="1">
      <c r="A908" s="136"/>
      <c r="B908" s="118"/>
      <c r="C908" s="138"/>
      <c r="D908" s="138"/>
      <c r="E908" s="138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</row>
    <row r="909" spans="1:21" ht="15.75" customHeight="1">
      <c r="A909" s="136"/>
      <c r="B909" s="118"/>
      <c r="C909" s="138"/>
      <c r="D909" s="138"/>
      <c r="E909" s="138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</row>
    <row r="910" spans="1:21" ht="15.75" customHeight="1">
      <c r="A910" s="136"/>
      <c r="B910" s="118"/>
      <c r="C910" s="138"/>
      <c r="D910" s="138"/>
      <c r="E910" s="138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</row>
    <row r="911" spans="1:21" ht="15.75" customHeight="1">
      <c r="A911" s="136"/>
      <c r="B911" s="118"/>
      <c r="C911" s="138"/>
      <c r="D911" s="138"/>
      <c r="E911" s="138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</row>
    <row r="912" spans="1:21" ht="15.75" customHeight="1">
      <c r="A912" s="136"/>
      <c r="B912" s="118"/>
      <c r="C912" s="138"/>
      <c r="D912" s="138"/>
      <c r="E912" s="138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</row>
    <row r="913" spans="1:21" ht="15.75" customHeight="1">
      <c r="A913" s="136"/>
      <c r="B913" s="118"/>
      <c r="C913" s="138"/>
      <c r="D913" s="138"/>
      <c r="E913" s="138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</row>
    <row r="914" spans="1:21" ht="15.75" customHeight="1">
      <c r="A914" s="136"/>
      <c r="B914" s="118"/>
      <c r="C914" s="138"/>
      <c r="D914" s="138"/>
      <c r="E914" s="138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</row>
    <row r="915" spans="1:21" ht="15.75" customHeight="1">
      <c r="A915" s="136"/>
      <c r="B915" s="118"/>
      <c r="C915" s="138"/>
      <c r="D915" s="138"/>
      <c r="E915" s="138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</row>
    <row r="916" spans="1:21" ht="15.75" customHeight="1">
      <c r="A916" s="136"/>
      <c r="B916" s="118"/>
      <c r="C916" s="138"/>
      <c r="D916" s="138"/>
      <c r="E916" s="138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</row>
    <row r="917" spans="1:21" ht="15.75" customHeight="1">
      <c r="A917" s="136"/>
      <c r="B917" s="118"/>
      <c r="C917" s="138"/>
      <c r="D917" s="138"/>
      <c r="E917" s="138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</row>
    <row r="918" spans="1:21" ht="15.75" customHeight="1">
      <c r="A918" s="136"/>
      <c r="B918" s="118"/>
      <c r="C918" s="138"/>
      <c r="D918" s="138"/>
      <c r="E918" s="138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</row>
    <row r="919" spans="1:21" ht="15.75" customHeight="1">
      <c r="A919" s="136"/>
      <c r="B919" s="118"/>
      <c r="C919" s="138"/>
      <c r="D919" s="138"/>
      <c r="E919" s="138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</row>
    <row r="920" spans="1:21" ht="15.75" customHeight="1">
      <c r="A920" s="136"/>
      <c r="B920" s="118"/>
      <c r="C920" s="138"/>
      <c r="D920" s="138"/>
      <c r="E920" s="138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</row>
    <row r="921" spans="1:21" ht="15.75" customHeight="1">
      <c r="A921" s="136"/>
      <c r="B921" s="118"/>
      <c r="C921" s="138"/>
      <c r="D921" s="138"/>
      <c r="E921" s="138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</row>
    <row r="922" spans="1:21" ht="15.75" customHeight="1">
      <c r="A922" s="136"/>
      <c r="B922" s="118"/>
      <c r="C922" s="138"/>
      <c r="D922" s="138"/>
      <c r="E922" s="138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</row>
    <row r="923" spans="1:21" ht="15.75" customHeight="1">
      <c r="A923" s="136"/>
      <c r="B923" s="118"/>
      <c r="C923" s="138"/>
      <c r="D923" s="138"/>
      <c r="E923" s="138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</row>
    <row r="924" spans="1:21" ht="15.75" customHeight="1">
      <c r="A924" s="136"/>
      <c r="B924" s="118"/>
      <c r="C924" s="138"/>
      <c r="D924" s="138"/>
      <c r="E924" s="138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</row>
    <row r="925" spans="1:21" ht="15.75" customHeight="1">
      <c r="A925" s="136"/>
      <c r="B925" s="118"/>
      <c r="C925" s="138"/>
      <c r="D925" s="138"/>
      <c r="E925" s="138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</row>
    <row r="926" spans="1:21" ht="15.75" customHeight="1">
      <c r="A926" s="136"/>
      <c r="B926" s="118"/>
      <c r="C926" s="138"/>
      <c r="D926" s="138"/>
      <c r="E926" s="138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</row>
    <row r="927" spans="1:21" ht="15.75" customHeight="1">
      <c r="A927" s="136"/>
      <c r="B927" s="118"/>
      <c r="C927" s="138"/>
      <c r="D927" s="138"/>
      <c r="E927" s="138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</row>
    <row r="928" spans="1:21" ht="15.75" customHeight="1">
      <c r="A928" s="136"/>
      <c r="B928" s="118"/>
      <c r="C928" s="138"/>
      <c r="D928" s="138"/>
      <c r="E928" s="138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</row>
    <row r="929" spans="1:21" ht="15.75" customHeight="1">
      <c r="A929" s="136"/>
      <c r="B929" s="118"/>
      <c r="C929" s="138"/>
      <c r="D929" s="138"/>
      <c r="E929" s="138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</row>
    <row r="930" spans="1:21" ht="15.75" customHeight="1">
      <c r="A930" s="136"/>
      <c r="B930" s="118"/>
      <c r="C930" s="138"/>
      <c r="D930" s="138"/>
      <c r="E930" s="138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</row>
    <row r="931" spans="1:21" ht="15.75" customHeight="1">
      <c r="A931" s="136"/>
      <c r="B931" s="118"/>
      <c r="C931" s="138"/>
      <c r="D931" s="138"/>
      <c r="E931" s="138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</row>
    <row r="932" spans="1:21" ht="15.75" customHeight="1">
      <c r="A932" s="136"/>
      <c r="B932" s="118"/>
      <c r="C932" s="138"/>
      <c r="D932" s="138"/>
      <c r="E932" s="138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</row>
    <row r="933" spans="1:21" ht="15.75" customHeight="1">
      <c r="A933" s="136"/>
      <c r="B933" s="118"/>
      <c r="C933" s="138"/>
      <c r="D933" s="138"/>
      <c r="E933" s="138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</row>
    <row r="934" spans="1:21" ht="15.75" customHeight="1">
      <c r="A934" s="136"/>
      <c r="B934" s="118"/>
      <c r="C934" s="138"/>
      <c r="D934" s="138"/>
      <c r="E934" s="138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</row>
    <row r="935" spans="1:21" ht="15.75" customHeight="1">
      <c r="A935" s="136"/>
      <c r="B935" s="118"/>
      <c r="C935" s="138"/>
      <c r="D935" s="138"/>
      <c r="E935" s="138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</row>
    <row r="936" spans="1:21" ht="15.75" customHeight="1">
      <c r="A936" s="136"/>
      <c r="B936" s="118"/>
      <c r="C936" s="138"/>
      <c r="D936" s="138"/>
      <c r="E936" s="138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</row>
    <row r="937" spans="1:21" ht="15.75" customHeight="1">
      <c r="A937" s="136"/>
      <c r="B937" s="118"/>
      <c r="C937" s="138"/>
      <c r="D937" s="138"/>
      <c r="E937" s="138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</row>
    <row r="938" spans="1:21" ht="15.75" customHeight="1">
      <c r="A938" s="136"/>
      <c r="B938" s="118"/>
      <c r="C938" s="138"/>
      <c r="D938" s="138"/>
      <c r="E938" s="138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</row>
    <row r="939" spans="1:21" ht="15.75" customHeight="1">
      <c r="A939" s="136"/>
      <c r="B939" s="118"/>
      <c r="C939" s="138"/>
      <c r="D939" s="138"/>
      <c r="E939" s="138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</row>
    <row r="940" spans="1:21" ht="15.75" customHeight="1">
      <c r="A940" s="136"/>
      <c r="B940" s="118"/>
      <c r="C940" s="138"/>
      <c r="D940" s="138"/>
      <c r="E940" s="138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</row>
    <row r="941" spans="1:21" ht="15.75" customHeight="1">
      <c r="A941" s="136"/>
      <c r="B941" s="118"/>
      <c r="C941" s="138"/>
      <c r="D941" s="138"/>
      <c r="E941" s="138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</row>
    <row r="942" spans="1:21" ht="15.75" customHeight="1">
      <c r="A942" s="136"/>
      <c r="B942" s="118"/>
      <c r="C942" s="138"/>
      <c r="D942" s="138"/>
      <c r="E942" s="138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</row>
    <row r="943" spans="1:21" ht="15.75" customHeight="1">
      <c r="A943" s="136"/>
      <c r="B943" s="118"/>
      <c r="C943" s="138"/>
      <c r="D943" s="138"/>
      <c r="E943" s="138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</row>
    <row r="944" spans="1:21" ht="15.75" customHeight="1">
      <c r="A944" s="136"/>
      <c r="B944" s="118"/>
      <c r="C944" s="138"/>
      <c r="D944" s="138"/>
      <c r="E944" s="138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</row>
    <row r="945" spans="1:21" ht="15.75" customHeight="1">
      <c r="A945" s="136"/>
      <c r="B945" s="118"/>
      <c r="C945" s="138"/>
      <c r="D945" s="138"/>
      <c r="E945" s="138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</row>
    <row r="946" spans="1:21" ht="15.75" customHeight="1">
      <c r="A946" s="136"/>
      <c r="B946" s="118"/>
      <c r="C946" s="138"/>
      <c r="D946" s="138"/>
      <c r="E946" s="138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</row>
    <row r="947" spans="1:21" ht="15.75" customHeight="1">
      <c r="A947" s="136"/>
      <c r="B947" s="118"/>
      <c r="C947" s="138"/>
      <c r="D947" s="138"/>
      <c r="E947" s="138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</row>
    <row r="948" spans="1:21" ht="15.75" customHeight="1">
      <c r="A948" s="136"/>
      <c r="B948" s="118"/>
      <c r="C948" s="138"/>
      <c r="D948" s="138"/>
      <c r="E948" s="138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</row>
    <row r="949" spans="1:21" ht="15.75" customHeight="1">
      <c r="A949" s="136"/>
      <c r="B949" s="118"/>
      <c r="C949" s="138"/>
      <c r="D949" s="138"/>
      <c r="E949" s="138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</row>
    <row r="950" spans="1:21" ht="15.75" customHeight="1">
      <c r="A950" s="136"/>
      <c r="B950" s="118"/>
      <c r="C950" s="138"/>
      <c r="D950" s="138"/>
      <c r="E950" s="138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</row>
    <row r="951" spans="1:21" ht="15.75" customHeight="1">
      <c r="A951" s="136"/>
      <c r="B951" s="118"/>
      <c r="C951" s="138"/>
      <c r="D951" s="138"/>
      <c r="E951" s="138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</row>
    <row r="952" spans="1:21" ht="15.75" customHeight="1">
      <c r="A952" s="136"/>
      <c r="B952" s="118"/>
      <c r="C952" s="138"/>
      <c r="D952" s="138"/>
      <c r="E952" s="138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</row>
    <row r="953" spans="1:21" ht="15.75" customHeight="1">
      <c r="A953" s="136"/>
      <c r="B953" s="118"/>
      <c r="C953" s="138"/>
      <c r="D953" s="138"/>
      <c r="E953" s="138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</row>
    <row r="954" spans="1:21" ht="15.75" customHeight="1">
      <c r="A954" s="136"/>
      <c r="B954" s="118"/>
      <c r="C954" s="138"/>
      <c r="D954" s="138"/>
      <c r="E954" s="138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</row>
    <row r="955" spans="1:21" ht="15.75" customHeight="1">
      <c r="A955" s="136"/>
      <c r="B955" s="118"/>
      <c r="C955" s="138"/>
      <c r="D955" s="138"/>
      <c r="E955" s="138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</row>
    <row r="956" spans="1:21" ht="15.75" customHeight="1">
      <c r="A956" s="136"/>
      <c r="B956" s="118"/>
      <c r="C956" s="138"/>
      <c r="D956" s="138"/>
      <c r="E956" s="138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</row>
    <row r="957" spans="1:21" ht="15.75" customHeight="1">
      <c r="A957" s="136"/>
      <c r="B957" s="118"/>
      <c r="C957" s="138"/>
      <c r="D957" s="138"/>
      <c r="E957" s="138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</row>
    <row r="958" spans="1:21" ht="15.75" customHeight="1">
      <c r="A958" s="136"/>
      <c r="B958" s="118"/>
      <c r="C958" s="138"/>
      <c r="D958" s="138"/>
      <c r="E958" s="138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</row>
    <row r="959" spans="1:21" ht="15.75" customHeight="1">
      <c r="A959" s="136"/>
      <c r="B959" s="118"/>
      <c r="C959" s="138"/>
      <c r="D959" s="138"/>
      <c r="E959" s="138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</row>
    <row r="960" spans="1:21" ht="15.75" customHeight="1">
      <c r="A960" s="136"/>
      <c r="B960" s="118"/>
      <c r="C960" s="138"/>
      <c r="D960" s="138"/>
      <c r="E960" s="138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</row>
    <row r="961" spans="1:21" ht="15.75" customHeight="1">
      <c r="A961" s="136"/>
      <c r="B961" s="118"/>
      <c r="C961" s="138"/>
      <c r="D961" s="138"/>
      <c r="E961" s="138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</row>
    <row r="962" spans="1:21" ht="15.75" customHeight="1">
      <c r="A962" s="136"/>
      <c r="B962" s="118"/>
      <c r="C962" s="138"/>
      <c r="D962" s="138"/>
      <c r="E962" s="138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</row>
    <row r="963" spans="1:21" ht="15.75" customHeight="1">
      <c r="A963" s="136"/>
      <c r="B963" s="118"/>
      <c r="C963" s="138"/>
      <c r="D963" s="138"/>
      <c r="E963" s="138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</row>
    <row r="964" spans="1:21" ht="15.75" customHeight="1">
      <c r="A964" s="136"/>
      <c r="B964" s="118"/>
      <c r="C964" s="138"/>
      <c r="D964" s="138"/>
      <c r="E964" s="138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</row>
    <row r="965" spans="1:21" ht="15.75" customHeight="1">
      <c r="A965" s="136"/>
      <c r="B965" s="118"/>
      <c r="C965" s="138"/>
      <c r="D965" s="138"/>
      <c r="E965" s="138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</row>
    <row r="966" spans="1:21" ht="15.75" customHeight="1">
      <c r="A966" s="136"/>
      <c r="B966" s="118"/>
      <c r="C966" s="138"/>
      <c r="D966" s="138"/>
      <c r="E966" s="138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</row>
    <row r="967" spans="1:21" ht="15.75" customHeight="1">
      <c r="A967" s="136"/>
      <c r="B967" s="118"/>
      <c r="C967" s="138"/>
      <c r="D967" s="138"/>
      <c r="E967" s="138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</row>
    <row r="968" spans="1:21" ht="15.75" customHeight="1">
      <c r="A968" s="136"/>
      <c r="B968" s="118"/>
      <c r="C968" s="138"/>
      <c r="D968" s="138"/>
      <c r="E968" s="138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</row>
    <row r="969" spans="1:21" ht="15.75" customHeight="1">
      <c r="A969" s="136"/>
      <c r="B969" s="118"/>
      <c r="C969" s="138"/>
      <c r="D969" s="138"/>
      <c r="E969" s="138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</row>
    <row r="970" spans="1:21" ht="15.75" customHeight="1">
      <c r="A970" s="136"/>
      <c r="B970" s="118"/>
      <c r="C970" s="138"/>
      <c r="D970" s="138"/>
      <c r="E970" s="138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</row>
    <row r="971" spans="1:21" ht="15.75" customHeight="1">
      <c r="A971" s="136"/>
      <c r="B971" s="118"/>
      <c r="C971" s="138"/>
      <c r="D971" s="138"/>
      <c r="E971" s="138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</row>
    <row r="972" spans="1:21" ht="15.75" customHeight="1">
      <c r="A972" s="136"/>
      <c r="B972" s="118"/>
      <c r="C972" s="138"/>
      <c r="D972" s="138"/>
      <c r="E972" s="138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</row>
    <row r="973" spans="1:21" ht="15.75" customHeight="1">
      <c r="A973" s="136"/>
      <c r="B973" s="118"/>
      <c r="C973" s="138"/>
      <c r="D973" s="138"/>
      <c r="E973" s="138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</row>
    <row r="974" spans="1:21" ht="15.75" customHeight="1">
      <c r="A974" s="136"/>
      <c r="B974" s="118"/>
      <c r="C974" s="138"/>
      <c r="D974" s="138"/>
      <c r="E974" s="138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</row>
    <row r="975" spans="1:21" ht="15.75" customHeight="1">
      <c r="A975" s="136"/>
      <c r="B975" s="118"/>
      <c r="C975" s="138"/>
      <c r="D975" s="138"/>
      <c r="E975" s="138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</row>
    <row r="976" spans="1:21" ht="15.75" customHeight="1">
      <c r="A976" s="136"/>
      <c r="B976" s="118"/>
      <c r="C976" s="138"/>
      <c r="D976" s="138"/>
      <c r="E976" s="138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</row>
    <row r="977" spans="1:21" ht="15.75" customHeight="1">
      <c r="A977" s="136"/>
      <c r="B977" s="118"/>
      <c r="C977" s="138"/>
      <c r="D977" s="138"/>
      <c r="E977" s="138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</row>
    <row r="978" spans="1:21" ht="15.75" customHeight="1">
      <c r="A978" s="136"/>
      <c r="B978" s="118"/>
      <c r="C978" s="138"/>
      <c r="D978" s="138"/>
      <c r="E978" s="138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</row>
    <row r="979" spans="1:21" ht="15.75" customHeight="1">
      <c r="A979" s="136"/>
      <c r="B979" s="118"/>
      <c r="C979" s="138"/>
      <c r="D979" s="138"/>
      <c r="E979" s="138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</row>
    <row r="980" spans="1:21" ht="15.75" customHeight="1">
      <c r="A980" s="136"/>
      <c r="B980" s="118"/>
      <c r="C980" s="138"/>
      <c r="D980" s="138"/>
      <c r="E980" s="138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</row>
    <row r="981" spans="1:21" ht="15.75" customHeight="1">
      <c r="A981" s="136"/>
      <c r="B981" s="118"/>
      <c r="C981" s="138"/>
      <c r="D981" s="138"/>
      <c r="E981" s="138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</row>
    <row r="982" spans="1:21" ht="15.75" customHeight="1">
      <c r="A982" s="136"/>
      <c r="B982" s="118"/>
      <c r="C982" s="138"/>
      <c r="D982" s="138"/>
      <c r="E982" s="138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</row>
    <row r="983" spans="1:21" ht="15.75" customHeight="1">
      <c r="A983" s="136"/>
      <c r="B983" s="118"/>
      <c r="C983" s="138"/>
      <c r="D983" s="138"/>
      <c r="E983" s="138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</row>
    <row r="984" spans="1:21" ht="15.75" customHeight="1">
      <c r="A984" s="136"/>
      <c r="B984" s="118"/>
      <c r="C984" s="138"/>
      <c r="D984" s="138"/>
      <c r="E984" s="138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</row>
    <row r="985" spans="1:21" ht="15.75" customHeight="1">
      <c r="A985" s="136"/>
      <c r="B985" s="118"/>
      <c r="C985" s="138"/>
      <c r="D985" s="138"/>
      <c r="E985" s="138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</row>
    <row r="986" spans="1:21" ht="15.75" customHeight="1">
      <c r="A986" s="136"/>
      <c r="B986" s="118"/>
      <c r="C986" s="138"/>
      <c r="D986" s="138"/>
      <c r="E986" s="138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</row>
    <row r="987" spans="1:21" ht="15.75" customHeight="1">
      <c r="A987" s="136"/>
      <c r="B987" s="118"/>
      <c r="C987" s="138"/>
      <c r="D987" s="138"/>
      <c r="E987" s="138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</row>
    <row r="988" spans="1:21" ht="15.75" customHeight="1">
      <c r="A988" s="136"/>
      <c r="B988" s="118"/>
      <c r="C988" s="138"/>
      <c r="D988" s="138"/>
      <c r="E988" s="138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</row>
    <row r="989" spans="1:21" ht="15.75" customHeight="1">
      <c r="A989" s="136"/>
      <c r="B989" s="118"/>
      <c r="C989" s="138"/>
      <c r="D989" s="138"/>
      <c r="E989" s="138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</row>
    <row r="990" spans="1:21" ht="15.75" customHeight="1">
      <c r="A990" s="136"/>
      <c r="B990" s="118"/>
      <c r="C990" s="138"/>
      <c r="D990" s="138"/>
      <c r="E990" s="138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</row>
    <row r="991" spans="1:21" ht="15.75" customHeight="1">
      <c r="A991" s="136"/>
      <c r="B991" s="118"/>
      <c r="C991" s="138"/>
      <c r="D991" s="138"/>
      <c r="E991" s="138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</row>
    <row r="992" spans="1:21" ht="15.75" customHeight="1">
      <c r="A992" s="136"/>
      <c r="B992" s="118"/>
      <c r="C992" s="138"/>
      <c r="D992" s="138"/>
      <c r="E992" s="138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</row>
    <row r="993" spans="1:21" ht="15.75" customHeight="1">
      <c r="A993" s="136"/>
      <c r="B993" s="118"/>
      <c r="C993" s="138"/>
      <c r="D993" s="138"/>
      <c r="E993" s="138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</row>
    <row r="994" spans="1:21" ht="15.75" customHeight="1">
      <c r="A994" s="136"/>
      <c r="B994" s="118"/>
      <c r="C994" s="138"/>
      <c r="D994" s="138"/>
      <c r="E994" s="138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</row>
  </sheetData>
  <sheetProtection selectLockedCells="1" selectUnlockedCells="1"/>
  <mergeCells count="118">
    <mergeCell ref="B21:F21"/>
    <mergeCell ref="AC9:AC11"/>
    <mergeCell ref="AC12:AC14"/>
    <mergeCell ref="AC15:AC17"/>
    <mergeCell ref="AA3:AA5"/>
    <mergeCell ref="AA6:AA8"/>
    <mergeCell ref="AA9:AA11"/>
    <mergeCell ref="AA12:AA14"/>
    <mergeCell ref="AA15:AA17"/>
    <mergeCell ref="AB3:AB5"/>
    <mergeCell ref="AB6:AB8"/>
    <mergeCell ref="AB9:AB11"/>
    <mergeCell ref="AB12:AB14"/>
    <mergeCell ref="AB15:AB17"/>
    <mergeCell ref="V1:Y1"/>
    <mergeCell ref="AE15:AE17"/>
    <mergeCell ref="AF15:AF17"/>
    <mergeCell ref="AG15:AG17"/>
    <mergeCell ref="AH15:AH17"/>
    <mergeCell ref="AI15:AI17"/>
    <mergeCell ref="AJ15:AJ17"/>
    <mergeCell ref="AG12:AG14"/>
    <mergeCell ref="AH12:AH14"/>
    <mergeCell ref="AI12:AI14"/>
    <mergeCell ref="AJ12:AJ14"/>
    <mergeCell ref="W12:X14"/>
    <mergeCell ref="Y12:Y14"/>
    <mergeCell ref="Z12:Z14"/>
    <mergeCell ref="AD12:AD14"/>
    <mergeCell ref="AE12:AE14"/>
    <mergeCell ref="AF12:AF14"/>
    <mergeCell ref="W9:X11"/>
    <mergeCell ref="Y9:Y11"/>
    <mergeCell ref="Z9:Z11"/>
    <mergeCell ref="AD9:AD11"/>
    <mergeCell ref="AI9:AI11"/>
    <mergeCell ref="AJ9:AJ11"/>
    <mergeCell ref="AE9:AE11"/>
    <mergeCell ref="A15:A17"/>
    <mergeCell ref="B15:B17"/>
    <mergeCell ref="C15:C17"/>
    <mergeCell ref="D15:D17"/>
    <mergeCell ref="E15:E17"/>
    <mergeCell ref="F15:F17"/>
    <mergeCell ref="AK15:AK17"/>
    <mergeCell ref="AL15:AL17"/>
    <mergeCell ref="W2:X2"/>
    <mergeCell ref="AK12:AK14"/>
    <mergeCell ref="AL12:AL14"/>
    <mergeCell ref="AK9:AK11"/>
    <mergeCell ref="AL9:AL11"/>
    <mergeCell ref="AF9:AF11"/>
    <mergeCell ref="AG9:AG11"/>
    <mergeCell ref="AH9:AH11"/>
    <mergeCell ref="G15:G17"/>
    <mergeCell ref="V15:V17"/>
    <mergeCell ref="W15:X17"/>
    <mergeCell ref="Y15:Y17"/>
    <mergeCell ref="Z15:Z17"/>
    <mergeCell ref="AD15:AD17"/>
    <mergeCell ref="G9:G11"/>
    <mergeCell ref="V9:V11"/>
    <mergeCell ref="A12:A14"/>
    <mergeCell ref="B12:B14"/>
    <mergeCell ref="C12:C14"/>
    <mergeCell ref="D12:D14"/>
    <mergeCell ref="E12:E14"/>
    <mergeCell ref="F12:F14"/>
    <mergeCell ref="G12:G14"/>
    <mergeCell ref="V12:V14"/>
    <mergeCell ref="A9:A11"/>
    <mergeCell ref="B9:B11"/>
    <mergeCell ref="C9:C11"/>
    <mergeCell ref="D9:D11"/>
    <mergeCell ref="E9:E11"/>
    <mergeCell ref="F9:F11"/>
    <mergeCell ref="AL3:AL5"/>
    <mergeCell ref="A6:A8"/>
    <mergeCell ref="B6:B8"/>
    <mergeCell ref="C6:C8"/>
    <mergeCell ref="D6:D8"/>
    <mergeCell ref="E6:E8"/>
    <mergeCell ref="F6:F8"/>
    <mergeCell ref="G6:G8"/>
    <mergeCell ref="V6:V8"/>
    <mergeCell ref="AE3:AE5"/>
    <mergeCell ref="AF3:AF5"/>
    <mergeCell ref="AG3:AG5"/>
    <mergeCell ref="AH3:AH5"/>
    <mergeCell ref="AI3:AI5"/>
    <mergeCell ref="AJ3:AJ5"/>
    <mergeCell ref="G3:G5"/>
    <mergeCell ref="V3:V5"/>
    <mergeCell ref="W3:X5"/>
    <mergeCell ref="Y3:Y5"/>
    <mergeCell ref="AL6:AL8"/>
    <mergeCell ref="AK6:AK8"/>
    <mergeCell ref="W6:X8"/>
    <mergeCell ref="Y6:Y8"/>
    <mergeCell ref="Z6:Z8"/>
    <mergeCell ref="AH6:AH8"/>
    <mergeCell ref="AI6:AI8"/>
    <mergeCell ref="AJ6:AJ8"/>
    <mergeCell ref="AK3:AK5"/>
    <mergeCell ref="Z3:Z5"/>
    <mergeCell ref="AD3:AD5"/>
    <mergeCell ref="A3:A5"/>
    <mergeCell ref="B3:B5"/>
    <mergeCell ref="AG6:AG8"/>
    <mergeCell ref="C3:C5"/>
    <mergeCell ref="D3:D5"/>
    <mergeCell ref="E3:E5"/>
    <mergeCell ref="F3:F5"/>
    <mergeCell ref="AD6:AD8"/>
    <mergeCell ref="AE6:AE8"/>
    <mergeCell ref="AF6:AF8"/>
    <mergeCell ref="AC3:AC5"/>
    <mergeCell ref="AC6:AC8"/>
  </mergeCells>
  <conditionalFormatting sqref="AD4:AE5 AD7:AE8 AD10:AE11 AD13:AE14 AD16:AE17 Z3:Z17 AB15:AE15 AB12:AE12 AB9:AE9 AB6:AE6 AB3:AE3">
    <cfRule type="colorScale" priority="3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9:AF11">
    <cfRule type="colorScale" priority="3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12:AF14">
    <cfRule type="colorScale" priority="3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15:AF17">
    <cfRule type="colorScale" priority="30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3:AF5">
    <cfRule type="colorScale" priority="29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F6:AF8">
    <cfRule type="colorScale" priority="28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9:AG11">
    <cfRule type="colorScale" priority="27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12:AG14">
    <cfRule type="colorScale" priority="26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15:AG17">
    <cfRule type="colorScale" priority="2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3:AG5">
    <cfRule type="colorScale" priority="2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G6:AG8">
    <cfRule type="colorScale" priority="20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H12:AH14">
    <cfRule type="colorScale" priority="19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H15:AH17">
    <cfRule type="colorScale" priority="18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H3:AH5">
    <cfRule type="colorScale" priority="17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H6:AH8">
    <cfRule type="colorScale" priority="16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I9:AI11">
    <cfRule type="colorScale" priority="1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I12:AI17">
    <cfRule type="colorScale" priority="1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I3:AI5">
    <cfRule type="colorScale" priority="1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I6:AI8">
    <cfRule type="colorScale" priority="1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3:AJ5">
    <cfRule type="colorScale" priority="1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6:AJ8">
    <cfRule type="colorScale" priority="10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12:AJ14">
    <cfRule type="colorScale" priority="9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15:AJ17">
    <cfRule type="colorScale" priority="8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J9:AJ11">
    <cfRule type="colorScale" priority="7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3:AK5">
    <cfRule type="colorScale" priority="6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6:AK8">
    <cfRule type="colorScale" priority="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12:AK14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15:AK17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K9:AK11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A3:AA17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scale="4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Data Source</vt:lpstr>
      <vt:lpstr>Sustainability</vt:lpstr>
      <vt:lpstr>Summary!Print_Area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Catherine</cp:lastModifiedBy>
  <cp:lastPrinted>2022-07-20T05:49:47Z</cp:lastPrinted>
  <dcterms:created xsi:type="dcterms:W3CDTF">2022-07-20T03:32:26Z</dcterms:created>
  <dcterms:modified xsi:type="dcterms:W3CDTF">2023-10-04T06:30:47Z</dcterms:modified>
</cp:coreProperties>
</file>