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6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7.xml" ContentType="application/vnd.openxmlformats-officedocument.spreadsheetml.query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8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queryTables/queryTable9.xml" ContentType="application/vnd.openxmlformats-officedocument.spreadsheetml.query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queryTables/queryTable10.xml" ContentType="application/vnd.openxmlformats-officedocument.spreadsheetml.query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queryTables/queryTable11.xml" ContentType="application/vnd.openxmlformats-officedocument.spreadsheetml.query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queryTables/queryTable12.xml" ContentType="application/vnd.openxmlformats-officedocument.spreadsheetml.query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queryTables/queryTable13.xml" ContentType="application/vnd.openxmlformats-officedocument.spreadsheetml.query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queryTables/queryTable14.xml" ContentType="application/vnd.openxmlformats-officedocument.spreadsheetml.query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queryTables/queryTable15.xml" ContentType="application/vnd.openxmlformats-officedocument.spreadsheetml.query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queryTables/queryTable16.xml" ContentType="application/vnd.openxmlformats-officedocument.spreadsheetml.query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queryTables/queryTable17.xml" ContentType="application/vnd.openxmlformats-officedocument.spreadsheetml.query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queryTables/queryTable18.xml" ContentType="application/vnd.openxmlformats-officedocument.spreadsheetml.query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queryTables/queryTable19.xml" ContentType="application/vnd.openxmlformats-officedocument.spreadsheetml.query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queryTables/queryTable20.xml" ContentType="application/vnd.openxmlformats-officedocument.spreadsheetml.query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queryTables/queryTable21.xml" ContentType="application/vnd.openxmlformats-officedocument.spreadsheetml.query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queryTables/queryTable22.xml" ContentType="application/vnd.openxmlformats-officedocument.spreadsheetml.query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queryTables/queryTable23.xml" ContentType="application/vnd.openxmlformats-officedocument.spreadsheetml.query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queryTables/queryTable24.xml" ContentType="application/vnd.openxmlformats-officedocument.spreadsheetml.query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queryTables/queryTable25.xml" ContentType="application/vnd.openxmlformats-officedocument.spreadsheetml.query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queryTables/queryTable26.xml" ContentType="application/vnd.openxmlformats-officedocument.spreadsheetml.query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queryTables/queryTable27.xml" ContentType="application/vnd.openxmlformats-officedocument.spreadsheetml.query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queryTables/queryTable28.xml" ContentType="application/vnd.openxmlformats-officedocument.spreadsheetml.query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queryTables/queryTable29.xml" ContentType="application/vnd.openxmlformats-officedocument.spreadsheetml.query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queryTables/queryTable30.xml" ContentType="application/vnd.openxmlformats-officedocument.spreadsheetml.query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queryTables/queryTable31.xml" ContentType="application/vnd.openxmlformats-officedocument.spreadsheetml.query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queryTables/queryTable32.xml" ContentType="application/vnd.openxmlformats-officedocument.spreadsheetml.query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queryTables/queryTable33.xml" ContentType="application/vnd.openxmlformats-officedocument.spreadsheetml.query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queryTables/queryTable34.xml" ContentType="application/vnd.openxmlformats-officedocument.spreadsheetml.query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queryTables/queryTable35.xml" ContentType="application/vnd.openxmlformats-officedocument.spreadsheetml.query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queryTables/queryTable36.xml" ContentType="application/vnd.openxmlformats-officedocument.spreadsheetml.query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queryTables/queryTable37.xml" ContentType="application/vnd.openxmlformats-officedocument.spreadsheetml.query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queryTables/queryTable38.xml" ContentType="application/vnd.openxmlformats-officedocument.spreadsheetml.query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queryTables/queryTable39.xml" ContentType="application/vnd.openxmlformats-officedocument.spreadsheetml.query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queryTables/queryTable40.xml" ContentType="application/vnd.openxmlformats-officedocument.spreadsheetml.query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queryTables/queryTable41.xml" ContentType="application/vnd.openxmlformats-officedocument.spreadsheetml.query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queryTables/queryTable42.xml" ContentType="application/vnd.openxmlformats-officedocument.spreadsheetml.query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queryTables/queryTable43.xml" ContentType="application/vnd.openxmlformats-officedocument.spreadsheetml.query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queryTables/queryTable44.xml" ContentType="application/vnd.openxmlformats-officedocument.spreadsheetml.query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queryTables/queryTable45.xml" ContentType="application/vnd.openxmlformats-officedocument.spreadsheetml.query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queryTables/queryTable46.xml" ContentType="application/vnd.openxmlformats-officedocument.spreadsheetml.query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queryTables/queryTable47.xml" ContentType="application/vnd.openxmlformats-officedocument.spreadsheetml.query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queryTables/queryTable48.xml" ContentType="application/vnd.openxmlformats-officedocument.spreadsheetml.query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queryTables/queryTable49.xml" ContentType="application/vnd.openxmlformats-officedocument.spreadsheetml.query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queryTables/queryTable50.xml" ContentType="application/vnd.openxmlformats-officedocument.spreadsheetml.query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queryTables/queryTable51.xml" ContentType="application/vnd.openxmlformats-officedocument.spreadsheetml.query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queryTables/queryTable52.xml" ContentType="application/vnd.openxmlformats-officedocument.spreadsheetml.query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queryTables/queryTable53.xml" ContentType="application/vnd.openxmlformats-officedocument.spreadsheetml.query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queryTables/queryTable54.xml" ContentType="application/vnd.openxmlformats-officedocument.spreadsheetml.query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queryTables/queryTable55.xml" ContentType="application/vnd.openxmlformats-officedocument.spreadsheetml.query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queryTables/queryTable56.xml" ContentType="application/vnd.openxmlformats-officedocument.spreadsheetml.query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queryTables/queryTable57.xml" ContentType="application/vnd.openxmlformats-officedocument.spreadsheetml.query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queryTables/queryTable58.xml" ContentType="application/vnd.openxmlformats-officedocument.spreadsheetml.query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queryTables/queryTable59.xml" ContentType="application/vnd.openxmlformats-officedocument.spreadsheetml.query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queryTables/queryTable60.xml" ContentType="application/vnd.openxmlformats-officedocument.spreadsheetml.query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queryTables/queryTable61.xml" ContentType="application/vnd.openxmlformats-officedocument.spreadsheetml.query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queryTables/queryTable62.xml" ContentType="application/vnd.openxmlformats-officedocument.spreadsheetml.query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queryTables/queryTable63.xml" ContentType="application/vnd.openxmlformats-officedocument.spreadsheetml.query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queryTables/queryTable64.xml" ContentType="application/vnd.openxmlformats-officedocument.spreadsheetml.query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queryTables/queryTable65.xml" ContentType="application/vnd.openxmlformats-officedocument.spreadsheetml.query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queryTables/queryTable66.xml" ContentType="application/vnd.openxmlformats-officedocument.spreadsheetml.query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queryTables/queryTable67.xml" ContentType="application/vnd.openxmlformats-officedocument.spreadsheetml.query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queryTables/queryTable68.xml" ContentType="application/vnd.openxmlformats-officedocument.spreadsheetml.query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queryTables/queryTable69.xml" ContentType="application/vnd.openxmlformats-officedocument.spreadsheetml.query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queryTables/queryTable70.xml" ContentType="application/vnd.openxmlformats-officedocument.spreadsheetml.query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queryTables/queryTable7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Interimsanalyse\Übersicht (Verläufe der Patienten)\"/>
    </mc:Choice>
  </mc:AlternateContent>
  <xr:revisionPtr revIDLastSave="0" documentId="13_ncr:1_{C3902037-8661-435F-94F2-E9F54D3ABE16}" xr6:coauthVersionLast="47" xr6:coauthVersionMax="47" xr10:uidLastSave="{00000000-0000-0000-0000-000000000000}"/>
  <bookViews>
    <workbookView xWindow="0" yWindow="0" windowWidth="21435" windowHeight="15600" tabRatio="857" firstSheet="16" activeTab="21" xr2:uid="{00000000-000D-0000-FFFF-FFFF00000000}"/>
  </bookViews>
  <sheets>
    <sheet name="CK" sheetId="3" r:id="rId1"/>
    <sheet name="CK Clean" sheetId="4" r:id="rId2"/>
    <sheet name="CK-MB" sheetId="1" r:id="rId3"/>
    <sheet name="CK-MB Clean" sheetId="5" r:id="rId4"/>
    <sheet name="Quick" sheetId="6" r:id="rId5"/>
    <sheet name="Quick Clean" sheetId="9" r:id="rId6"/>
    <sheet name="INR" sheetId="8" r:id="rId7"/>
    <sheet name="INR Clean" sheetId="10" r:id="rId8"/>
    <sheet name="Troponin I" sheetId="11" r:id="rId9"/>
    <sheet name="Troponin I Clean" sheetId="12" r:id="rId10"/>
    <sheet name="Prothrombin" sheetId="13" r:id="rId11"/>
    <sheet name="Prothrombin Clean" sheetId="14" r:id="rId12"/>
    <sheet name="PTT" sheetId="15" r:id="rId13"/>
    <sheet name="PTT Clean" sheetId="16" r:id="rId14"/>
    <sheet name="TZ" sheetId="17" r:id="rId15"/>
    <sheet name="TZ Clean" sheetId="19" r:id="rId16"/>
    <sheet name="Antithrombin 3" sheetId="18" r:id="rId17"/>
    <sheet name="Antithrombin 3 Clean" sheetId="20" r:id="rId18"/>
    <sheet name="Serummyoglobin" sheetId="21" r:id="rId19"/>
    <sheet name="Serummyoglobin Clean" sheetId="22" r:id="rId20"/>
    <sheet name="D-Dimer" sheetId="23" r:id="rId21"/>
    <sheet name="D-Dimer Clean" sheetId="24" r:id="rId22"/>
    <sheet name="Fibrinogen" sheetId="25" r:id="rId23"/>
    <sheet name="Fibrinogen Clean" sheetId="26" r:id="rId24"/>
    <sheet name="Leukozyten" sheetId="27" r:id="rId25"/>
    <sheet name="Leukozyten Clean" sheetId="28" r:id="rId26"/>
    <sheet name="GOT" sheetId="29" r:id="rId27"/>
    <sheet name="GOT Clean" sheetId="33" r:id="rId28"/>
    <sheet name="GPT" sheetId="31" r:id="rId29"/>
    <sheet name="GPT Clean" sheetId="32" r:id="rId30"/>
    <sheet name="GGT" sheetId="34" r:id="rId31"/>
    <sheet name="GGT Clean" sheetId="35" r:id="rId32"/>
    <sheet name="LDH" sheetId="36" r:id="rId33"/>
    <sheet name="LDH Clean" sheetId="37" r:id="rId34"/>
    <sheet name="GLDH" sheetId="38" r:id="rId35"/>
    <sheet name="GLDH Clean" sheetId="39" r:id="rId36"/>
    <sheet name="Triglyceride" sheetId="40" r:id="rId37"/>
    <sheet name="Triglyceride Clean" sheetId="41" r:id="rId38"/>
    <sheet name="Cholesterin" sheetId="42" r:id="rId39"/>
    <sheet name="Cholesterin Clean" sheetId="43" r:id="rId40"/>
    <sheet name="HDL" sheetId="44" r:id="rId41"/>
    <sheet name="HDL Clean" sheetId="45" r:id="rId42"/>
    <sheet name="LDL" sheetId="46" r:id="rId43"/>
    <sheet name="LDL Clean" sheetId="47" r:id="rId44"/>
    <sheet name="Lymphozyten" sheetId="48" r:id="rId45"/>
    <sheet name="Lymphozyten Clean" sheetId="153" r:id="rId46"/>
    <sheet name="Monocyten" sheetId="50" r:id="rId47"/>
    <sheet name="Monocyten Clean" sheetId="51" r:id="rId48"/>
    <sheet name="Hb" sheetId="52" r:id="rId49"/>
    <sheet name="Hb Clean" sheetId="154" r:id="rId50"/>
    <sheet name="TotalBilirubin" sheetId="54" r:id="rId51"/>
    <sheet name="TotalBilirubin Clean" sheetId="55" r:id="rId52"/>
    <sheet name="DirectBilirubin" sheetId="56" r:id="rId53"/>
    <sheet name="DirectBilirubin Clean" sheetId="57" r:id="rId54"/>
    <sheet name="Gesamteiweiß" sheetId="58" r:id="rId55"/>
    <sheet name="Gesamteiweiß Clean" sheetId="59" r:id="rId56"/>
    <sheet name="AP" sheetId="60" r:id="rId57"/>
    <sheet name="AP Clean" sheetId="61" r:id="rId58"/>
    <sheet name="Cholinesterase" sheetId="148" r:id="rId59"/>
    <sheet name="Cholinesterase Clean" sheetId="149" r:id="rId60"/>
    <sheet name="Kreatinin" sheetId="63" r:id="rId61"/>
    <sheet name="Kreatinin Clean" sheetId="64" r:id="rId62"/>
    <sheet name="Amylase" sheetId="146" r:id="rId63"/>
    <sheet name="Amylase Clean" sheetId="147" r:id="rId64"/>
    <sheet name="Lipase" sheetId="66" r:id="rId65"/>
    <sheet name="Lipase Clean" sheetId="67" r:id="rId66"/>
    <sheet name="CRP" sheetId="68" r:id="rId67"/>
    <sheet name="CRP Clean" sheetId="70" r:id="rId68"/>
    <sheet name="Harnstoff" sheetId="71" r:id="rId69"/>
    <sheet name="Harnstoff Clean" sheetId="72" r:id="rId70"/>
    <sheet name="Harnsäure" sheetId="73" r:id="rId71"/>
    <sheet name="Harnsäure Clean" sheetId="74" r:id="rId72"/>
    <sheet name="Erythrozyten" sheetId="76" r:id="rId73"/>
    <sheet name="Erythrozyten Clean" sheetId="152" r:id="rId74"/>
    <sheet name="Thrombozyten" sheetId="77" r:id="rId75"/>
    <sheet name="Thrombozyten Clean" sheetId="155" r:id="rId76"/>
    <sheet name="Haptoglobin" sheetId="79" r:id="rId77"/>
    <sheet name="Haptoglobin Clean" sheetId="80" r:id="rId78"/>
    <sheet name="BSG" sheetId="81" r:id="rId79"/>
    <sheet name="BSG Clean" sheetId="82" r:id="rId80"/>
    <sheet name="Monozyten" sheetId="83" r:id="rId81"/>
    <sheet name="Monozyten Clean" sheetId="84" r:id="rId82"/>
    <sheet name="Eosinophile" sheetId="85" r:id="rId83"/>
    <sheet name="Eosinophile Clean" sheetId="86" r:id="rId84"/>
    <sheet name="Neutrophile" sheetId="150" r:id="rId85"/>
    <sheet name="Neutrophile Clean" sheetId="151" r:id="rId86"/>
    <sheet name="Basophile" sheetId="88" r:id="rId87"/>
    <sheet name="Basophile Clean" sheetId="89" r:id="rId88"/>
    <sheet name="Albumin" sheetId="90" r:id="rId89"/>
    <sheet name="Albumin Clean" sheetId="91" r:id="rId90"/>
    <sheet name="GGTP" sheetId="92" r:id="rId91"/>
    <sheet name="GGTP Clean" sheetId="93" r:id="rId92"/>
    <sheet name="gammaGlobulin" sheetId="94" r:id="rId93"/>
    <sheet name="gammaGlobulin Clean" sheetId="95" r:id="rId94"/>
    <sheet name="alphaGlobulin" sheetId="96" r:id="rId95"/>
    <sheet name="alphaGlobulin Clean" sheetId="97" r:id="rId96"/>
    <sheet name="phBlut" sheetId="98" r:id="rId97"/>
    <sheet name="phBlut Clean" sheetId="99" r:id="rId98"/>
    <sheet name="BaseExcess" sheetId="100" r:id="rId99"/>
    <sheet name="BaseExcess Clean" sheetId="101" r:id="rId100"/>
    <sheet name="Bicarbonat" sheetId="102" r:id="rId101"/>
    <sheet name="Bicarbonat Clean" sheetId="103" r:id="rId102"/>
    <sheet name="Sauerstoffpartialdruck" sheetId="104" r:id="rId103"/>
    <sheet name="Sauerstoffpartialdruck Clean" sheetId="105" r:id="rId104"/>
    <sheet name="Kohlendioxidpartialdruck" sheetId="106" r:id="rId105"/>
    <sheet name="Kohlendioxidpartialdruck Clean" sheetId="107" r:id="rId106"/>
    <sheet name="Sauerstoffsättigung" sheetId="108" r:id="rId107"/>
    <sheet name="Sauerstpffsättigung Clean" sheetId="109" r:id="rId108"/>
    <sheet name="Hämatokrit" sheetId="110" r:id="rId109"/>
    <sheet name="Hämatorkrit Clean" sheetId="111" r:id="rId110"/>
    <sheet name="MCV" sheetId="112" r:id="rId111"/>
    <sheet name="MCV Clean" sheetId="113" r:id="rId112"/>
    <sheet name="MCH" sheetId="114" r:id="rId113"/>
    <sheet name="MCH Clean" sheetId="115" r:id="rId114"/>
    <sheet name="MCHC" sheetId="116" r:id="rId115"/>
    <sheet name="MCHC Clean" sheetId="156" r:id="rId116"/>
    <sheet name="Natrium" sheetId="117" r:id="rId117"/>
    <sheet name="Natrium Clean" sheetId="118" r:id="rId118"/>
    <sheet name="Kalium" sheetId="119" r:id="rId119"/>
    <sheet name="Kalium Clean" sheetId="120" r:id="rId120"/>
    <sheet name="Kalzium" sheetId="121" r:id="rId121"/>
    <sheet name="Kalzium Clean" sheetId="122" r:id="rId122"/>
    <sheet name="Magnesium" sheetId="123" r:id="rId123"/>
    <sheet name="Magnesium Clean" sheetId="125" r:id="rId124"/>
    <sheet name="Chlorid" sheetId="124" r:id="rId125"/>
    <sheet name="Chlorid Clean" sheetId="126" r:id="rId126"/>
    <sheet name="Serum-Eisen" sheetId="127" r:id="rId127"/>
    <sheet name="Serum-Eisen Clean" sheetId="128" r:id="rId128"/>
    <sheet name="Ferritin" sheetId="129" r:id="rId129"/>
    <sheet name="Ferritin Clean" sheetId="130" r:id="rId130"/>
    <sheet name="Fever" sheetId="131" r:id="rId131"/>
    <sheet name="Fever Clean" sheetId="157" r:id="rId132"/>
    <sheet name="HbA1C" sheetId="133" r:id="rId133"/>
    <sheet name="HbA1C Clean" sheetId="134" r:id="rId134"/>
    <sheet name="Glucose" sheetId="135" r:id="rId135"/>
    <sheet name="Glucose Clean" sheetId="136" r:id="rId136"/>
    <sheet name="Ammoniak" sheetId="137" r:id="rId137"/>
    <sheet name="Ammoniak Clean" sheetId="138" r:id="rId138"/>
    <sheet name="Lactat" sheetId="139" r:id="rId139"/>
    <sheet name="Lactat Clean" sheetId="140" r:id="rId140"/>
    <sheet name="Phosphat" sheetId="141" r:id="rId141"/>
    <sheet name="Phosphat Clean" sheetId="142" r:id="rId142"/>
  </sheets>
  <definedNames>
    <definedName name="ExterneDaten_1" localSheetId="89" hidden="1">'Albumin Clean'!$A$1:$E$19</definedName>
    <definedName name="ExterneDaten_1" localSheetId="95" hidden="1">'alphaGlobulin Clean'!$A$1:$E$2</definedName>
    <definedName name="ExterneDaten_1" localSheetId="137" hidden="1">'Ammoniak Clean'!$A$1:$E$6</definedName>
    <definedName name="ExterneDaten_1" localSheetId="63" hidden="1">'Amylase Clean'!$A$1:$E$22</definedName>
    <definedName name="ExterneDaten_1" localSheetId="17" hidden="1">'Antithrombin 3 Clean'!$A$1:$E$7</definedName>
    <definedName name="ExterneDaten_1" localSheetId="57" hidden="1">'AP Clean'!$A$1:$E$99</definedName>
    <definedName name="ExterneDaten_1" localSheetId="99" hidden="1">'BaseExcess Clean'!$A$1:$E$5</definedName>
    <definedName name="ExterneDaten_1" localSheetId="87" hidden="1">'Basophile Clean'!$A$1:$E$11</definedName>
    <definedName name="ExterneDaten_1" localSheetId="101" hidden="1">'Bicarbonat Clean'!$A$1:$E$5</definedName>
    <definedName name="ExterneDaten_1" localSheetId="79" hidden="1">'BSG Clean'!$A$1:$E$8</definedName>
    <definedName name="ExterneDaten_1" localSheetId="125" hidden="1">'Chlorid Clean'!$A$1:$E$6</definedName>
    <definedName name="ExterneDaten_1" localSheetId="39" hidden="1">'Cholesterin Clean'!$A$1:$E$19</definedName>
    <definedName name="ExterneDaten_1" localSheetId="59" hidden="1">'Cholinesterase Clean'!$A$1:$E$14</definedName>
    <definedName name="ExterneDaten_1" localSheetId="1" hidden="1">'CK Clean'!$A$1:$E$31</definedName>
    <definedName name="ExterneDaten_1" localSheetId="3" hidden="1">'CK-MB Clean'!$A$1:$E$6</definedName>
    <definedName name="ExterneDaten_1" localSheetId="67" hidden="1">'CRP Clean'!$A$1:$E$80</definedName>
    <definedName name="ExterneDaten_1" localSheetId="21" hidden="1">'D-Dimer Clean'!$A$1:$E$6</definedName>
    <definedName name="ExterneDaten_1" localSheetId="53" hidden="1">'DirectBilirubin Clean'!$A$1:$E$28</definedName>
    <definedName name="ExterneDaten_1" localSheetId="83" hidden="1">'Eosinophile Clean'!$A$1:$E$16</definedName>
    <definedName name="ExterneDaten_1" localSheetId="73" hidden="1">'Erythrozyten Clean'!$A$1:$E$37</definedName>
    <definedName name="ExterneDaten_1" localSheetId="129" hidden="1">'Ferritin Clean'!$A$1:$E$14</definedName>
    <definedName name="ExterneDaten_1" localSheetId="131" hidden="1">'Fever Clean'!$A$1:$E$14</definedName>
    <definedName name="ExterneDaten_1" localSheetId="23" hidden="1">'Fibrinogen Clean'!$A$1:$E$21</definedName>
    <definedName name="ExterneDaten_1" localSheetId="93" hidden="1">'gammaGlobulin Clean'!$A$1:$E$2</definedName>
    <definedName name="ExterneDaten_1" localSheetId="55" hidden="1">'Gesamteiweiß Clean'!$A$1:$E$24</definedName>
    <definedName name="ExterneDaten_1" localSheetId="31" hidden="1">'GGT Clean'!$A$1:$E$138</definedName>
    <definedName name="ExterneDaten_1" localSheetId="91" hidden="1">'GGTP Clean'!$A$1:$E$2</definedName>
    <definedName name="ExterneDaten_1" localSheetId="35" hidden="1">'GLDH Clean'!$A$1:$E$13</definedName>
    <definedName name="ExterneDaten_1" localSheetId="135" hidden="1">'Glucose Clean'!$A$1:$E$34</definedName>
    <definedName name="ExterneDaten_1" localSheetId="27" hidden="1">'GOT Clean'!$A$1:$E$163</definedName>
    <definedName name="ExterneDaten_1" localSheetId="29" hidden="1">'GPT Clean'!$A$1:$E$168</definedName>
    <definedName name="ExterneDaten_1" localSheetId="109" hidden="1">'Hämatorkrit Clean'!$A$1:$E$53</definedName>
    <definedName name="ExterneDaten_1" localSheetId="77" hidden="1">'Haptoglobin Clean'!$A$1:$E$6</definedName>
    <definedName name="ExterneDaten_1" localSheetId="71" hidden="1">'Harnsäure Clean'!$A$1:$E$15</definedName>
    <definedName name="ExterneDaten_1" localSheetId="69" hidden="1">'Harnstoff Clean'!$A$1:$E$38</definedName>
    <definedName name="ExterneDaten_1" localSheetId="49" hidden="1">'Hb Clean'!$A$1:$E$78</definedName>
    <definedName name="ExterneDaten_1" localSheetId="133" hidden="1">'HbA1C Clean'!$A$1:$E$4</definedName>
    <definedName name="ExterneDaten_1" localSheetId="41" hidden="1">'HDL Clean'!$A$1:$E$7</definedName>
    <definedName name="ExterneDaten_1" localSheetId="7" hidden="1">'INR Clean'!$A$1:$E$43</definedName>
    <definedName name="ExterneDaten_1" localSheetId="119" hidden="1">'Kalium Clean'!$A$1:$E$44</definedName>
    <definedName name="ExterneDaten_1" localSheetId="121" hidden="1">'Kalzium Clean'!$A$1:$E$32</definedName>
    <definedName name="ExterneDaten_1" localSheetId="105" hidden="1">'Kohlendioxidpartialdruck Clean'!$A$1:$E$5</definedName>
    <definedName name="ExterneDaten_1" localSheetId="61" hidden="1">'Kreatinin Clean'!$A$1:$E$90</definedName>
    <definedName name="ExterneDaten_1" localSheetId="139" hidden="1">'Lactat Clean'!$A$1:$E$4</definedName>
    <definedName name="ExterneDaten_1" localSheetId="33" hidden="1">'LDH Clean'!$A$1:$E$72</definedName>
    <definedName name="ExterneDaten_1" localSheetId="43" hidden="1">'LDL Clean'!$A$1:$E$7</definedName>
    <definedName name="ExterneDaten_1" localSheetId="25" hidden="1">'Leukozyten Clean'!$A$1:$E$107</definedName>
    <definedName name="ExterneDaten_1" localSheetId="65" hidden="1">'Lipase Clean'!$A$1:$E$38</definedName>
    <definedName name="ExterneDaten_1" localSheetId="45" hidden="1">'Lymphozyten Clean'!$A$1:$E$41</definedName>
    <definedName name="ExterneDaten_1" localSheetId="123" hidden="1">'Magnesium Clean'!$A$1:$E$5</definedName>
    <definedName name="ExterneDaten_1" localSheetId="113" hidden="1">'MCH Clean'!$A$1:$E$23</definedName>
    <definedName name="ExterneDaten_1" localSheetId="115" hidden="1">'MCHC Clean'!$A$1:$E$17</definedName>
    <definedName name="ExterneDaten_1" localSheetId="111" hidden="1">'MCV Clean'!$A$1:$E$24</definedName>
    <definedName name="ExterneDaten_1" localSheetId="47" hidden="1">'Monocyten Clean'!$A$1:$E$10</definedName>
    <definedName name="ExterneDaten_1" localSheetId="81" hidden="1">'Monozyten Clean'!$A$1:$E$9</definedName>
    <definedName name="ExterneDaten_1" localSheetId="117" hidden="1">'Natrium Clean'!$A$1:$E$45</definedName>
    <definedName name="ExterneDaten_1" localSheetId="85" hidden="1">'Neutrophile Clean'!$A$1:$E$24</definedName>
    <definedName name="ExterneDaten_1" localSheetId="97" hidden="1">'phBlut Clean'!$A$1:$E$7</definedName>
    <definedName name="ExterneDaten_1" localSheetId="141" hidden="1">'Phosphat Clean'!$A$1:$E$3</definedName>
    <definedName name="ExterneDaten_1" localSheetId="11" hidden="1">'Prothrombin Clean'!$A$1:$E$6</definedName>
    <definedName name="ExterneDaten_1" localSheetId="13" hidden="1">'PTT Clean'!$A$1:$E$48</definedName>
    <definedName name="ExterneDaten_1" localSheetId="5" hidden="1">'Quick Clean'!$A$1:$E$66</definedName>
    <definedName name="ExterneDaten_1" localSheetId="103" hidden="1">'Sauerstoffpartialdruck Clean'!$A$1:$E$3</definedName>
    <definedName name="ExterneDaten_1" localSheetId="107" hidden="1">'Sauerstpffsättigung Clean'!$A$1:$E$2</definedName>
    <definedName name="ExterneDaten_1" localSheetId="127" hidden="1">'Serum-Eisen Clean'!$A$1:$E$11</definedName>
    <definedName name="ExterneDaten_1" localSheetId="19" hidden="1">'Serummyoglobin Clean'!$A$1:$E$6</definedName>
    <definedName name="ExterneDaten_1" localSheetId="75" hidden="1">'Thrombozyten Clean'!$A$1:$E$69</definedName>
    <definedName name="ExterneDaten_1" localSheetId="51" hidden="1">'TotalBilirubin Clean'!$A$1:$E$102</definedName>
    <definedName name="ExterneDaten_1" localSheetId="37" hidden="1">'Triglyceride Clean'!$A$1:$E$15</definedName>
    <definedName name="ExterneDaten_1" localSheetId="9" hidden="1">'Troponin I Clean'!$A$1:$E$3</definedName>
    <definedName name="ExterneDaten_1" localSheetId="15" hidden="1">'TZ Clean'!$A$1:$E$10</definedName>
    <definedName name="Farbe" localSheetId="0">ZELLE:ZUORDNEN(63,INDIRECT("ZS(-1)",))</definedName>
    <definedName name="Farbe" localSheetId="1">ZELLE:ZUORDNEN(63,INDIRECT("ZS(-1)",))</definedName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" i="142" l="1"/>
  <c r="A5" i="142"/>
  <c r="E6" i="140"/>
  <c r="A6" i="140"/>
  <c r="E8" i="138"/>
  <c r="A8" i="138"/>
  <c r="E36" i="136"/>
  <c r="A36" i="136"/>
  <c r="E6" i="134"/>
  <c r="A6" i="134"/>
  <c r="E16" i="157"/>
  <c r="A16" i="157"/>
  <c r="E16" i="130"/>
  <c r="A16" i="130"/>
  <c r="E13" i="128"/>
  <c r="A13" i="128"/>
  <c r="E8" i="126"/>
  <c r="A8" i="126"/>
  <c r="E7" i="125"/>
  <c r="A7" i="125"/>
  <c r="E34" i="122"/>
  <c r="A34" i="122"/>
  <c r="E46" i="120"/>
  <c r="A46" i="120"/>
  <c r="E47" i="118"/>
  <c r="A47" i="118"/>
  <c r="E19" i="156"/>
  <c r="A19" i="156"/>
  <c r="E25" i="115"/>
  <c r="A25" i="115"/>
  <c r="E26" i="113"/>
  <c r="A26" i="113"/>
  <c r="E55" i="111"/>
  <c r="A55" i="111"/>
  <c r="E7" i="107"/>
  <c r="A7" i="107"/>
  <c r="E5" i="105"/>
  <c r="A5" i="105"/>
  <c r="E7" i="103"/>
  <c r="A7" i="103"/>
  <c r="E7" i="101"/>
  <c r="A7" i="101"/>
  <c r="E9" i="99"/>
  <c r="A9" i="99"/>
  <c r="E21" i="91"/>
  <c r="A21" i="91"/>
  <c r="E13" i="89"/>
  <c r="A13" i="89"/>
  <c r="E26" i="151"/>
  <c r="A26" i="151"/>
  <c r="E18" i="86"/>
  <c r="A18" i="86"/>
  <c r="E11" i="84"/>
  <c r="A11" i="84"/>
  <c r="E10" i="82"/>
  <c r="A10" i="82"/>
  <c r="E8" i="80"/>
  <c r="A8" i="80"/>
  <c r="E71" i="155"/>
  <c r="A71" i="155"/>
  <c r="E39" i="152"/>
  <c r="A39" i="152"/>
  <c r="E17" i="74"/>
  <c r="A17" i="74"/>
  <c r="E40" i="72"/>
  <c r="A40" i="72"/>
  <c r="E82" i="70"/>
  <c r="A82" i="70"/>
  <c r="E40" i="67"/>
  <c r="A40" i="67"/>
  <c r="E24" i="147"/>
  <c r="A24" i="147"/>
  <c r="E92" i="64"/>
  <c r="A92" i="64"/>
  <c r="E16" i="149"/>
  <c r="A16" i="149"/>
  <c r="E101" i="61"/>
  <c r="A101" i="61"/>
  <c r="E26" i="59"/>
  <c r="A26" i="59"/>
  <c r="E30" i="57"/>
  <c r="A30" i="57"/>
  <c r="E104" i="55"/>
  <c r="A104" i="55"/>
  <c r="E80" i="154"/>
  <c r="A80" i="154"/>
  <c r="E12" i="51"/>
  <c r="A12" i="51"/>
  <c r="E43" i="153"/>
  <c r="A43" i="153"/>
  <c r="E9" i="47"/>
  <c r="A9" i="47"/>
  <c r="E9" i="45"/>
  <c r="A9" i="45"/>
  <c r="E21" i="43"/>
  <c r="A21" i="43"/>
  <c r="E17" i="41"/>
  <c r="A17" i="41"/>
  <c r="E15" i="39"/>
  <c r="A15" i="39"/>
  <c r="E74" i="37"/>
  <c r="A74" i="37"/>
  <c r="E140" i="35"/>
  <c r="A140" i="35"/>
  <c r="E170" i="32"/>
  <c r="A170" i="32"/>
  <c r="E165" i="33"/>
  <c r="A165" i="33"/>
  <c r="E109" i="28"/>
  <c r="A109" i="28"/>
  <c r="E23" i="26"/>
  <c r="A23" i="26"/>
  <c r="E8" i="24"/>
  <c r="A8" i="24"/>
  <c r="E8" i="22"/>
  <c r="A8" i="22"/>
  <c r="E9" i="20"/>
  <c r="A9" i="20"/>
  <c r="E12" i="19"/>
  <c r="A12" i="19"/>
  <c r="E50" i="16"/>
  <c r="A50" i="16"/>
  <c r="E8" i="14"/>
  <c r="A8" i="14"/>
  <c r="E5" i="12"/>
  <c r="A5" i="12"/>
  <c r="A45" i="10"/>
  <c r="A68" i="9"/>
  <c r="E45" i="10"/>
  <c r="E68" i="9"/>
  <c r="E8" i="5"/>
  <c r="A8" i="5"/>
  <c r="A33" i="4"/>
  <c r="E3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Abfrage - Albumin" description="Verbindung mit der Abfrage 'Albumin' in der Arbeitsmappe." type="5" refreshedVersion="8" background="1" saveData="1">
    <dbPr connection="Provider=Microsoft.Mashup.OleDb.1;Data Source=$Workbook$;Location=Albumin;Extended Properties=&quot;&quot;" command="SELECT * FROM [Albumin]"/>
  </connection>
  <connection id="2" xr16:uid="{00000000-0015-0000-FFFF-FFFF01000000}" keepAlive="1" name="Abfrage - alphaGlobulin" description="Verbindung mit der Abfrage 'alphaGlobulin' in der Arbeitsmappe." type="5" refreshedVersion="8" background="1" saveData="1">
    <dbPr connection="Provider=Microsoft.Mashup.OleDb.1;Data Source=$Workbook$;Location=alphaGlobulin;Extended Properties=&quot;&quot;" command="SELECT * FROM [alphaGlobulin]"/>
  </connection>
  <connection id="3" xr16:uid="{00000000-0015-0000-FFFF-FFFF02000000}" keepAlive="1" name="Abfrage - Ammoniak" description="Verbindung mit der Abfrage 'Ammoniak' in der Arbeitsmappe." type="5" refreshedVersion="8" background="1" saveData="1">
    <dbPr connection="Provider=Microsoft.Mashup.OleDb.1;Data Source=$Workbook$;Location=Ammoniak;Extended Properties=&quot;&quot;" command="SELECT * FROM [Ammoniak]"/>
  </connection>
  <connection id="4" xr16:uid="{8FDB2540-0C91-414E-9E98-0BF341730CD3}" keepAlive="1" name="Abfrage - Amylase" description="Verbindung mit der Abfrage 'Amylase' in der Arbeitsmappe." type="5" refreshedVersion="8" background="1" saveData="1">
    <dbPr connection="Provider=Microsoft.Mashup.OleDb.1;Data Source=$Workbook$;Location=Amylase;Extended Properties=&quot;&quot;" command="SELECT * FROM [Amylase]"/>
  </connection>
  <connection id="5" xr16:uid="{00000000-0015-0000-FFFF-FFFF03000000}" keepAlive="1" name="Abfrage - Antithrombin 3" description="Verbindung mit der Abfrage 'Antithrombin 3' in der Arbeitsmappe." type="5" refreshedVersion="8" background="1" saveData="1">
    <dbPr connection="Provider=Microsoft.Mashup.OleDb.1;Data Source=$Workbook$;Location=&quot;Antithrombin 3&quot;;Extended Properties=&quot;&quot;" command="SELECT * FROM [Antithrombin 3]"/>
  </connection>
  <connection id="6" xr16:uid="{00000000-0015-0000-FFFF-FFFF04000000}" keepAlive="1" name="Abfrage - AP" description="Verbindung mit der Abfrage 'AP' in der Arbeitsmappe." type="5" refreshedVersion="8" background="1" saveData="1">
    <dbPr connection="Provider=Microsoft.Mashup.OleDb.1;Data Source=$Workbook$;Location=AP;Extended Properties=&quot;&quot;" command="SELECT * FROM [AP]"/>
  </connection>
  <connection id="7" xr16:uid="{00000000-0015-0000-FFFF-FFFF05000000}" keepAlive="1" name="Abfrage - BaseExcess" description="Verbindung mit der Abfrage 'BaseExcess' in der Arbeitsmappe." type="5" refreshedVersion="8" background="1" saveData="1">
    <dbPr connection="Provider=Microsoft.Mashup.OleDb.1;Data Source=$Workbook$;Location=BaseExcess;Extended Properties=&quot;&quot;" command="SELECT * FROM [BaseExcess]"/>
  </connection>
  <connection id="8" xr16:uid="{00000000-0015-0000-FFFF-FFFF06000000}" keepAlive="1" name="Abfrage - Basophile" description="Verbindung mit der Abfrage 'Basophile' in der Arbeitsmappe." type="5" refreshedVersion="8" background="1" saveData="1">
    <dbPr connection="Provider=Microsoft.Mashup.OleDb.1;Data Source=$Workbook$;Location=Basophile;Extended Properties=&quot;&quot;" command="SELECT * FROM [Basophile]"/>
  </connection>
  <connection id="9" xr16:uid="{00000000-0015-0000-FFFF-FFFF07000000}" keepAlive="1" name="Abfrage - Bicarbonat" description="Verbindung mit der Abfrage 'Bicarbonat' in der Arbeitsmappe." type="5" refreshedVersion="8" background="1" saveData="1">
    <dbPr connection="Provider=Microsoft.Mashup.OleDb.1;Data Source=$Workbook$;Location=Bicarbonat;Extended Properties=&quot;&quot;" command="SELECT * FROM [Bicarbonat]"/>
  </connection>
  <connection id="10" xr16:uid="{00000000-0015-0000-FFFF-FFFF08000000}" keepAlive="1" name="Abfrage - BSG" description="Verbindung mit der Abfrage 'BSG' in der Arbeitsmappe." type="5" refreshedVersion="8" background="1" saveData="1">
    <dbPr connection="Provider=Microsoft.Mashup.OleDb.1;Data Source=$Workbook$;Location=BSG;Extended Properties=&quot;&quot;" command="SELECT * FROM [BSG]"/>
  </connection>
  <connection id="11" xr16:uid="{00000000-0015-0000-FFFF-FFFF09000000}" keepAlive="1" name="Abfrage - Cholesterin" description="Verbindung mit der Abfrage 'Cholesterin' in der Arbeitsmappe." type="5" refreshedVersion="8" background="1" saveData="1">
    <dbPr connection="Provider=Microsoft.Mashup.OleDb.1;Data Source=$Workbook$;Location=Cholesterin;Extended Properties=&quot;&quot;" command="SELECT * FROM [Cholesterin]"/>
  </connection>
  <connection id="12" xr16:uid="{0CF008C1-FDC9-4185-867F-FB5E7623E367}" keepAlive="1" name="Abfrage - Cholinesterase" description="Verbindung mit der Abfrage 'Cholinesterase' in der Arbeitsmappe." type="5" refreshedVersion="8" background="1" saveData="1">
    <dbPr connection="Provider=Microsoft.Mashup.OleDb.1;Data Source=$Workbook$;Location=Cholinesterase;Extended Properties=&quot;&quot;" command="SELECT * FROM [Cholinesterase]"/>
  </connection>
  <connection id="13" xr16:uid="{00000000-0015-0000-FFFF-FFFF0A000000}" keepAlive="1" name="Abfrage - CK-MB" description="Verbindung mit der Abfrage 'CK-MB' in der Arbeitsmappe." type="5" refreshedVersion="8" background="1" saveData="1">
    <dbPr connection="Provider=Microsoft.Mashup.OleDb.1;Data Source=$Workbook$;Location=CK-MB;Extended Properties=&quot;&quot;" command="SELECT * FROM [CK-MB]"/>
  </connection>
  <connection id="14" xr16:uid="{00000000-0015-0000-FFFF-FFFF0B000000}" keepAlive="1" name="Abfrage - CKnew (2)" description="Verbindung mit der Abfrage 'CKnew (2)' in der Arbeitsmappe." type="5" refreshedVersion="8" background="1" saveData="1">
    <dbPr connection="Provider=Microsoft.Mashup.OleDb.1;Data Source=$Workbook$;Location=&quot;CKnew (2)&quot;;Extended Properties=&quot;&quot;" command="SELECT * FROM [CKnew (2)]"/>
  </connection>
  <connection id="15" xr16:uid="{00000000-0015-0000-FFFF-FFFF0C000000}" keepAlive="1" name="Abfrage - CRP" description="Verbindung mit der Abfrage 'CRP' in der Arbeitsmappe." type="5" refreshedVersion="8" background="1" saveData="1">
    <dbPr connection="Provider=Microsoft.Mashup.OleDb.1;Data Source=$Workbook$;Location=CRP;Extended Properties=&quot;&quot;" command="SELECT * FROM [CRP]"/>
  </connection>
  <connection id="16" xr16:uid="{00000000-0015-0000-FFFF-FFFF0D000000}" keepAlive="1" name="Abfrage - D-Dimer" description="Verbindung mit der Abfrage 'D-Dimer' in der Arbeitsmappe." type="5" refreshedVersion="8" background="1" saveData="1">
    <dbPr connection="Provider=Microsoft.Mashup.OleDb.1;Data Source=$Workbook$;Location=D-Dimer;Extended Properties=&quot;&quot;" command="SELECT * FROM [D-Dimer]"/>
  </connection>
  <connection id="17" xr16:uid="{00000000-0015-0000-FFFF-FFFF0E000000}" keepAlive="1" name="Abfrage - DirectBilirubin" description="Verbindung mit der Abfrage 'DirectBilirubin' in der Arbeitsmappe." type="5" refreshedVersion="8" background="1" saveData="1">
    <dbPr connection="Provider=Microsoft.Mashup.OleDb.1;Data Source=$Workbook$;Location=DirectBilirubin;Extended Properties=&quot;&quot;" command="SELECT * FROM [DirectBilirubin]"/>
  </connection>
  <connection id="18" xr16:uid="{00000000-0015-0000-FFFF-FFFF0F000000}" keepAlive="1" name="Abfrage - Eosinophile" description="Verbindung mit der Abfrage 'Eosinophile' in der Arbeitsmappe." type="5" refreshedVersion="8" background="1" saveData="1">
    <dbPr connection="Provider=Microsoft.Mashup.OleDb.1;Data Source=$Workbook$;Location=Eosinophile;Extended Properties=&quot;&quot;" command="SELECT * FROM [Eosinophile]"/>
  </connection>
  <connection id="19" xr16:uid="{73DC9A75-0375-4A1A-81A6-F1B7BC530696}" keepAlive="1" name="Abfrage - Erythrozyten" description="Verbindung mit der Abfrage 'Erythrozyten' in der Arbeitsmappe." type="5" refreshedVersion="8" background="1" saveData="1">
    <dbPr connection="Provider=Microsoft.Mashup.OleDb.1;Data Source=$Workbook$;Location=Erythrozyten;Extended Properties=&quot;&quot;" command="SELECT * FROM [Erythrozyten]"/>
  </connection>
  <connection id="20" xr16:uid="{00000000-0015-0000-FFFF-FFFF10000000}" keepAlive="1" name="Abfrage - Fever" description="Verbindung mit der Abfrage 'Fever' in der Arbeitsmappe." type="5" refreshedVersion="8" background="1" saveData="1">
    <dbPr connection="Provider=Microsoft.Mashup.OleDb.1;Data Source=$Workbook$;Location=Fever;Extended Properties=&quot;&quot;" command="SELECT * FROM [Fever]"/>
  </connection>
  <connection id="21" xr16:uid="{C9F0FDD2-D10C-413F-BF6B-41B9B94576D5}" keepAlive="1" name="Abfrage - Fever1" description="Verbindung mit der Abfrage 'Fever1' in der Arbeitsmappe." type="5" refreshedVersion="8" background="1" saveData="1">
    <dbPr connection="Provider=Microsoft.Mashup.OleDb.1;Data Source=$Workbook$;Location=Fever1;Extended Properties=&quot;&quot;" command="SELECT * FROM [Fever1]"/>
  </connection>
  <connection id="22" xr16:uid="{00000000-0015-0000-FFFF-FFFF11000000}" keepAlive="1" name="Abfrage - Fibrinogen" description="Verbindung mit der Abfrage 'Fibrinogen' in der Arbeitsmappe." type="5" refreshedVersion="8" background="1" saveData="1">
    <dbPr connection="Provider=Microsoft.Mashup.OleDb.1;Data Source=$Workbook$;Location=Fibrinogen;Extended Properties=&quot;&quot;" command="SELECT * FROM [Fibrinogen]"/>
  </connection>
  <connection id="23" xr16:uid="{00000000-0015-0000-FFFF-FFFF12000000}" keepAlive="1" name="Abfrage - gammaGlobulin" description="Verbindung mit der Abfrage 'gammaGlobulin' in der Arbeitsmappe." type="5" refreshedVersion="8" background="1" saveData="1">
    <dbPr connection="Provider=Microsoft.Mashup.OleDb.1;Data Source=$Workbook$;Location=gammaGlobulin;Extended Properties=&quot;&quot;" command="SELECT * FROM [gammaGlobulin]"/>
  </connection>
  <connection id="24" xr16:uid="{00000000-0015-0000-FFFF-FFFF13000000}" keepAlive="1" name="Abfrage - Gesamteiweiß" description="Verbindung mit der Abfrage 'Gesamteiweiß' in der Arbeitsmappe." type="5" refreshedVersion="8" background="1" saveData="1">
    <dbPr connection="Provider=Microsoft.Mashup.OleDb.1;Data Source=$Workbook$;Location=Gesamteiweiß;Extended Properties=&quot;&quot;" command="SELECT * FROM [Gesamteiweiß]"/>
  </connection>
  <connection id="25" xr16:uid="{00000000-0015-0000-FFFF-FFFF14000000}" keepAlive="1" name="Abfrage - GGT" description="Verbindung mit der Abfrage 'GGT' in der Arbeitsmappe." type="5" refreshedVersion="8" background="1" saveData="1">
    <dbPr connection="Provider=Microsoft.Mashup.OleDb.1;Data Source=$Workbook$;Location=GGT;Extended Properties=&quot;&quot;" command="SELECT * FROM [GGT]"/>
  </connection>
  <connection id="26" xr16:uid="{00000000-0015-0000-FFFF-FFFF15000000}" keepAlive="1" name="Abfrage - GGTP" description="Verbindung mit der Abfrage 'GGTP' in der Arbeitsmappe." type="5" refreshedVersion="8" background="1" saveData="1">
    <dbPr connection="Provider=Microsoft.Mashup.OleDb.1;Data Source=$Workbook$;Location=GGTP;Extended Properties=&quot;&quot;" command="SELECT * FROM [GGTP]"/>
  </connection>
  <connection id="27" xr16:uid="{00000000-0015-0000-FFFF-FFFF16000000}" keepAlive="1" name="Abfrage - GLDH" description="Verbindung mit der Abfrage 'GLDH' in der Arbeitsmappe." type="5" refreshedVersion="8" background="1" saveData="1">
    <dbPr connection="Provider=Microsoft.Mashup.OleDb.1;Data Source=$Workbook$;Location=GLDH;Extended Properties=&quot;&quot;" command="SELECT * FROM [GLDH]"/>
  </connection>
  <connection id="28" xr16:uid="{00000000-0015-0000-FFFF-FFFF17000000}" keepAlive="1" name="Abfrage - Glucose" description="Verbindung mit der Abfrage 'Glucose' in der Arbeitsmappe." type="5" refreshedVersion="8" background="1" saveData="1">
    <dbPr connection="Provider=Microsoft.Mashup.OleDb.1;Data Source=$Workbook$;Location=Glucose;Extended Properties=&quot;&quot;" command="SELECT * FROM [Glucose]"/>
  </connection>
  <connection id="29" xr16:uid="{00000000-0015-0000-FFFF-FFFF18000000}" keepAlive="1" name="Abfrage - GOT" description="Verbindung mit der Abfrage 'GOT' in der Arbeitsmappe." type="5" refreshedVersion="8" background="1" saveData="1">
    <dbPr connection="Provider=Microsoft.Mashup.OleDb.1;Data Source=$Workbook$;Location=GOT;Extended Properties=&quot;&quot;" command="SELECT * FROM [GOT]"/>
  </connection>
  <connection id="30" xr16:uid="{00000000-0015-0000-FFFF-FFFF19000000}" keepAlive="1" name="Abfrage - GPT" description="Verbindung mit der Abfrage 'GPT' in der Arbeitsmappe." type="5" refreshedVersion="8" background="1" saveData="1">
    <dbPr connection="Provider=Microsoft.Mashup.OleDb.1;Data Source=$Workbook$;Location=GPT;Extended Properties=&quot;&quot;" command="SELECT * FROM [GPT]"/>
  </connection>
  <connection id="31" xr16:uid="{00000000-0015-0000-FFFF-FFFF1A000000}" keepAlive="1" name="Abfrage - Hämatokrit" description="Verbindung mit der Abfrage 'Hämatokrit' in der Arbeitsmappe." type="5" refreshedVersion="8" background="1" saveData="1">
    <dbPr connection="Provider=Microsoft.Mashup.OleDb.1;Data Source=$Workbook$;Location=Hämatokrit;Extended Properties=&quot;&quot;" command="SELECT * FROM [Hämatokrit]"/>
  </connection>
  <connection id="32" xr16:uid="{00000000-0015-0000-FFFF-FFFF1B000000}" keepAlive="1" name="Abfrage - Haptoglobin" description="Verbindung mit der Abfrage 'Haptoglobin' in der Arbeitsmappe." type="5" refreshedVersion="8" background="1" saveData="1">
    <dbPr connection="Provider=Microsoft.Mashup.OleDb.1;Data Source=$Workbook$;Location=Haptoglobin;Extended Properties=&quot;&quot;" command="SELECT * FROM [Haptoglobin]"/>
  </connection>
  <connection id="33" xr16:uid="{00000000-0015-0000-FFFF-FFFF1C000000}" keepAlive="1" name="Abfrage - Harnsäure" description="Verbindung mit der Abfrage 'Harnsäure' in der Arbeitsmappe." type="5" refreshedVersion="8" background="1" saveData="1">
    <dbPr connection="Provider=Microsoft.Mashup.OleDb.1;Data Source=$Workbook$;Location=Harnsäure;Extended Properties=&quot;&quot;" command="SELECT * FROM [Harnsäure]"/>
  </connection>
  <connection id="34" xr16:uid="{00000000-0015-0000-FFFF-FFFF1D000000}" keepAlive="1" name="Abfrage - Harnstoff" description="Verbindung mit der Abfrage 'Harnstoff' in der Arbeitsmappe." type="5" refreshedVersion="8" background="1" saveData="1">
    <dbPr connection="Provider=Microsoft.Mashup.OleDb.1;Data Source=$Workbook$;Location=Harnstoff;Extended Properties=&quot;&quot;" command="SELECT * FROM [Harnstoff]"/>
  </connection>
  <connection id="35" xr16:uid="{00000000-0015-0000-FFFF-FFFF1E000000}" keepAlive="1" name="Abfrage - Hb" description="Verbindung mit der Abfrage 'Hb' in der Arbeitsmappe." type="5" refreshedVersion="0" background="1" saveData="1">
    <dbPr connection="Provider=Microsoft.Mashup.OleDb.1;Data Source=$Workbook$;Location=Hb;Extended Properties=&quot;&quot;" command="SELECT * FROM [Hb]"/>
  </connection>
  <connection id="36" xr16:uid="{C8C4BBE5-5845-4590-B0CC-0A41A63F73A8}" keepAlive="1" name="Abfrage - Hb1" description="Verbindung mit der Abfrage 'Hb1' in der Arbeitsmappe." type="5" refreshedVersion="8" background="1" saveData="1">
    <dbPr connection="Provider=Microsoft.Mashup.OleDb.1;Data Source=$Workbook$;Location=Hb1;Extended Properties=&quot;&quot;" command="SELECT * FROM [Hb1]"/>
  </connection>
  <connection id="37" xr16:uid="{00000000-0015-0000-FFFF-FFFF1F000000}" keepAlive="1" name="Abfrage - HbA1C" description="Verbindung mit der Abfrage 'HbA1C' in der Arbeitsmappe." type="5" refreshedVersion="8" background="1" saveData="1">
    <dbPr connection="Provider=Microsoft.Mashup.OleDb.1;Data Source=$Workbook$;Location=HbA1C;Extended Properties=&quot;&quot;" command="SELECT * FROM [HbA1C]"/>
  </connection>
  <connection id="38" xr16:uid="{00000000-0015-0000-FFFF-FFFF20000000}" keepAlive="1" name="Abfrage - HDL" description="Verbindung mit der Abfrage 'HDL' in der Arbeitsmappe." type="5" refreshedVersion="8" background="1" saveData="1">
    <dbPr connection="Provider=Microsoft.Mashup.OleDb.1;Data Source=$Workbook$;Location=HDL;Extended Properties=&quot;&quot;" command="SELECT * FROM [HDL]"/>
  </connection>
  <connection id="39" xr16:uid="{00000000-0015-0000-FFFF-FFFF21000000}" keepAlive="1" name="Abfrage - INR" description="Verbindung mit der Abfrage 'INR' in der Arbeitsmappe." type="5" refreshedVersion="8" background="1" saveData="1">
    <dbPr connection="Provider=Microsoft.Mashup.OleDb.1;Data Source=$Workbook$;Location=INR;Extended Properties=&quot;&quot;" command="SELECT * FROM [INR]"/>
  </connection>
  <connection id="40" xr16:uid="{00000000-0015-0000-FFFF-FFFF22000000}" keepAlive="1" name="Abfrage - Kalium" description="Verbindung mit der Abfrage 'Kalium' in der Arbeitsmappe." type="5" refreshedVersion="8" background="1" saveData="1">
    <dbPr connection="Provider=Microsoft.Mashup.OleDb.1;Data Source=$Workbook$;Location=Kalium;Extended Properties=&quot;&quot;" command="SELECT * FROM [Kalium]"/>
  </connection>
  <connection id="41" xr16:uid="{00000000-0015-0000-FFFF-FFFF23000000}" keepAlive="1" name="Abfrage - Kalzium" description="Verbindung mit der Abfrage 'Kalzium' in der Arbeitsmappe." type="5" refreshedVersion="8" background="1" saveData="1">
    <dbPr connection="Provider=Microsoft.Mashup.OleDb.1;Data Source=$Workbook$;Location=Kalzium;Extended Properties=&quot;&quot;" command="SELECT * FROM [Kalzium]"/>
  </connection>
  <connection id="42" xr16:uid="{00000000-0015-0000-FFFF-FFFF24000000}" keepAlive="1" name="Abfrage - Kohlendioxidpartialdruck" description="Verbindung mit der Abfrage 'Kohlendioxidpartialdruck' in der Arbeitsmappe." type="5" refreshedVersion="8" background="1" saveData="1">
    <dbPr connection="Provider=Microsoft.Mashup.OleDb.1;Data Source=$Workbook$;Location=Kohlendioxidpartialdruck;Extended Properties=&quot;&quot;" command="SELECT * FROM [Kohlendioxidpartialdruck]"/>
  </connection>
  <connection id="43" xr16:uid="{00000000-0015-0000-FFFF-FFFF25000000}" keepAlive="1" name="Abfrage - Kreatinin" description="Verbindung mit der Abfrage 'Kreatinin' in der Arbeitsmappe." type="5" refreshedVersion="8" background="1" saveData="1">
    <dbPr connection="Provider=Microsoft.Mashup.OleDb.1;Data Source=$Workbook$;Location=Kreatinin;Extended Properties=&quot;&quot;" command="SELECT * FROM [Kreatinin]"/>
  </connection>
  <connection id="44" xr16:uid="{00000000-0015-0000-FFFF-FFFF26000000}" keepAlive="1" name="Abfrage - Lactat" description="Verbindung mit der Abfrage 'Lactat' in der Arbeitsmappe." type="5" refreshedVersion="8" background="1" saveData="1">
    <dbPr connection="Provider=Microsoft.Mashup.OleDb.1;Data Source=$Workbook$;Location=Lactat;Extended Properties=&quot;&quot;" command="SELECT * FROM [Lactat]"/>
  </connection>
  <connection id="45" xr16:uid="{00000000-0015-0000-FFFF-FFFF27000000}" keepAlive="1" name="Abfrage - LDH" description="Verbindung mit der Abfrage 'LDH' in der Arbeitsmappe." type="5" refreshedVersion="8" background="1" saveData="1">
    <dbPr connection="Provider=Microsoft.Mashup.OleDb.1;Data Source=$Workbook$;Location=LDH;Extended Properties=&quot;&quot;" command="SELECT * FROM [LDH]"/>
  </connection>
  <connection id="46" xr16:uid="{00000000-0015-0000-FFFF-FFFF28000000}" keepAlive="1" name="Abfrage - LDL" description="Verbindung mit der Abfrage 'LDL' in der Arbeitsmappe." type="5" refreshedVersion="8" background="1" saveData="1">
    <dbPr connection="Provider=Microsoft.Mashup.OleDb.1;Data Source=$Workbook$;Location=LDL;Extended Properties=&quot;&quot;" command="SELECT * FROM [LDL]"/>
  </connection>
  <connection id="47" xr16:uid="{00000000-0015-0000-FFFF-FFFF29000000}" keepAlive="1" name="Abfrage - Leukozyten" description="Verbindung mit der Abfrage 'Leukozyten' in der Arbeitsmappe." type="5" refreshedVersion="8" background="1" saveData="1">
    <dbPr connection="Provider=Microsoft.Mashup.OleDb.1;Data Source=$Workbook$;Location=Leukozyten;Extended Properties=&quot;&quot;" command="SELECT * FROM [Leukozyten]"/>
  </connection>
  <connection id="48" xr16:uid="{00000000-0015-0000-FFFF-FFFF2A000000}" keepAlive="1" name="Abfrage - Lipase" description="Verbindung mit der Abfrage 'Lipase' in der Arbeitsmappe." type="5" refreshedVersion="8" background="1" saveData="1">
    <dbPr connection="Provider=Microsoft.Mashup.OleDb.1;Data Source=$Workbook$;Location=Lipase;Extended Properties=&quot;&quot;" command="SELECT * FROM [Lipase]"/>
  </connection>
  <connection id="49" xr16:uid="{00000000-0015-0000-FFFF-FFFF2B000000}" keepAlive="1" name="Abfrage - Lymphozyten" description="Verbindung mit der Abfrage 'Lymphozyten' in der Arbeitsmappe." type="5" refreshedVersion="0" background="1" saveData="1">
    <dbPr connection="Provider=Microsoft.Mashup.OleDb.1;Data Source=$Workbook$;Location=Lymphozyten;Extended Properties=&quot;&quot;" command="SELECT * FROM [Lymphozyten]"/>
  </connection>
  <connection id="50" xr16:uid="{6425867F-D672-429F-B39D-A30A7F69821C}" keepAlive="1" name="Abfrage - Lymphozyten1" description="Verbindung mit der Abfrage 'Lymphozyten1' in der Arbeitsmappe." type="5" refreshedVersion="8" background="1" saveData="1">
    <dbPr connection="Provider=Microsoft.Mashup.OleDb.1;Data Source=$Workbook$;Location=Lymphozyten1;Extended Properties=&quot;&quot;" command="SELECT * FROM [Lymphozyten1]"/>
  </connection>
  <connection id="51" xr16:uid="{00000000-0015-0000-FFFF-FFFF2C000000}" keepAlive="1" name="Abfrage - Magnesium" description="Verbindung mit der Abfrage 'Magnesium' in der Arbeitsmappe." type="5" refreshedVersion="8" background="1" saveData="1">
    <dbPr connection="Provider=Microsoft.Mashup.OleDb.1;Data Source=$Workbook$;Location=Magnesium;Extended Properties=&quot;&quot;" command="SELECT * FROM [Magnesium]"/>
  </connection>
  <connection id="52" xr16:uid="{00000000-0015-0000-FFFF-FFFF2D000000}" keepAlive="1" name="Abfrage - MCH" description="Verbindung mit der Abfrage 'MCH' in der Arbeitsmappe." type="5" refreshedVersion="8" background="1" saveData="1">
    <dbPr connection="Provider=Microsoft.Mashup.OleDb.1;Data Source=$Workbook$;Location=MCH;Extended Properties=&quot;&quot;" command="SELECT * FROM [MCH]"/>
  </connection>
  <connection id="53" xr16:uid="{CCEDA266-FB71-4DA9-BDBE-AE2B42389DB7}" keepAlive="1" name="Abfrage - MCHC1" description="Verbindung mit der Abfrage 'MCHC1' in der Arbeitsmappe." type="5" refreshedVersion="8" background="1" saveData="1">
    <dbPr connection="Provider=Microsoft.Mashup.OleDb.1;Data Source=$Workbook$;Location=MCHC1;Extended Properties=&quot;&quot;" command="SELECT * FROM [MCHC1]"/>
  </connection>
  <connection id="54" xr16:uid="{00000000-0015-0000-FFFF-FFFF2E000000}" keepAlive="1" name="Abfrage - MCV" description="Verbindung mit der Abfrage 'MCV' in der Arbeitsmappe." type="5" refreshedVersion="8" background="1" saveData="1">
    <dbPr connection="Provider=Microsoft.Mashup.OleDb.1;Data Source=$Workbook$;Location=MCV;Extended Properties=&quot;&quot;" command="SELECT * FROM [MCV]"/>
  </connection>
  <connection id="55" xr16:uid="{00000000-0015-0000-FFFF-FFFF2F000000}" keepAlive="1" name="Abfrage - Monocyten" description="Verbindung mit der Abfrage 'Monocyten' in der Arbeitsmappe." type="5" refreshedVersion="8" background="1" saveData="1">
    <dbPr connection="Provider=Microsoft.Mashup.OleDb.1;Data Source=$Workbook$;Location=Monocyten;Extended Properties=&quot;&quot;" command="SELECT * FROM [Monocyten]"/>
  </connection>
  <connection id="56" xr16:uid="{00000000-0015-0000-FFFF-FFFF30000000}" keepAlive="1" name="Abfrage - Monozyten" description="Verbindung mit der Abfrage 'Monozyten' in der Arbeitsmappe." type="5" refreshedVersion="8" background="1" saveData="1">
    <dbPr connection="Provider=Microsoft.Mashup.OleDb.1;Data Source=$Workbook$;Location=Monozyten;Extended Properties=&quot;&quot;" command="SELECT * FROM [Monozyten]"/>
  </connection>
  <connection id="57" xr16:uid="{00000000-0015-0000-FFFF-FFFF31000000}" keepAlive="1" name="Abfrage - Natrium" description="Verbindung mit der Abfrage 'Natrium' in der Arbeitsmappe." type="5" refreshedVersion="8" background="1" saveData="1">
    <dbPr connection="Provider=Microsoft.Mashup.OleDb.1;Data Source=$Workbook$;Location=Natrium;Extended Properties=&quot;&quot;" command="SELECT * FROM [Natrium]"/>
  </connection>
  <connection id="58" xr16:uid="{505EA3E7-DE7C-4F6A-B0C4-F9F127D706DC}" keepAlive="1" name="Abfrage - Neutrophile" description="Verbindung mit der Abfrage 'Neutrophile' in der Arbeitsmappe." type="5" refreshedVersion="8" background="1" saveData="1">
    <dbPr connection="Provider=Microsoft.Mashup.OleDb.1;Data Source=$Workbook$;Location=Neutrophile;Extended Properties=&quot;&quot;" command="SELECT * FROM [Neutrophile]"/>
  </connection>
  <connection id="59" xr16:uid="{00000000-0015-0000-FFFF-FFFF32000000}" keepAlive="1" name="Abfrage - phBlut" description="Verbindung mit der Abfrage 'phBlut' in der Arbeitsmappe." type="5" refreshedVersion="8" background="1" saveData="1">
    <dbPr connection="Provider=Microsoft.Mashup.OleDb.1;Data Source=$Workbook$;Location=phBlut;Extended Properties=&quot;&quot;" command="SELECT * FROM [phBlut]"/>
  </connection>
  <connection id="60" xr16:uid="{00000000-0015-0000-FFFF-FFFF33000000}" keepAlive="1" name="Abfrage - Phosphat" description="Verbindung mit der Abfrage 'Phosphat' in der Arbeitsmappe." type="5" refreshedVersion="8" background="1" saveData="1">
    <dbPr connection="Provider=Microsoft.Mashup.OleDb.1;Data Source=$Workbook$;Location=Phosphat;Extended Properties=&quot;&quot;" command="SELECT * FROM [Phosphat]"/>
  </connection>
  <connection id="61" xr16:uid="{00000000-0015-0000-FFFF-FFFF34000000}" keepAlive="1" name="Abfrage - Prothrombin" description="Verbindung mit der Abfrage 'Prothrombin' in der Arbeitsmappe." type="5" refreshedVersion="8" background="1" saveData="1">
    <dbPr connection="Provider=Microsoft.Mashup.OleDb.1;Data Source=$Workbook$;Location=Prothrombin;Extended Properties=&quot;&quot;" command="SELECT * FROM [Prothrombin]"/>
  </connection>
  <connection id="62" xr16:uid="{00000000-0015-0000-FFFF-FFFF35000000}" keepAlive="1" name="Abfrage - PTT" description="Verbindung mit der Abfrage 'PTT' in der Arbeitsmappe." type="5" refreshedVersion="8" background="1" saveData="1">
    <dbPr connection="Provider=Microsoft.Mashup.OleDb.1;Data Source=$Workbook$;Location=PTT;Extended Properties=&quot;&quot;" command="SELECT * FROM [PTT]"/>
  </connection>
  <connection id="63" xr16:uid="{00000000-0015-0000-FFFF-FFFF36000000}" keepAlive="1" name="Abfrage - Quick" description="Verbindung mit der Abfrage 'Quick' in der Arbeitsmappe." type="5" refreshedVersion="8" background="1" saveData="1">
    <dbPr connection="Provider=Microsoft.Mashup.OleDb.1;Data Source=$Workbook$;Location=Quick;Extended Properties=&quot;&quot;" command="SELECT * FROM [Quick]"/>
  </connection>
  <connection id="64" xr16:uid="{00000000-0015-0000-FFFF-FFFF37000000}" keepAlive="1" name="Abfrage - Sauerstoffpartialdruck" description="Verbindung mit der Abfrage 'Sauerstoffpartialdruck' in der Arbeitsmappe." type="5" refreshedVersion="8" background="1" saveData="1">
    <dbPr connection="Provider=Microsoft.Mashup.OleDb.1;Data Source=$Workbook$;Location=Sauerstoffpartialdruck;Extended Properties=&quot;&quot;" command="SELECT * FROM [Sauerstoffpartialdruck]"/>
  </connection>
  <connection id="65" xr16:uid="{00000000-0015-0000-FFFF-FFFF38000000}" keepAlive="1" name="Abfrage - Sauerstoffsättigung" description="Verbindung mit der Abfrage 'Sauerstoffsättigung' in der Arbeitsmappe." type="5" refreshedVersion="8" background="1" saveData="1">
    <dbPr connection="Provider=Microsoft.Mashup.OleDb.1;Data Source=$Workbook$;Location=Sauerstoffsättigung;Extended Properties=&quot;&quot;" command="SELECT * FROM [Sauerstoffsättigung]"/>
  </connection>
  <connection id="66" xr16:uid="{00000000-0015-0000-FFFF-FFFF39000000}" keepAlive="1" name="Abfrage - Serum-Eisen" description="Verbindung mit der Abfrage 'Serum-Eisen' in der Arbeitsmappe." type="5" refreshedVersion="8" background="1" saveData="1">
    <dbPr connection="Provider=Microsoft.Mashup.OleDb.1;Data Source=$Workbook$;Location=Serum-Eisen;Extended Properties=&quot;&quot;" command="SELECT * FROM [Serum-Eisen]"/>
  </connection>
  <connection id="67" xr16:uid="{00000000-0015-0000-FFFF-FFFF3A000000}" keepAlive="1" name="Abfrage - Serummyoglobin" description="Verbindung mit der Abfrage 'Serummyoglobin' in der Arbeitsmappe." type="5" refreshedVersion="8" background="1" saveData="1">
    <dbPr connection="Provider=Microsoft.Mashup.OleDb.1;Data Source=$Workbook$;Location=Serummyoglobin;Extended Properties=&quot;&quot;" command="SELECT * FROM [Serummyoglobin]"/>
  </connection>
  <connection id="68" xr16:uid="{00000000-0015-0000-FFFF-FFFF3B000000}" keepAlive="1" name="Abfrage - Tabelle120" description="Verbindung mit der Abfrage 'Tabelle120' in der Arbeitsmappe." type="5" refreshedVersion="8" background="1" saveData="1">
    <dbPr connection="Provider=Microsoft.Mashup.OleDb.1;Data Source=$Workbook$;Location=Tabelle120;Extended Properties=&quot;&quot;" command="SELECT * FROM [Tabelle120]"/>
  </connection>
  <connection id="69" xr16:uid="{00000000-0015-0000-FFFF-FFFF3C000000}" keepAlive="1" name="Abfrage - Tabelle124" description="Verbindung mit der Abfrage 'Tabelle124' in der Arbeitsmappe." type="5" refreshedVersion="8" background="1" saveData="1">
    <dbPr connection="Provider=Microsoft.Mashup.OleDb.1;Data Source=$Workbook$;Location=Tabelle124;Extended Properties=&quot;&quot;" command="SELECT * FROM [Tabelle124]"/>
  </connection>
  <connection id="70" xr16:uid="{00000000-0015-0000-FFFF-FFFF3D000000}" keepAlive="1" name="Abfrage - Thrombozyten" description="Verbindung mit der Abfrage 'Thrombozyten' in der Arbeitsmappe." type="5" refreshedVersion="0" background="1" saveData="1">
    <dbPr connection="Provider=Microsoft.Mashup.OleDb.1;Data Source=$Workbook$;Location=Thrombozyten;Extended Properties=&quot;&quot;" command="SELECT * FROM [Thrombozyten]"/>
  </connection>
  <connection id="71" xr16:uid="{A20F2352-4D82-42E1-A9FD-F1D75843B575}" keepAlive="1" name="Abfrage - Thrombozyten1" description="Verbindung mit der Abfrage 'Thrombozyten1' in der Arbeitsmappe." type="5" refreshedVersion="8" background="1" saveData="1">
    <dbPr connection="Provider=Microsoft.Mashup.OleDb.1;Data Source=$Workbook$;Location=Thrombozyten1;Extended Properties=&quot;&quot;" command="SELECT * FROM [Thrombozyten1]"/>
  </connection>
  <connection id="72" xr16:uid="{00000000-0015-0000-FFFF-FFFF3E000000}" keepAlive="1" name="Abfrage - TotalBilirubin" description="Verbindung mit der Abfrage 'TotalBilirubin' in der Arbeitsmappe." type="5" refreshedVersion="8" background="1" saveData="1">
    <dbPr connection="Provider=Microsoft.Mashup.OleDb.1;Data Source=$Workbook$;Location=TotalBilirubin;Extended Properties=&quot;&quot;" command="SELECT * FROM [TotalBilirubin]"/>
  </connection>
  <connection id="73" xr16:uid="{00000000-0015-0000-FFFF-FFFF3F000000}" keepAlive="1" name="Abfrage - Triglyceride" description="Verbindung mit der Abfrage 'Triglyceride' in der Arbeitsmappe." type="5" refreshedVersion="8" background="1" saveData="1">
    <dbPr connection="Provider=Microsoft.Mashup.OleDb.1;Data Source=$Workbook$;Location=Triglyceride;Extended Properties=&quot;&quot;" command="SELECT * FROM [Triglyceride]"/>
  </connection>
  <connection id="74" xr16:uid="{00000000-0015-0000-FFFF-FFFF40000000}" keepAlive="1" name="Abfrage - Troponin I" description="Verbindung mit der Abfrage 'Troponin I' in der Arbeitsmappe." type="5" refreshedVersion="8" background="1" saveData="1">
    <dbPr connection="Provider=Microsoft.Mashup.OleDb.1;Data Source=$Workbook$;Location=&quot;Troponin I&quot;;Extended Properties=&quot;&quot;" command="SELECT * FROM [Troponin I]"/>
  </connection>
  <connection id="75" xr16:uid="{00000000-0015-0000-FFFF-FFFF41000000}" keepAlive="1" name="Abfrage - TZ" description="Verbindung mit der Abfrage 'TZ' in der Arbeitsmappe." type="5" refreshedVersion="8" background="1" saveData="1">
    <dbPr connection="Provider=Microsoft.Mashup.OleDb.1;Data Source=$Workbook$;Location=TZ;Extended Properties=&quot;&quot;" command="SELECT * FROM [TZ]"/>
  </connection>
  <connection id="76" xr16:uid="{00000000-0015-0000-FFFF-FFFF42000000}" keepAlive="1" name="Query - MCHC" description="Connection to the 'MCHC' query in the workbook." type="5" refreshedVersion="6" background="1" saveData="1">
    <dbPr connection="Provider=Microsoft.Mashup.OleDb.1;Data Source=$Workbook$;Location=MCHC;Extended Properties=&quot;&quot;" command="SELECT * FROM [MCHC]"/>
  </connection>
</connections>
</file>

<file path=xl/sharedStrings.xml><?xml version="1.0" encoding="utf-8"?>
<sst xmlns="http://schemas.openxmlformats.org/spreadsheetml/2006/main" count="34320" uniqueCount="2907">
  <si>
    <t>Leber_Para</t>
  </si>
  <si>
    <t>ist bereits fertig 98005277</t>
  </si>
  <si>
    <t>Paracetamol</t>
  </si>
  <si>
    <t>Leber_Ibu</t>
  </si>
  <si>
    <t>Ibuprofen</t>
  </si>
  <si>
    <t>Leber_Diclo</t>
  </si>
  <si>
    <t>auch in Para</t>
  </si>
  <si>
    <t>10030897 = 10027550</t>
  </si>
  <si>
    <t>8127397 entspricht 8130089</t>
  </si>
  <si>
    <t>Diclofenac</t>
  </si>
  <si>
    <t>Leberreaktionen</t>
  </si>
  <si>
    <t>Haut_Para</t>
  </si>
  <si>
    <t>Haut_Ibu</t>
  </si>
  <si>
    <t>12088444 entspricht  12100613 entspricht 12111434</t>
  </si>
  <si>
    <t>Haut_Diclo</t>
  </si>
  <si>
    <t>Hautreaktionen</t>
  </si>
  <si>
    <t xml:space="preserve">SJS_Para </t>
  </si>
  <si>
    <t xml:space="preserve">Paracetamol </t>
  </si>
  <si>
    <t xml:space="preserve">SJS_Ibu </t>
  </si>
  <si>
    <t xml:space="preserve">Ibuprofen </t>
  </si>
  <si>
    <t xml:space="preserve">SJS_Diclo </t>
  </si>
  <si>
    <t>SJS-Fälle</t>
  </si>
  <si>
    <t>Ck- (U\l) d5w3m1</t>
  </si>
  <si>
    <t>Ck- (U\l) d3w3</t>
  </si>
  <si>
    <t xml:space="preserve">CK-d4w2 </t>
  </si>
  <si>
    <t>CK-d2w2</t>
  </si>
  <si>
    <t>CK-d1w2</t>
  </si>
  <si>
    <t>Ck- (U\l) d6w1</t>
  </si>
  <si>
    <t>Ck-d4w1</t>
  </si>
  <si>
    <t xml:space="preserve">Ck-d3w1 </t>
  </si>
  <si>
    <t>Ck-d2w1</t>
  </si>
  <si>
    <t>Ck-d1w1</t>
  </si>
  <si>
    <t>CK-d7</t>
  </si>
  <si>
    <t>Ck-d6</t>
  </si>
  <si>
    <t>Ck- (U\l) d5</t>
  </si>
  <si>
    <t>Ck-d4</t>
  </si>
  <si>
    <t>Ck-d3</t>
  </si>
  <si>
    <t>Ck-d2</t>
  </si>
  <si>
    <t>CK-d1 (U\l)</t>
  </si>
  <si>
    <t>CK-Datum unbekannt</t>
  </si>
  <si>
    <t>CK-1 Tag vor Krankheitsbeginn  (U\l)</t>
  </si>
  <si>
    <t>CK-2 Tage vor Krankheitsbeginn  (U\l)</t>
  </si>
  <si>
    <t>CK-3 Tage vor Krankheitsbeginn</t>
  </si>
  <si>
    <t>CK-4 Tage vor Krankheitsbeginn (U\l)</t>
  </si>
  <si>
    <t>CK-6 Tage vor Krankheitsbeginn</t>
  </si>
  <si>
    <t>CK-7 Tage vor Krankheitsbeginn</t>
  </si>
  <si>
    <t>CK-11 Tage vor Krankheitsbeginn</t>
  </si>
  <si>
    <t>CK-12 Tage vor Krankheitsbeginn</t>
  </si>
  <si>
    <t>Treatment</t>
  </si>
  <si>
    <t>BfArM Nummer</t>
  </si>
  <si>
    <t>Ck Day54</t>
  </si>
  <si>
    <t>Ck Day24</t>
  </si>
  <si>
    <t>Ck Day18</t>
  </si>
  <si>
    <t>Ck Day16</t>
  </si>
  <si>
    <t>Ck Day15</t>
  </si>
  <si>
    <t>Ck Day13</t>
  </si>
  <si>
    <t>Ck Day11</t>
  </si>
  <si>
    <t>Ck Day10</t>
  </si>
  <si>
    <t>Ck Day9</t>
  </si>
  <si>
    <t>Ck Day8</t>
  </si>
  <si>
    <t>Ck Day7</t>
  </si>
  <si>
    <t>Ck Day6</t>
  </si>
  <si>
    <t>Ck Day5</t>
  </si>
  <si>
    <t>Ck Day4</t>
  </si>
  <si>
    <t>Ck Day3</t>
  </si>
  <si>
    <t>Ck Day2</t>
  </si>
  <si>
    <t>Ck Day1</t>
  </si>
  <si>
    <t>CK Day_Unknown</t>
  </si>
  <si>
    <t>CK Day 1_From Start</t>
  </si>
  <si>
    <t>CK Day 2_From Start</t>
  </si>
  <si>
    <t>CK Day 3_From Start</t>
  </si>
  <si>
    <t>CK Day 4_From Start</t>
  </si>
  <si>
    <t>CK Day 6_From Start</t>
  </si>
  <si>
    <t>CK Day 7_From Start</t>
  </si>
  <si>
    <t>CK Day 11_From Start</t>
  </si>
  <si>
    <t>CK Day 12_From Start</t>
  </si>
  <si>
    <t>Diagnose</t>
  </si>
  <si>
    <t>BfArM Nummer1</t>
  </si>
  <si>
    <t>Ck</t>
  </si>
  <si>
    <t>CK</t>
  </si>
  <si>
    <t>Ck Day1 , Ck Day2</t>
  </si>
  <si>
    <t>CK Day 2_From Start , CK Day 1_From Start</t>
  </si>
  <si>
    <t>Ck Day5 , Ck Day8</t>
  </si>
  <si>
    <t>CK Day 12_From Start , CK Day 7_From Start</t>
  </si>
  <si>
    <t>CK Day 7_From Start , CK Day 6_From Start</t>
  </si>
  <si>
    <t>Ck Day15 , Ck Day16</t>
  </si>
  <si>
    <t>Ck Day2 , Ck Day3</t>
  </si>
  <si>
    <t>Ck Day1 , Ck Day3</t>
  </si>
  <si>
    <t>Ck Day2 , Ck Day3 , Ck Day9</t>
  </si>
  <si>
    <t>Ck Day1 , Ck Day7 , Ck Day18</t>
  </si>
  <si>
    <t>CK Day 4_From Start , CK Day 3_From Start , CK Day 2_From Start , CK Day_Unknown</t>
  </si>
  <si>
    <t>Ck Day1 , Ck Day2 , Ck Day6 , Ck Day7 , Ck Day8 , Ck Day10</t>
  </si>
  <si>
    <t>Ck Day1 , Ck Day2 , Ck Day3 , Ck Day4 , Ck Day5 , Ck Day8</t>
  </si>
  <si>
    <t>Ck Day1 , Ck Day2 , Ck Day8 , Ck Day9 , Ck Day10 , Ck Day11</t>
  </si>
  <si>
    <t>Total Number of Observaitons</t>
  </si>
  <si>
    <t>Day of Observations</t>
  </si>
  <si>
    <t>Edited_BfArM Nummer2</t>
  </si>
  <si>
    <t>Treatment2</t>
  </si>
  <si>
    <t>CK-MB Day4_From Start</t>
  </si>
  <si>
    <t xml:space="preserve">CK-MB Day1 </t>
  </si>
  <si>
    <t>CK-MB Day2</t>
  </si>
  <si>
    <t>CK-MB Day3</t>
  </si>
  <si>
    <t>CK-MB Day4</t>
  </si>
  <si>
    <t>CK-MB Day5</t>
  </si>
  <si>
    <t>CK-MB Day6</t>
  </si>
  <si>
    <t>CK-MB Day7</t>
  </si>
  <si>
    <t>CK-MB Day9</t>
  </si>
  <si>
    <t>CK-MB Day10</t>
  </si>
  <si>
    <t>CK-MB Day11</t>
  </si>
  <si>
    <t>CK-MB Day13</t>
  </si>
  <si>
    <t>CK-MB Day18</t>
  </si>
  <si>
    <t>CK-MB Day24</t>
  </si>
  <si>
    <t>CK-MB Day54</t>
  </si>
  <si>
    <t>CK-MB-4 Tage vor Krankheitsbeginn (U\l)</t>
  </si>
  <si>
    <t>CK-MB-3 Tage vor Krankheitsbeginn</t>
  </si>
  <si>
    <t>CK-MB-2 Tage vor Krankheitsbeginn (U\l)</t>
  </si>
  <si>
    <t>CK-MB-d1 (U/L)</t>
  </si>
  <si>
    <t>CK-MB-d2</t>
  </si>
  <si>
    <t>CK-MB-d3</t>
  </si>
  <si>
    <t>CK-MB- (U\l) d4</t>
  </si>
  <si>
    <t>CK-MB-d5</t>
  </si>
  <si>
    <t>CK-MB-d7</t>
  </si>
  <si>
    <t>CK-MB- (U\l) d1w1</t>
  </si>
  <si>
    <t xml:space="preserve">CK-MB-d2w1 </t>
  </si>
  <si>
    <t xml:space="preserve">CK-MB-d3w1 </t>
  </si>
  <si>
    <t xml:space="preserve">CK-MB-d4w1 </t>
  </si>
  <si>
    <t xml:space="preserve">CK-MB- (U\l) d6w1 </t>
  </si>
  <si>
    <t xml:space="preserve">CK-MB-d4w2 </t>
  </si>
  <si>
    <t xml:space="preserve">CK-MB- (U\l) d3w3 </t>
  </si>
  <si>
    <t xml:space="preserve">CK-MB- (U\l) d5w3m1 </t>
  </si>
  <si>
    <t>CK-MB Day4_From Start2</t>
  </si>
  <si>
    <t>CK-MB Day4_From Start3</t>
  </si>
  <si>
    <t>CK-MB</t>
  </si>
  <si>
    <t>Total Number of Observations</t>
  </si>
  <si>
    <t>CK-MB Day4_From Start , CK-MB Day4_From Start2 , CK-MB Day4_From Start3 , CK-MB Day1  , CK-MB Day6 , CK-MB Day18</t>
  </si>
  <si>
    <t>CK-MB Day1  , CK-MB Day2 , CK-MB Day7 , CK-MB Day9 , CK-MB Day10 , CK-MB Day11</t>
  </si>
  <si>
    <t>Quick Day37_From Start</t>
  </si>
  <si>
    <t>Quick Day12_From Start</t>
  </si>
  <si>
    <t>Quick Day11_From Start</t>
  </si>
  <si>
    <t>Quick Day8_From Start</t>
  </si>
  <si>
    <t>Quick Day7_From Start</t>
  </si>
  <si>
    <t>Quick Day3_From Start</t>
  </si>
  <si>
    <t>Quick Day2_From Start</t>
  </si>
  <si>
    <t>Quick Day1_From Start</t>
  </si>
  <si>
    <t>Quick Day_Unknown</t>
  </si>
  <si>
    <t>Quick Day1</t>
  </si>
  <si>
    <t>Quick Day2</t>
  </si>
  <si>
    <t>Quick Day3</t>
  </si>
  <si>
    <t>Quick Day4</t>
  </si>
  <si>
    <t>Quick Day5</t>
  </si>
  <si>
    <t>Quick Day6</t>
  </si>
  <si>
    <t>Quick Day7</t>
  </si>
  <si>
    <t>Quick Day8</t>
  </si>
  <si>
    <t>Quick Day9</t>
  </si>
  <si>
    <t>Quick Day10</t>
  </si>
  <si>
    <t>Quick Day11</t>
  </si>
  <si>
    <t>Quick Day12</t>
  </si>
  <si>
    <t>Quick Day13</t>
  </si>
  <si>
    <t>Quick Day15</t>
  </si>
  <si>
    <t>Quick Day16</t>
  </si>
  <si>
    <t>Quick Day17</t>
  </si>
  <si>
    <t>Quick Day20</t>
  </si>
  <si>
    <t>Quick Day22</t>
  </si>
  <si>
    <t>Quick Day23</t>
  </si>
  <si>
    <t>Quick Day24</t>
  </si>
  <si>
    <t>Quick Day32</t>
  </si>
  <si>
    <t>Quick Day33</t>
  </si>
  <si>
    <t>Quick Day47</t>
  </si>
  <si>
    <t>Quick Day53</t>
  </si>
  <si>
    <t>Quick Day66</t>
  </si>
  <si>
    <t>Quick Day75</t>
  </si>
  <si>
    <t>Quick Day86</t>
  </si>
  <si>
    <t>Quick Day97</t>
  </si>
  <si>
    <t>Quick</t>
  </si>
  <si>
    <t>Quick Day2 , Quick Day3</t>
  </si>
  <si>
    <t>Quick Day1 , Quick Day3 , Quick Day6 , Quick Day8</t>
  </si>
  <si>
    <t>Quick Day1 , Quick Day2 , Quick Day3</t>
  </si>
  <si>
    <t>Quick Day22 , Quick Day23</t>
  </si>
  <si>
    <t>Quick Day4 , Quick Day17 , Quick Day20</t>
  </si>
  <si>
    <t>Quick Day1 , Quick Day3</t>
  </si>
  <si>
    <t>Quick Day11_From Start , Quick Day16</t>
  </si>
  <si>
    <t>Quick Day1 , Quick Day2 , Quick Day9 , Quick Day10 , Quick Day11</t>
  </si>
  <si>
    <t>Quick Day2_From Start , Quick Day1</t>
  </si>
  <si>
    <t>Quick Day1 , Quick Day2 , Quick Day3 , Quick Day4</t>
  </si>
  <si>
    <t>Quick Day2 , Quick Day3 , Quick Day8 , Quick Day9</t>
  </si>
  <si>
    <t>Quick Day4 , Quick Day5 , Quick Day6 , Quick Day9</t>
  </si>
  <si>
    <t>Quick Day1 , Quick Day4 , Quick Day10</t>
  </si>
  <si>
    <t>Quick Day10 , Quick Day24</t>
  </si>
  <si>
    <t>Quick Day_Unknown , Quick Day1</t>
  </si>
  <si>
    <t>Quick Day1 , Quick Day33 , Quick Day47 , Quick Day75 , Quick Day97</t>
  </si>
  <si>
    <t>Quick Day1 , Quick Day2</t>
  </si>
  <si>
    <t>Quick Day5 , Quick Day7 , Quick Day10 , Quick Day12 , Quick Day16 , Quick Day17</t>
  </si>
  <si>
    <t>Quick Day10 , Quick Day13 , Quick Day32</t>
  </si>
  <si>
    <t>Quick Day11_From Start , Quick Day4</t>
  </si>
  <si>
    <t>Quick Day11_From Start , Quick Day8_From Start , Quick Day1 , Quick Day2 , Quick Day3 , Quick Day9</t>
  </si>
  <si>
    <t>Quick Day2 , Quick Day4</t>
  </si>
  <si>
    <t>Quick Day2 , Quick Day6</t>
  </si>
  <si>
    <t>Quick Day7_From Start , Quick Day7</t>
  </si>
  <si>
    <t>Quick Day2_From Start , Quick Day2</t>
  </si>
  <si>
    <t>Quick Day1_From Start , Quick Day1 , Quick Day2 , Quick Day5</t>
  </si>
  <si>
    <t>Quick Day3_From Start , Quick Day2_From Start , Quick Day1_From Start , Quick Day1 , Quick Day2</t>
  </si>
  <si>
    <t>Quick Day3 , Quick Day4 , Quick Day5 , Quick Day6</t>
  </si>
  <si>
    <t>Quick Day37_From Start , Quick Day2_From Start , Quick Day9</t>
  </si>
  <si>
    <t>Quick Day8 , Quick Day11</t>
  </si>
  <si>
    <t>Quick Day1 , Quick Day2 , Quick Day4</t>
  </si>
  <si>
    <t>INR Day12_From Start</t>
  </si>
  <si>
    <t>INR Day11_From Start</t>
  </si>
  <si>
    <t>INR Day8_From Start</t>
  </si>
  <si>
    <t>INR Day7_From Start</t>
  </si>
  <si>
    <t>INR Day3_From Start</t>
  </si>
  <si>
    <t>INR Day2_From Start</t>
  </si>
  <si>
    <t>INR Day1_From Start</t>
  </si>
  <si>
    <t>INR Day_Unknown</t>
  </si>
  <si>
    <t>INR Day1</t>
  </si>
  <si>
    <t>INR Day2</t>
  </si>
  <si>
    <t>INR Day3</t>
  </si>
  <si>
    <t>INR Day4</t>
  </si>
  <si>
    <t>INR Day5</t>
  </si>
  <si>
    <t>INR Day6</t>
  </si>
  <si>
    <t>INR Day7</t>
  </si>
  <si>
    <t>INR Day8</t>
  </si>
  <si>
    <t>INR Day9</t>
  </si>
  <si>
    <t>INR Day10</t>
  </si>
  <si>
    <t>INR Day11</t>
  </si>
  <si>
    <t>INR Day13</t>
  </si>
  <si>
    <t>INR Day16</t>
  </si>
  <si>
    <t>INR Day22</t>
  </si>
  <si>
    <t>INR Day23</t>
  </si>
  <si>
    <t>INR Day33</t>
  </si>
  <si>
    <t>INR Day34</t>
  </si>
  <si>
    <t>INR Day47</t>
  </si>
  <si>
    <t>INR Day53</t>
  </si>
  <si>
    <t>INR Day75</t>
  </si>
  <si>
    <t>INR Day86</t>
  </si>
  <si>
    <t>INR Day97</t>
  </si>
  <si>
    <t>INR</t>
  </si>
  <si>
    <t>INR Day22 , INR Day34</t>
  </si>
  <si>
    <t>INR Day1 , INR Day2 , INR Day5</t>
  </si>
  <si>
    <t>INR Day22 , INR Day23</t>
  </si>
  <si>
    <t>INR Day1 , INR Day2 , INR Day3</t>
  </si>
  <si>
    <t>INR Day1 , INR Day3</t>
  </si>
  <si>
    <t>INR Day3 , INR Day6 , INR Day11</t>
  </si>
  <si>
    <t>INR Day11_From Start , INR Day16</t>
  </si>
  <si>
    <t>INR Day1 , INR Day2 , INR Day9 , INR Day10 , INR Day11</t>
  </si>
  <si>
    <t>INR Day2 , INR Day3 , INR Day8 , INR Day9</t>
  </si>
  <si>
    <t>INR Day4 , INR Day5 , INR Day6 , INR Day9</t>
  </si>
  <si>
    <t>INR Day1 , INR Day2 , INR Day3 , INR Day4</t>
  </si>
  <si>
    <t>INR Day1 , INR Day13</t>
  </si>
  <si>
    <t>INR Day33 , INR Day47 , INR Day75 , INR Day97</t>
  </si>
  <si>
    <t>INR Day6 , INR Day8</t>
  </si>
  <si>
    <t>INR Day11_From Start , INR Day8_From Start , INR Day1 , INR Day2 , INR Day3 , INR Day9</t>
  </si>
  <si>
    <t>INR Day2 , INR Day4</t>
  </si>
  <si>
    <t>INR Day2 , INR Day6</t>
  </si>
  <si>
    <t>INR Day7_From Start , INR Day7</t>
  </si>
  <si>
    <t>INR Day3_From Start , INR Day2_From Start , INR Day1_From Start , INR Day1 , INR Day2</t>
  </si>
  <si>
    <t>INR Day3 , INR Day4</t>
  </si>
  <si>
    <t>INR Day1 , INR Day2</t>
  </si>
  <si>
    <t>Troponin I Day2_From Start</t>
  </si>
  <si>
    <t>Troponin I Day1_From Start</t>
  </si>
  <si>
    <t>Troponin I Day_Unknown</t>
  </si>
  <si>
    <t>Troponin I Day1</t>
  </si>
  <si>
    <t>Troponin I Day54</t>
  </si>
  <si>
    <t>Troponin I</t>
  </si>
  <si>
    <t>Troponin I Day2_From Start , Troponin I Day1_From Start , Troponin I Day1</t>
  </si>
  <si>
    <t>Prothrombin Day14_From Start</t>
  </si>
  <si>
    <t>Prothrombin Day6_From Start</t>
  </si>
  <si>
    <t>Prothrombin Day3_From Start</t>
  </si>
  <si>
    <t>Prothrombin Day2_From Start</t>
  </si>
  <si>
    <t>Prothrombin Day1_From Start</t>
  </si>
  <si>
    <t>Prothrombin Day_Unknown</t>
  </si>
  <si>
    <t>Prothrombin Day1</t>
  </si>
  <si>
    <t>Prothrombin Day2</t>
  </si>
  <si>
    <t>Prothrombin Day5</t>
  </si>
  <si>
    <t>Prothrombin</t>
  </si>
  <si>
    <t>Prothrombin Day14_From Start , Prothrombin Day6_From Start , Prothrombin Day1 , Prothrombin Day2</t>
  </si>
  <si>
    <t>Prothrombin Day1 , Prothrombin Day5</t>
  </si>
  <si>
    <t>Prothrombin Day3_From Start , Prothrombin Day2_From Start , Prothrombin Day1_From Start , Prothrombin Day1 , Prothrombin Day2</t>
  </si>
  <si>
    <t>PTT Day1100_From Start</t>
  </si>
  <si>
    <t>PTT Day12_From Start</t>
  </si>
  <si>
    <t>PTT Day11_From Start</t>
  </si>
  <si>
    <t>PTT Day8_From Start</t>
  </si>
  <si>
    <t>PTT Day7_From Start</t>
  </si>
  <si>
    <t>PTT Day6_From Start</t>
  </si>
  <si>
    <t>PTT Day5_From Start</t>
  </si>
  <si>
    <t>PTT Day4_From Start</t>
  </si>
  <si>
    <t>PTT Day2_From Start</t>
  </si>
  <si>
    <t>PTT Day_Unknown</t>
  </si>
  <si>
    <t>PTT Day1</t>
  </si>
  <si>
    <t>PTT Day2</t>
  </si>
  <si>
    <t>PTT Day3</t>
  </si>
  <si>
    <t>PTT Day4</t>
  </si>
  <si>
    <t>PTT Day5</t>
  </si>
  <si>
    <t>PTT Day6</t>
  </si>
  <si>
    <t>PTT Day7</t>
  </si>
  <si>
    <t>PTT Day8</t>
  </si>
  <si>
    <t>PTT Day9</t>
  </si>
  <si>
    <t>PTT Day10</t>
  </si>
  <si>
    <t>PTT Day11</t>
  </si>
  <si>
    <t>PTT Day12</t>
  </si>
  <si>
    <t>PTT Day15</t>
  </si>
  <si>
    <t>PTT Day16</t>
  </si>
  <si>
    <t>PTT Day17</t>
  </si>
  <si>
    <t>PTT Day22</t>
  </si>
  <si>
    <t>PTT Day23</t>
  </si>
  <si>
    <t>PTT Day32</t>
  </si>
  <si>
    <t>PTT Day33</t>
  </si>
  <si>
    <t>PTT Day47</t>
  </si>
  <si>
    <t>PTT Day53</t>
  </si>
  <si>
    <t>PTT Day75</t>
  </si>
  <si>
    <t>PTT Day97</t>
  </si>
  <si>
    <t>44.5</t>
  </si>
  <si>
    <t>PTT</t>
  </si>
  <si>
    <t>PTT Day1 , PTT Day3 , PTT Day6</t>
  </si>
  <si>
    <t>PTT Day1 , PTT Day2 , PTT Day3</t>
  </si>
  <si>
    <t>PTT Day22 , PTT Day23</t>
  </si>
  <si>
    <t>PTT Day1 , PTT Day3</t>
  </si>
  <si>
    <t>PTT Day11_From Start , PTT Day16</t>
  </si>
  <si>
    <t>PTT Day1 , PTT Day2 , PTT Day9 , PTT Day10 , PTT Day11</t>
  </si>
  <si>
    <t>PTT Day1 , PTT Day2 , PTT Day3 , PTT Day4</t>
  </si>
  <si>
    <t>PTT Day2 , PTT Day3 , PTT Day8 , PTT Day9</t>
  </si>
  <si>
    <t>PTT Day1 , PTT Day33 , PTT Day47 , PTT Day75 , PTT Day97</t>
  </si>
  <si>
    <t>PTT Day6_From Start , PTT Day1 , PTT Day2</t>
  </si>
  <si>
    <t>PTT Day7_From Start , PTT Day6_From Start , PTT Day5_From Start , PTT Day4_From Start , PTT Day5 , PTT Day7 , PTT Day10 , PTT Day12 , PTT Day16 , PTT Day17</t>
  </si>
  <si>
    <t>PTT Day6 , PTT Day8 , PTT Day12 , PTT Day32</t>
  </si>
  <si>
    <t>PTT Day11_From Start , PTT Day4</t>
  </si>
  <si>
    <t>PTT Day11_From Start , PTT Day8_From Start , PTT Day1 , PTT Day2 , PTT Day3 , PTT Day9</t>
  </si>
  <si>
    <t>PTT Day2 , PTT Day4</t>
  </si>
  <si>
    <t>PTT Day2 , PTT Day6</t>
  </si>
  <si>
    <t>PTT Day7_From Start , PTT Day7</t>
  </si>
  <si>
    <t>PTT Day2_From Start , PTT Day2</t>
  </si>
  <si>
    <t>PTT Day1 , PTT Day2</t>
  </si>
  <si>
    <t>PTT Day1 , PTT Day2 , PTT Day4</t>
  </si>
  <si>
    <t>TZ Day1_From Start</t>
  </si>
  <si>
    <t>TZ Day1</t>
  </si>
  <si>
    <t>TZ Day2</t>
  </si>
  <si>
    <t>TZ Day3</t>
  </si>
  <si>
    <t>TZ Day4</t>
  </si>
  <si>
    <t>TZ Day8</t>
  </si>
  <si>
    <t>TZ Day9</t>
  </si>
  <si>
    <t>TZ Day10</t>
  </si>
  <si>
    <t>TZ Day11</t>
  </si>
  <si>
    <t>TZ</t>
  </si>
  <si>
    <t>TZ Day9 , TZ Day10 , TZ Day11</t>
  </si>
  <si>
    <t>TZ Day2 , TZ Day3 , TZ Day8 , TZ Day9</t>
  </si>
  <si>
    <t>TZ Day1_From Start , TZ Day1 , TZ Day2</t>
  </si>
  <si>
    <t>Antithrombin 3 (AT-III) Day_Unknown</t>
  </si>
  <si>
    <t>Antithrombin 3 (AT-III) Day1</t>
  </si>
  <si>
    <t>Antithrombin 3 (AT-III) Day2</t>
  </si>
  <si>
    <t>Antithrombin 3 (AT-III) Day12</t>
  </si>
  <si>
    <t>Antithrombin 3</t>
  </si>
  <si>
    <t>Serummyoglobin Day2_From Start</t>
  </si>
  <si>
    <t>Serummyoglobin Day1_From Start</t>
  </si>
  <si>
    <t>Serummyoglobin Day_Unknown</t>
  </si>
  <si>
    <t xml:space="preserve">Serummyoglobin Day1 </t>
  </si>
  <si>
    <t>Serummyoglobin Day3</t>
  </si>
  <si>
    <t>Serummyoglobin Day15</t>
  </si>
  <si>
    <t>Serummyoglobin Day16</t>
  </si>
  <si>
    <t>Serummyoglobin</t>
  </si>
  <si>
    <t>Serummyoglobin Day15 , Serummyoglobin Day16</t>
  </si>
  <si>
    <t xml:space="preserve">Serummyoglobin Day2_From Start , Serummyoglobin Day1_From Start , Serummyoglobin Day1 </t>
  </si>
  <si>
    <t>D-Dimer Day_UnKnown</t>
  </si>
  <si>
    <t>D-Dimer Day1</t>
  </si>
  <si>
    <t>D-Dimer Day2</t>
  </si>
  <si>
    <t>D-Dimer Day4</t>
  </si>
  <si>
    <t>D-Dimer</t>
  </si>
  <si>
    <t>Fibrinogen Day12_From Start</t>
  </si>
  <si>
    <t>Fibrinogen Day11_From Start</t>
  </si>
  <si>
    <t>Fibrinogen Day8_From Start</t>
  </si>
  <si>
    <t>Fibrinogen Day7_From Start</t>
  </si>
  <si>
    <t>Fibrinogen Day2_From Start</t>
  </si>
  <si>
    <t>Fibrinogen Day1_From Start</t>
  </si>
  <si>
    <t>Fibrinogen Day_Unknown</t>
  </si>
  <si>
    <t>Fibrinogen Day1</t>
  </si>
  <si>
    <t>Fibrinogen Day2</t>
  </si>
  <si>
    <t>Fibrinogen Day3</t>
  </si>
  <si>
    <t>Fibrinogen Day4</t>
  </si>
  <si>
    <t>Fibrinogen Day7</t>
  </si>
  <si>
    <t>Fibrinogen Day9</t>
  </si>
  <si>
    <t>Fibrinogen Day10</t>
  </si>
  <si>
    <t>Fibrinogen Day11</t>
  </si>
  <si>
    <t>Fibrinogen Day12</t>
  </si>
  <si>
    <t>Fibrinogen Day13</t>
  </si>
  <si>
    <t>Fibrinogen Day15</t>
  </si>
  <si>
    <t>Fibrinogen Day16</t>
  </si>
  <si>
    <t>Fibrinogen Day22</t>
  </si>
  <si>
    <t>Fibrinogen Day53</t>
  </si>
  <si>
    <t>Fibrinogen</t>
  </si>
  <si>
    <t>Fibrinogen Day11_From Start , Fibrinogen Day16</t>
  </si>
  <si>
    <t>Fibrinogen Day1 , Fibrinogen Day2 , Fibrinogen Day9 , Fibrinogen Day10 , Fibrinogen Day11</t>
  </si>
  <si>
    <t>Fibrinogen Day12 , Fibrinogen Day13</t>
  </si>
  <si>
    <t>Fibrinogen Day11_From Start , Fibrinogen Day8_From Start , Fibrinogen Day1 , Fibrinogen Day2 , Fibrinogen Day3 , Fibrinogen Day9</t>
  </si>
  <si>
    <t>Fibrinogen Day7_From Start , Fibrinogen Day7</t>
  </si>
  <si>
    <t>Fibrinogen Day2_From Start , Fibrinogen Day2</t>
  </si>
  <si>
    <t>Fibrinogen Day2_From Start , Fibrinogen Day1 , Fibrinogen Day2</t>
  </si>
  <si>
    <t>Leukozyten Day64_From Start</t>
  </si>
  <si>
    <t>Leukozyten Day48_From Start</t>
  </si>
  <si>
    <t>Leukozyten Day39_From Start</t>
  </si>
  <si>
    <t>Leukozyten Day36_From Start</t>
  </si>
  <si>
    <t>Leukozyten Day27_From Start</t>
  </si>
  <si>
    <t>Leukozyten Day20_From Start</t>
  </si>
  <si>
    <t>Leukozyten Day12_From Start</t>
  </si>
  <si>
    <t>Leukozyten Day11_From Start</t>
  </si>
  <si>
    <t>Leukozyten Day9_From Start</t>
  </si>
  <si>
    <t>Leukozyten Day8_From Start</t>
  </si>
  <si>
    <t>Leukozyten Day7_From Start</t>
  </si>
  <si>
    <t>Leukozyten Day6_From Start</t>
  </si>
  <si>
    <t>Leukozyten Day5_From Start</t>
  </si>
  <si>
    <t>Leukozyten Day4_From Start</t>
  </si>
  <si>
    <t>Leukozyten Day3_From Start</t>
  </si>
  <si>
    <t>Leukozyten Day2_From Start</t>
  </si>
  <si>
    <t>Leukozyten Day1_From Start</t>
  </si>
  <si>
    <t>Leukozyten Day_Unknown</t>
  </si>
  <si>
    <t>Leukozyten Day1</t>
  </si>
  <si>
    <t>Leukozyten Day2</t>
  </si>
  <si>
    <t>Leukozyten Day3</t>
  </si>
  <si>
    <t>Leukozyten Day4</t>
  </si>
  <si>
    <t>Leukozyten Day5</t>
  </si>
  <si>
    <t>Leukozyten Day6</t>
  </si>
  <si>
    <t>Leukozyten Day7</t>
  </si>
  <si>
    <t>Leukozyten Day8</t>
  </si>
  <si>
    <t>Leukozyten Day9</t>
  </si>
  <si>
    <t>Leukozyten Day10</t>
  </si>
  <si>
    <t>Leukozyten Day11</t>
  </si>
  <si>
    <t>Leukozyten Day12</t>
  </si>
  <si>
    <t>Leukozyten Day13</t>
  </si>
  <si>
    <t>Leukozyten Day14</t>
  </si>
  <si>
    <t>Leukozyten Day15</t>
  </si>
  <si>
    <t>Leukozyten Day16</t>
  </si>
  <si>
    <t>Leukozyten Day17</t>
  </si>
  <si>
    <t>Leukozyten Day20</t>
  </si>
  <si>
    <t>Leukozyten Day21</t>
  </si>
  <si>
    <t>Leukozyten Day22</t>
  </si>
  <si>
    <t>Leukozyten Day23</t>
  </si>
  <si>
    <t>Leukozyten Day25</t>
  </si>
  <si>
    <t>Leukozyten Day27</t>
  </si>
  <si>
    <t>Leukozyten Day29</t>
  </si>
  <si>
    <t>Leukozyten Day31</t>
  </si>
  <si>
    <t>Leukozyten Day53</t>
  </si>
  <si>
    <t>Leukozyten Day63</t>
  </si>
  <si>
    <t>Leukozyten Day70</t>
  </si>
  <si>
    <t>Leukozyten Day162</t>
  </si>
  <si>
    <t>Leukozyten</t>
  </si>
  <si>
    <t>Leukozyten Day3 , Leukozyten Day5</t>
  </si>
  <si>
    <t>Leukozyten Day5 , Leukozyten Day6 , Leukozyten Day29</t>
  </si>
  <si>
    <t>Leukozyten Day39_From Start , Leukozyten Day4</t>
  </si>
  <si>
    <t>Leukozyten Day4_From Start , Leukozyten Day3</t>
  </si>
  <si>
    <t>Leukozyten Day6 , Leukozyten Day11</t>
  </si>
  <si>
    <t>Leukozyten Day6 , Leukozyten Day7</t>
  </si>
  <si>
    <t>Leukozyten Day1 , Leukozyten Day2 , Leukozyten Day3 , Leukozyten Day4 , Leukozyten Day6 , Leukozyten Day9 , Leukozyten Day12 , Leukozyten Day14 , Leukozyten Day17</t>
  </si>
  <si>
    <t>Leukozyten Day12_From Start , Leukozyten Day1</t>
  </si>
  <si>
    <t>Leukozyten Day13 , Leukozyten Day20</t>
  </si>
  <si>
    <t>Leukozyten Day7 , Leukozyten Day9 , Leukozyten Day11</t>
  </si>
  <si>
    <t>Leukozyten Day4 , Leukozyten Day10 , Leukozyten Day70 , Leukozyten Day162</t>
  </si>
  <si>
    <t>Leukozyten Day_Unknown , Leukozyten Day14 , Leukozyten Day22</t>
  </si>
  <si>
    <t>Leukozyten Day7_From Start , Leukozyten Day2_From Start</t>
  </si>
  <si>
    <t>Leukozyten Day4 , Leukozyten Day5 , Leukozyten Day12 , Leukozyten Day27</t>
  </si>
  <si>
    <t>Leukozyten Day8_From Start , Leukozyten Day1_From Start , Leukozyten Day1 , Leukozyten Day3 , Leukozyten Day9</t>
  </si>
  <si>
    <t>Leukozyten Day1 , Leukozyten Day3 , Leukozyten Day13</t>
  </si>
  <si>
    <t>Leukozyten Day36_From Start , Leukozyten Day20_From Start , Leukozyten Day1 , Leukozyten Day9 , Leukozyten Day15</t>
  </si>
  <si>
    <t>Leukozyten Day4 , Leukozyten Day10 , Leukozyten Day12 , Leukozyten Day16</t>
  </si>
  <si>
    <t>Leukozyten Day1 , Leukozyten Day2 , Leukozyten Day9 , Leukozyten Day10 , Leukozyten Day11</t>
  </si>
  <si>
    <t>Leukozyten Day1 , Leukozyten Day2 , Leukozyten Day3 , Leukozyten Day4</t>
  </si>
  <si>
    <t>Leukozyten Day1 , Leukozyten Day3</t>
  </si>
  <si>
    <t>Leukozyten Day1 , Leukozyten Day8</t>
  </si>
  <si>
    <t>Leukozyten Day2 , Leukozyten Day29 , Leukozyten Day63</t>
  </si>
  <si>
    <t>Leukozyten Day2 , Leukozyten Day4 , Leukozyten Day5 , Leukozyten Day6 , Leukozyten Day7 , Leukozyten Day9 , Leukozyten Day11 , Leukozyten Day15</t>
  </si>
  <si>
    <t>Leukozyten Day1 , Leukozyten Day2 , Leukozyten Day3</t>
  </si>
  <si>
    <t>Leukozyten Day1 , Leukozyten Day2 , Leukozyten Day4 , Leukozyten Day10</t>
  </si>
  <si>
    <t>Leukozyten Day5 , Leukozyten Day8</t>
  </si>
  <si>
    <t>Leukozyten Day1 , Leukozyten Day3 , Leukozyten Day6</t>
  </si>
  <si>
    <t>Leukozyten Day15 , Leukozyten Day21 , Leukozyten Day23</t>
  </si>
  <si>
    <t>Leukozyten Day1 , Leukozyten Day2 , Leukozyten Day4 , Leukozyten Day7 , Leukozyten Day10 , Leukozyten Day15 , Leukozyten Day25</t>
  </si>
  <si>
    <t>Leukozyten Day11_From Start , Leukozyten Day3 , Leukozyten Day4</t>
  </si>
  <si>
    <t>Leukozyten Day11_From Start , Leukozyten Day8_From Start , Leukozyten Day7_From Start , Leukozyten Day5_From Start , Leukozyten Day2 , Leukozyten Day3 , Leukozyten Day7 , Leukozyten Day9</t>
  </si>
  <si>
    <t>Leukozyten Day2 , Leukozyten Day3 , Leukozyten Day11</t>
  </si>
  <si>
    <t>Leukozyten Day11 , Leukozyten Day12</t>
  </si>
  <si>
    <t>Leukozyten Day1 , Leukozyten Day2 , Leukozyten Day6 , Leukozyten Day9</t>
  </si>
  <si>
    <t>Leukozyten Day7_From Start , Leukozyten Day5_From Start , Leukozyten Day1 , Leukozyten Day9</t>
  </si>
  <si>
    <t>Leukozyten Day12_From Start , Leukozyten Day8_From Start , Leukozyten Day7_From Start</t>
  </si>
  <si>
    <t>Leukozyten Day2_From Start , Leukozyten Day2</t>
  </si>
  <si>
    <t>Leukozyten Day1_From Start , Leukozyten Day1 , Leukozyten Day2 , Leukozyten Day3 , Leukozyten Day4 , Leukozyten Day5</t>
  </si>
  <si>
    <t>Leukozyten Day1 , Leukozyten Day3 , Leukozyten Day7</t>
  </si>
  <si>
    <t>Leukozyten Day64_From Start , Leukozyten Day5</t>
  </si>
  <si>
    <t>Leukozyten Day3_From Start , Leukozyten Day2_From Start , Leukozyten Day1_From Start , Leukozyten Day1 , Leukozyten Day2</t>
  </si>
  <si>
    <t>Leukozyten Day2 , Leukozyten Day6 , Leukozyten Day8 , Leukozyten Day10 , Leukozyten Day12</t>
  </si>
  <si>
    <t>Leukozyten Day48_From Start , Leukozyten Day27_From Start , Leukozyten Day9_From Start , Leukozyten Day2 , Leukozyten Day3 , Leukozyten Day4 , Leukozyten Day5</t>
  </si>
  <si>
    <t>Leukozyten Day4 , Leukozyten Day11</t>
  </si>
  <si>
    <t>GOT Day275_From Start</t>
  </si>
  <si>
    <t>GOT Day114_From Start</t>
  </si>
  <si>
    <t>GOT Day107_From Start</t>
  </si>
  <si>
    <t>GOT Day105_From Start</t>
  </si>
  <si>
    <t>GOT Day56_From Start</t>
  </si>
  <si>
    <t>GOT Day36_From Start</t>
  </si>
  <si>
    <t>GOT Day26_From Start</t>
  </si>
  <si>
    <t>GOT Day22_From Start</t>
  </si>
  <si>
    <t>GOT Day20_From Start</t>
  </si>
  <si>
    <t>GOT Day18_From Start</t>
  </si>
  <si>
    <t>GOT Day13_From Start</t>
  </si>
  <si>
    <t>GOT Day12_From Start</t>
  </si>
  <si>
    <t>GOT Day11_From Start</t>
  </si>
  <si>
    <t>GOT Day9_From Start</t>
  </si>
  <si>
    <t>GOT Day8_From Start</t>
  </si>
  <si>
    <t>GOT Day7_From Start</t>
  </si>
  <si>
    <t>GOT Day6_From Start</t>
  </si>
  <si>
    <t>GOT Day5_From Start</t>
  </si>
  <si>
    <t>GOT Day4_From Start</t>
  </si>
  <si>
    <t>GOT Day3_From Start</t>
  </si>
  <si>
    <t>GOT Day2_From Start</t>
  </si>
  <si>
    <t>GOT Day1_From Start</t>
  </si>
  <si>
    <t>GOT Day_Unknown</t>
  </si>
  <si>
    <t>GOT Day1</t>
  </si>
  <si>
    <t>GOT Day2</t>
  </si>
  <si>
    <t>GOT Day3</t>
  </si>
  <si>
    <t>GOT Day4</t>
  </si>
  <si>
    <t>GOT Day5</t>
  </si>
  <si>
    <t>GOT Day6</t>
  </si>
  <si>
    <t>GOT Day7</t>
  </si>
  <si>
    <t>GOT Day8</t>
  </si>
  <si>
    <t>GOT Day9</t>
  </si>
  <si>
    <t>GOT Day10</t>
  </si>
  <si>
    <t>GOT Day11</t>
  </si>
  <si>
    <t>GOT Day12</t>
  </si>
  <si>
    <t>GOT Day13</t>
  </si>
  <si>
    <t>GOT Day14</t>
  </si>
  <si>
    <t>GOT Day15</t>
  </si>
  <si>
    <t>GOT Day16</t>
  </si>
  <si>
    <t>GOT Day17</t>
  </si>
  <si>
    <t>GOT Day18</t>
  </si>
  <si>
    <t>GOT Day19</t>
  </si>
  <si>
    <t>GOT Day20</t>
  </si>
  <si>
    <t>GOT Day21</t>
  </si>
  <si>
    <t>GOT Day22</t>
  </si>
  <si>
    <t>GOT Day23</t>
  </si>
  <si>
    <t>GOT Day24</t>
  </si>
  <si>
    <t>GOT Day25</t>
  </si>
  <si>
    <t>GOT Day26</t>
  </si>
  <si>
    <t>GOT Day27</t>
  </si>
  <si>
    <t>GOT Day28</t>
  </si>
  <si>
    <t>GOT Day29</t>
  </si>
  <si>
    <t>GOT Day30</t>
  </si>
  <si>
    <t>GOT Day31</t>
  </si>
  <si>
    <t>GOT Day32</t>
  </si>
  <si>
    <t>GOT Day33</t>
  </si>
  <si>
    <t>GOT Day34</t>
  </si>
  <si>
    <t>GOT Day35</t>
  </si>
  <si>
    <t>GOT Day37</t>
  </si>
  <si>
    <t>GOT Day38</t>
  </si>
  <si>
    <t>GOT Day39</t>
  </si>
  <si>
    <t>GOT Day41</t>
  </si>
  <si>
    <t>GOT Day43</t>
  </si>
  <si>
    <t>GOT Day45</t>
  </si>
  <si>
    <t>GOT Day46</t>
  </si>
  <si>
    <t>GOT Day47</t>
  </si>
  <si>
    <t>GOT Day49</t>
  </si>
  <si>
    <t>GOT Day51</t>
  </si>
  <si>
    <t>GOT Day52</t>
  </si>
  <si>
    <t>GOT Day53</t>
  </si>
  <si>
    <t>GOT Day54</t>
  </si>
  <si>
    <t>GOT Day56</t>
  </si>
  <si>
    <t>GOT Day57</t>
  </si>
  <si>
    <t>GOT Day58</t>
  </si>
  <si>
    <t>GOT Day62</t>
  </si>
  <si>
    <t>GOT Day63</t>
  </si>
  <si>
    <t>GOT Day66</t>
  </si>
  <si>
    <t>GOT Day67</t>
  </si>
  <si>
    <t>GOT Day70</t>
  </si>
  <si>
    <t>GOT Day74</t>
  </si>
  <si>
    <t>GOT Day75</t>
  </si>
  <si>
    <t>GOT Day80</t>
  </si>
  <si>
    <t>GOT Day84</t>
  </si>
  <si>
    <t>GOT Day86</t>
  </si>
  <si>
    <t>GOT Day90</t>
  </si>
  <si>
    <t>GOT Day93</t>
  </si>
  <si>
    <t>GOT Day97</t>
  </si>
  <si>
    <t>GOT Day101</t>
  </si>
  <si>
    <t>GOT Day153</t>
  </si>
  <si>
    <t>GOT Day142</t>
  </si>
  <si>
    <t>GOT</t>
  </si>
  <si>
    <t>GOT Day8 , GOT Day12</t>
  </si>
  <si>
    <t>GOT Day4_From Start , GOT Day3_From Start , GOT Day7</t>
  </si>
  <si>
    <t>GOT Day5 , GOT Day6 , GOT Day29</t>
  </si>
  <si>
    <t>GOT Day11 , GOT Day15 , GOT Day17 , GOT Day29 , GOT Day31</t>
  </si>
  <si>
    <t>GOT Day2 , GOT Day3 , GOT Day4 , GOT Day6 , GOT Day8 , GOT Day9 , GOT Day12 , GOT Day17</t>
  </si>
  <si>
    <t>GOT Day4 , GOT Day10 , GOT Day70</t>
  </si>
  <si>
    <t>GOT Day15 , GOT Day18</t>
  </si>
  <si>
    <t>GOT Day1 , GOT Day2 , GOT Day4 , GOT Day7</t>
  </si>
  <si>
    <t>GOT Day1 , GOT Day4</t>
  </si>
  <si>
    <t>GOT Day13 , GOT Day19</t>
  </si>
  <si>
    <t>GOT Day_Unknown , GOT Day1</t>
  </si>
  <si>
    <t>GOT Day8 , GOT Day10 , GOT Day13</t>
  </si>
  <si>
    <t>GOT Day1 , GOT Day2 , GOT Day4</t>
  </si>
  <si>
    <t>GOT Day22 , GOT Day34</t>
  </si>
  <si>
    <t>GOT Day7_From Start , GOT Day2_From Start , GOT Day3 , GOT Day7</t>
  </si>
  <si>
    <t>GOT Day17 , GOT Day20</t>
  </si>
  <si>
    <t>GOT Day3 , GOT Day6 , GOT Day9</t>
  </si>
  <si>
    <t>GOT Day1 , GOT Day3</t>
  </si>
  <si>
    <t>GOT Day1 , GOT Day2 , GOT Day3 , GOT Day4 , GOT Day8 , GOT Day12</t>
  </si>
  <si>
    <t>GOT Day22_From Start , GOT Day1 , GOT Day6 , GOT Day14</t>
  </si>
  <si>
    <t>GOT Day1 , GOT Day28</t>
  </si>
  <si>
    <t>GOT Day5 , GOT Day62</t>
  </si>
  <si>
    <t>GOT Day18_From Start , GOT Day11 , GOT Day16</t>
  </si>
  <si>
    <t>GOT Day36_From Start , GOT Day20_From Start , GOT Day1 , GOT Day9 , GOT Day15</t>
  </si>
  <si>
    <t>GOT Day2 , GOT Day12 , GOT Day26</t>
  </si>
  <si>
    <t>GOT Day4 , GOT Day6 , GOT Day10 , GOT Day12 , GOT Day16</t>
  </si>
  <si>
    <t>GOT Day1 , GOT Day2 , GOT Day8 , GOT Day9 , GOT Day10 , GOT Day11</t>
  </si>
  <si>
    <t>GOT Day1 , GOT Day18 , GOT Day41</t>
  </si>
  <si>
    <t>GOT Day1 , GOT Day84 , GOT Day86</t>
  </si>
  <si>
    <t>GOT Day9_From Start , GOT Day7_From Start , GOT Day1 , GOT Day16</t>
  </si>
  <si>
    <t>GOT Day2 , GOT Day3 , GOT Day11</t>
  </si>
  <si>
    <t>GOT Day1 , GOT Day2 , GOT Day3 , GOT Day4 , GOT Day5 , GOT Day8</t>
  </si>
  <si>
    <t>GOT Day11 , GOT Day20 , GOT Day30</t>
  </si>
  <si>
    <t>GOT Day2 , GOT Day29 , GOT Day63 , GOT Day80</t>
  </si>
  <si>
    <t>GOT Day2 , GOT Day3</t>
  </si>
  <si>
    <t>GOT Day2 , GOT Day12 , GOT Day22</t>
  </si>
  <si>
    <t>GOT Day1 , GOT Day2 , GOT Day4 , GOT Day9 , GOT Day14 , GOT Day21 , GOT Day32</t>
  </si>
  <si>
    <t>GOT Day2 , GOT Day3 , GOT Day4 , GOT Day5 , GOT Day6 , GOT Day7 , GOT Day9 , GOT Day11 , GOT Day15 , GOT Day17</t>
  </si>
  <si>
    <t>GOT Day1 , GOT Day2 , GOT Day3 , GOT Day4 , GOT Day6 , GOT Day10</t>
  </si>
  <si>
    <t>GOT Day8 , GOT Day13 , GOT Day17</t>
  </si>
  <si>
    <t>GOT Day105_From Start , GOT Day7_From Start , GOT Day1 , GOT Day8 , GOT Day13 , GOT Day18 , GOT Day63</t>
  </si>
  <si>
    <t>GOT Day1 , GOT Day3 , GOT Day6</t>
  </si>
  <si>
    <t>GOT Day15 , GOT Day19 , GOT Day21 , GOT Day23</t>
  </si>
  <si>
    <t>GOT Day_Unknown , GOT Day1 , GOT Day31</t>
  </si>
  <si>
    <t>GOT Day10 , GOT Day19 , GOT Day24</t>
  </si>
  <si>
    <t>GOT Day1 , GOT Day15 , GOT Day16</t>
  </si>
  <si>
    <t>GOT Day1 , GOT Day51 , GOT Day101 , GOT Day153</t>
  </si>
  <si>
    <t>GOT Day1 , GOT Day13</t>
  </si>
  <si>
    <t>GOT Day1 , GOT Day33 , GOT Day47 , GOT Day75 , GOT Day97</t>
  </si>
  <si>
    <t>GOT Day1 , GOT Day2 , GOT Day3 , GOT Day4 , GOT Day5 , GOT Day7 , GOT Day8 , GOT Day10 , GOT Day15 , GOT Day25 , GOT Day67 , GOT Day74</t>
  </si>
  <si>
    <t>GOT Day11 , GOT Day16 , GOT Day24 , GOT Day29</t>
  </si>
  <si>
    <t>GOT Day1 , GOT Day11</t>
  </si>
  <si>
    <t>GOT Day1 , GOT Day12 , GOT Day15 , GOT Day19 , GOT Day22 , GOT Day27 , GOT Day41 , GOT Day45 , GOT Day47 , GOT Day49 , GOT Day52 , GOT Day56</t>
  </si>
  <si>
    <t>GOT Day10 , GOT Day12 , GOT Day16 , GOT Day24</t>
  </si>
  <si>
    <t>GOT Day4 , GOT Day5 , GOT Day6 , GOT Day9</t>
  </si>
  <si>
    <t>GOT Day1 , GOT Day43</t>
  </si>
  <si>
    <t>GOT Day1 , GOT Day3 , GOT Day4 , GOT Day14 , GOT Day62</t>
  </si>
  <si>
    <t>GOT Day6_From Start , GOT Day5 , GOT Day7 , GOT Day8 , GOT Day12 , GOT Day14 , GOT Day20 , GOT Day22</t>
  </si>
  <si>
    <t>GOT Day4 , GOT Day39</t>
  </si>
  <si>
    <t>GOT Day1 , GOT Day2 , GOT Day10 , GOT Day38 , GOT Day58</t>
  </si>
  <si>
    <t>GOT Day2 , GOT Day3 , GOT Day4 , GOT Day5 , GOT Day6 , GOT Day7 , GOT Day15 , GOT Day23 , GOT Day28</t>
  </si>
  <si>
    <t>GOT Day_Unknown , GOT Day31</t>
  </si>
  <si>
    <t>GOT Day17 , GOT Day19 , GOT Day20 , GOT Day31 , GOT Day46</t>
  </si>
  <si>
    <t>GOT Day56_From Start , GOT Day1 , GOT Day8 , GOT Day26</t>
  </si>
  <si>
    <t>GOT Day13 , GOT Day15 , GOT Day17 , GOT Day21</t>
  </si>
  <si>
    <t>GOT Day1 , GOT Day2</t>
  </si>
  <si>
    <t>GOT Day2 , GOT Day4</t>
  </si>
  <si>
    <t>GOT Day1 , GOT Day2 , GOT Day4 , GOT Day12 , GOT Day90</t>
  </si>
  <si>
    <t>GOT Day26_From Start , GOT Day1 , GOT Day2 , GOT Day4</t>
  </si>
  <si>
    <t>GOT Day2 , GOT Day32 , GOT Day37 , GOT Day74 , GOT Day142</t>
  </si>
  <si>
    <t>GOT Day_Unknown , GOT Day8</t>
  </si>
  <si>
    <t>GOT Day13_From Start , GOT Day12_From Start , GOT Day4_From Start , GOT Day_Unknown , GOT Day1 , GOT Day2 , GOT Day3 , GOT Day4 , GOT Day5 , GOT Day6 , GOT Day7 , GOT Day8 , GOT Day10 , GOT Day12 , GOT Day16 , GOT Day19 , GOT Day23 , GOT Day25</t>
  </si>
  <si>
    <t>GOT Day6 , GOT Day8 , GOT Day10 , GOT Day12 , GOT Day13 , GOT Day20 , GOT Day32 , GOT Day33 , GOT Day75</t>
  </si>
  <si>
    <t>GOT Day20_From Start , GOT Day6_From Start , GOT Day1 , GOT Day6 , GOT Day20 , GOT Day34</t>
  </si>
  <si>
    <t>GOT Day1 , GOT Day3 , GOT Day18</t>
  </si>
  <si>
    <t>GOT Day11_From Start , GOT Day2 , GOT Day3 , GOT Day9</t>
  </si>
  <si>
    <t>GOT Day3 , GOT Day4 , GOT Day8 , GOT Day15</t>
  </si>
  <si>
    <t>GOT Day5_From Start , GOT Day2_From Start , GOT Day1 , GOT Day2 , GOT Day3 , GOT Day4</t>
  </si>
  <si>
    <t>GOT Day11 , GOT Day12 , GOT Day15 , GOT Day18</t>
  </si>
  <si>
    <t>GOT Day1 , GOT Day5</t>
  </si>
  <si>
    <t>GOT Day1 , GOT Day2 , GOT Day6 , GOT Day9</t>
  </si>
  <si>
    <t>GOT Day_Unknown , GOT Day4</t>
  </si>
  <si>
    <t>GOT Day7_From Start , GOT Day6_From Start , GOT Day1 , GOT Day5 , GOT Day9</t>
  </si>
  <si>
    <t>GOT Day12_From Start , GOT Day8_From Start , GOT Day7_From Start , GOT Day4_From Start , GOT Day1</t>
  </si>
  <si>
    <t>GOT Day2_From Start , GOT Day2</t>
  </si>
  <si>
    <t>GOT Day1 , GOT Day2 , GOT Day6</t>
  </si>
  <si>
    <t>GOT Day3 , GOT Day4</t>
  </si>
  <si>
    <t>GOT Day1_From Start , GOT Day1 , GOT Day2 , GOT Day5</t>
  </si>
  <si>
    <t>GOT Day2_From Start , GOT Day1_From Start , GOT Day1 , GOT Day2 , GOT Day3 , GOT Day4 , GOT Day5 , GOT Day6 , GOT Day8 , GOT Day9 , GOT Day14 , GOT Day15 , GOT Day16</t>
  </si>
  <si>
    <t>GOT Day2_From Start , GOT Day1 , GOT Day3 , GOT Day7</t>
  </si>
  <si>
    <t>GOT Day1 , GOT Day5 , GOT Day12</t>
  </si>
  <si>
    <t>GOT Day1 , GOT Day3 , GOT Day4 , GOT Day8 , GOT Day11 , GOT Day13</t>
  </si>
  <si>
    <t>GOT Day3_From Start , GOT Day2_From Start , GOT Day1_From Start , GOT Day1 , GOT Day2</t>
  </si>
  <si>
    <t>GOT Day1 , GOT Day4 , GOT Day8 , GOT Day14 , GOT Day19</t>
  </si>
  <si>
    <t>GOT Day2 , GOT Day4 , GOT Day7 , GOT Day11 , GOT Day12 , GOT Day35</t>
  </si>
  <si>
    <t>GOT Day114_From Start , GOT Day107_From Start , GOT Day36_From Start , GOT Day1 , GOT Day2 , GOT Day3 , GOT Day7</t>
  </si>
  <si>
    <t>GOT Day3 , GOT Day4 , GOT Day5 , GOT Day6 , GOT Day7</t>
  </si>
  <si>
    <t>GOT Day4 , GOT Day7 , GOT Day11 , GOT Day15 , GOT Day32 , GOT Day46</t>
  </si>
  <si>
    <t>GOT Day11 , GOT Day15 , GOT Day16 , GOT Day28 , GOT Day47</t>
  </si>
  <si>
    <t>GOT Day275_From Start , GOT Day1 , GOT Day2 , GOT Day9</t>
  </si>
  <si>
    <t>GOT Day1 , GOT Day2 , GOT Day7 , GOT Day8 , GOT Day11 , GOT Day14</t>
  </si>
  <si>
    <t>GOT Day2 , GOT Day6 , GOT Day14 , GOT Day29</t>
  </si>
  <si>
    <t>GOT Day2 , GOT Day3 , GOT Day4</t>
  </si>
  <si>
    <t>GOT Day2 , GOT Day3 , GOT Day5 , GOT Day12</t>
  </si>
  <si>
    <t>GOT Day1 , GOT Day2 , GOT Day6 , GOT Day14</t>
  </si>
  <si>
    <t>GOT Day4 , GOT Day6 , GOT Day11</t>
  </si>
  <si>
    <t>GPT Day275_From Start</t>
  </si>
  <si>
    <t>GPT Day114_From Start</t>
  </si>
  <si>
    <t>GPT Day107_From Start</t>
  </si>
  <si>
    <t>GPT Day105_From Start</t>
  </si>
  <si>
    <t>GPT Day55_From Start</t>
  </si>
  <si>
    <t>GPT Day54_From Start</t>
  </si>
  <si>
    <t>GPT Day37_From Start</t>
  </si>
  <si>
    <t>GPT Day36_From Start</t>
  </si>
  <si>
    <t>GPT Day30_From Start</t>
  </si>
  <si>
    <t>GPT Day28_From Start</t>
  </si>
  <si>
    <t>GPT Day22_From Start</t>
  </si>
  <si>
    <t>GPT Day20_From Start</t>
  </si>
  <si>
    <t>GPT Day18_From Start</t>
  </si>
  <si>
    <t>GPT Day13_From Start</t>
  </si>
  <si>
    <t>GPT Day12_From Start</t>
  </si>
  <si>
    <t>GPT Day11_From Start</t>
  </si>
  <si>
    <t>GPT Day9_From Start</t>
  </si>
  <si>
    <t>GPT Day8_From Start</t>
  </si>
  <si>
    <t>GPT Day7_From Start</t>
  </si>
  <si>
    <t>GPT Day6_From Start</t>
  </si>
  <si>
    <t>GPT Day5_From Start</t>
  </si>
  <si>
    <t>GPT Day4_From Start</t>
  </si>
  <si>
    <t>GPT Day3_From Start</t>
  </si>
  <si>
    <t>GPT Day2_From Start</t>
  </si>
  <si>
    <t>GPT Day1_From Start</t>
  </si>
  <si>
    <t>GPT Day_Unknown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</si>
  <si>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</si>
  <si>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</si>
  <si>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</si>
  <si>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</si>
  <si>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</si>
  <si>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</si>
  <si>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</si>
  <si>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</si>
  <si>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</si>
  <si>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</si>
  <si>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</si>
  <si>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</si>
  <si>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</si>
  <si>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</si>
  <si>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</si>
  <si>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</si>
  <si>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</si>
  <si>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</si>
  <si>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</si>
  <si>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</si>
  <si>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</si>
  <si>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</si>
  <si>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</si>
  <si>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</si>
  <si>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</si>
  <si>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</si>
  <si>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</si>
  <si>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</si>
  <si>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Day29</t>
  </si>
  <si>
    <t>GPT Day31</t>
  </si>
  <si>
    <t>GPT Day32</t>
  </si>
  <si>
    <t>GPT Day33</t>
  </si>
  <si>
    <t>GPT Day34</t>
  </si>
  <si>
    <t>GPT Day35</t>
  </si>
  <si>
    <t>GPT Day36</t>
  </si>
  <si>
    <t>GPT Day37</t>
  </si>
  <si>
    <t>GPT Day38</t>
  </si>
  <si>
    <t>GPT Day40</t>
  </si>
  <si>
    <t>GPT Day41</t>
  </si>
  <si>
    <t>GPT Day42</t>
  </si>
  <si>
    <t>GPT Day44</t>
  </si>
  <si>
    <t>GPT Day45</t>
  </si>
  <si>
    <t>GPT Day46</t>
  </si>
  <si>
    <t>GPT Day47</t>
  </si>
  <si>
    <t>GPT Day49</t>
  </si>
  <si>
    <t>GPT Day51</t>
  </si>
  <si>
    <t>GPT Day52</t>
  </si>
  <si>
    <t>GPT Day53</t>
  </si>
  <si>
    <t>GPT Day54</t>
  </si>
  <si>
    <t>GPT Day55</t>
  </si>
  <si>
    <t>GPT Day57</t>
  </si>
  <si>
    <t>GPT Day58</t>
  </si>
  <si>
    <t>GPT Day62</t>
  </si>
  <si>
    <t>GPT Day63</t>
  </si>
  <si>
    <t>GPT Day64</t>
  </si>
  <si>
    <t>GPT Day66</t>
  </si>
  <si>
    <t>GPT Day67</t>
  </si>
  <si>
    <t>GPT Day70</t>
  </si>
  <si>
    <t>GPT Day74</t>
  </si>
  <si>
    <t>GPT Day75</t>
  </si>
  <si>
    <t>GPT Day80</t>
  </si>
  <si>
    <t>GPT Day84</t>
  </si>
  <si>
    <t>GPT Day86</t>
  </si>
  <si>
    <t>GPT Day90</t>
  </si>
  <si>
    <t>GPT Day93</t>
  </si>
  <si>
    <t>GPT Day97</t>
  </si>
  <si>
    <t>GPT Day101</t>
  </si>
  <si>
    <t>GPT Day104</t>
  </si>
  <si>
    <t>GPT Day154</t>
  </si>
  <si>
    <t>GPT Day158</t>
  </si>
  <si>
    <t>619.8</t>
  </si>
  <si>
    <t>GPT</t>
  </si>
  <si>
    <t>GPT Day8 , GPT Day12</t>
  </si>
  <si>
    <t>GPT Day5 , GPT Day6 , GPT Day29</t>
  </si>
  <si>
    <t>GPT Day11 , GPT Day15 , GPT Day17 , GPT Day29 , GPT Day31</t>
  </si>
  <si>
    <t>GPT Day1 , GPT Day6</t>
  </si>
  <si>
    <t>GPT Day2 , GPT Day3 , GPT Day4 , GPT Day6 , GPT Day12 , GPT Day14</t>
  </si>
  <si>
    <t>GPT Day7 , GPT Day9</t>
  </si>
  <si>
    <t>GPT Day4 , GPT Day10 , GPT Day70</t>
  </si>
  <si>
    <t>GPT Day1 , GPT Day2 , GPT Day4 , GPT Day7</t>
  </si>
  <si>
    <t>GPT Day1 , GPT Day4</t>
  </si>
  <si>
    <t>GPT Day8 , GPT Day10 , GPT Day13</t>
  </si>
  <si>
    <t>GPT Day1 , GPT Day2 , GPT Day4</t>
  </si>
  <si>
    <t>GPT Day22 , GPT Day34</t>
  </si>
  <si>
    <t>GPT Day7_From Start , GPT Day2_From Start , GPT Day3 , GPT Day7</t>
  </si>
  <si>
    <t>GPT Day17 , GPT Day20</t>
  </si>
  <si>
    <t>GPT Day1 , GPT Day3 , GPT Day6 , GPT Day9</t>
  </si>
  <si>
    <t>GPT Day1 , GPT Day3</t>
  </si>
  <si>
    <t>GPT Day3 , GPT Day15</t>
  </si>
  <si>
    <t>GPT Day1 , GPT Day2 , GPT Day3 , GPT Day4 , GPT Day8 , GPT Day12</t>
  </si>
  <si>
    <t>GPT Day41 , GPT Day101</t>
  </si>
  <si>
    <t>GPT Day22_From Start , GPT Day1 , GPT Day6 , GPT Day14 , GPT Day31 , GPT Day37</t>
  </si>
  <si>
    <t>GPT Day1 , GPT Day28</t>
  </si>
  <si>
    <t>GPT Day5 , GPT Day62</t>
  </si>
  <si>
    <t>GPT Day18_From Start , GPT Day11 , GPT Day16</t>
  </si>
  <si>
    <t>GPT Day36_From Start , GPT Day20_From Start , GPT Day1 , GPT Day15</t>
  </si>
  <si>
    <t>GPT Day2 , GPT Day9 , GPT Day12 , GPT Day26</t>
  </si>
  <si>
    <t>GPT Day4 , GPT Day6 , GPT Day10 , GPT Day12 , GPT Day16</t>
  </si>
  <si>
    <t>GPT Day1 , GPT Day2 , GPT Day9 , GPT Day10 , GPT Day11</t>
  </si>
  <si>
    <t>GPT Day_Unknown , GPT Day1</t>
  </si>
  <si>
    <t>GPT Day1 , GPT Day18 , GPT Day42</t>
  </si>
  <si>
    <t>GPT Day1 , GPT Day84 , GPT Day86</t>
  </si>
  <si>
    <t>GPT Day9_From Start , GPT Day7_From Start , GPT Day1 , GPT Day16</t>
  </si>
  <si>
    <t>GPT Day2 , GPT Day3 , GPT Day11</t>
  </si>
  <si>
    <t>GPT Day2 , GPT Day29 , GPT Day63 , GPT Day80</t>
  </si>
  <si>
    <t>GPT Day2 , GPT Day3</t>
  </si>
  <si>
    <t>GPT Day1 , GPT Day12 , GPT Day22</t>
  </si>
  <si>
    <t>GPT Day1 , GPT Day2 , GPT Day4 , GPT Day9 , GPT Day14 , GPT Day21 , GPT Day32</t>
  </si>
  <si>
    <t>GPT Day2 , GPT Day3 , GPT Day4 , GPT Day5 , GPT Day6 , GPT Day7 , GPT Day9 , GPT Day11 , GPT Day15 , GPT Day17</t>
  </si>
  <si>
    <t>GPT Day1 , GPT Day2 , GPT Day3 , GPT Day4 , GPT Day6 , GPT Day10</t>
  </si>
  <si>
    <t>GPT Day8 , GPT Day13 , GPT Day17</t>
  </si>
  <si>
    <t>GPT Day105_From Start , GPT Day7_From Start , GPT Day1 , GPT Day8 , GPT Day13 , GPT Day18 , GPT Day63</t>
  </si>
  <si>
    <t>GPT Day1 , GPT Day3 , GPT Day6</t>
  </si>
  <si>
    <t>GPT Day15 , GPT Day19 , GPT Day21 , GPT Day23</t>
  </si>
  <si>
    <t>GPT Day_Unknown , GPT Day1 , GPT Day31</t>
  </si>
  <si>
    <t>GPT Day10 , GPT Day19 , GPT Day24</t>
  </si>
  <si>
    <t>GPT Day1 , GPT Day15 , GPT Day16</t>
  </si>
  <si>
    <t>GPT Day1 , GPT Day51 , GPT Day101 , GPT Day154</t>
  </si>
  <si>
    <t>GPT Day1 , GPT Day13</t>
  </si>
  <si>
    <t>GPT Day1 , GPT Day33 , GPT Day47 , GPT Day75 , GPT Day97</t>
  </si>
  <si>
    <t>GPT Day1 , GPT Day2 , GPT Day3 , GPT Day4 , GPT Day5 , GPT Day7 , GPT Day8 , GPT Day10 , GPT Day15 , GPT Day25 , GPT Day67 , GPT Day74</t>
  </si>
  <si>
    <t>GPT Day2_From Start , GPT Day4 , GPT Day18</t>
  </si>
  <si>
    <t>GPT Day11 , GPT Day16 , GPT Day24 , GPT Day29</t>
  </si>
  <si>
    <t>GPT Day1 , GPT Day11</t>
  </si>
  <si>
    <t>GPT Day1 , GPT Day12 , GPT Day15 , GPT Day19 , GPT Day22 , GPT Day27 , GPT Day42 , GPT Day45 , GPT Day46 , GPT Day47 , GPT Day49 , GPT Day52 , GPT Day55</t>
  </si>
  <si>
    <t>GPT Day10 , GPT Day12 , GPT Day16 , GPT Day24</t>
  </si>
  <si>
    <t>GPT Day4 , GPT Day5 , GPT Day6 , GPT Day9</t>
  </si>
  <si>
    <t>GPT Day1 , GPT Day2 , GPT Day12</t>
  </si>
  <si>
    <t>GPT Day1 , GPT Day4 , GPT Day14 , GPT Day62</t>
  </si>
  <si>
    <t>GPT Day6_From Start , GPT Day5 , GPT Day7 , GPT Day8 , GPT Day12 , GPT Day14 , GPT Day20 , GPT Day22 , GPT Day25</t>
  </si>
  <si>
    <t>GPT Day6 , GPT Day7 , GPT Day11 , GPT Day40</t>
  </si>
  <si>
    <t>GPT Day1 , GPT Day2 , GPT Day10 , GPT Day38 , GPT Day58</t>
  </si>
  <si>
    <t>GPT Day2 , GPT Day3 , GPT Day4 , GPT Day5 , GPT Day6 , GPT Day7 , GPT Day16 , GPT Day23 , GPT Day28</t>
  </si>
  <si>
    <t>GPT Day1 , GPT Day31</t>
  </si>
  <si>
    <t>GPT Day17 , GPT Day18 , GPT Day20 , GPT Day31 , GPT Day44</t>
  </si>
  <si>
    <t>GPT Day54_From Start , GPT Day1 , GPT Day8 , GPT Day26</t>
  </si>
  <si>
    <t>GPT Day13 , GPT Day15 , GPT Day17 , GPT Day21</t>
  </si>
  <si>
    <t>GPT Day1 , GPT Day2</t>
  </si>
  <si>
    <t>GPT Day1 , GPT Day2 , GPT Day4 , GPT Day12 , GPT Day90</t>
  </si>
  <si>
    <t>GPT Day28_From Start , GPT Day1 , GPT Day2 , GPT Day4</t>
  </si>
  <si>
    <t>GPT Day1 , GPT Day36 , GPT Day64 , GPT Day104 , GPT Day158</t>
  </si>
  <si>
    <t>GPT Day_Unknown , GPT Day8</t>
  </si>
  <si>
    <t>GPT Day13_From Start , GPT Day5_From Start , GPT Day4_From Start , GPT Day_Unknown , GPT Day1 , GPT Day2 , GPT Day3 , GPT Day4 , GPT Day5 , GPT Day6 , GPT Day7 , GPT Day8 , GPT Day10 , GPT Day12 , GPT Day16 , GPT Day18 , GPT Day19 , GPT Day23 , GPT Day26</t>
  </si>
  <si>
    <t>GPT Day6 , GPT Day8 , GPT Day10 , GPT Day12 , GPT Day13 , GPT Day20 , GPT Day29 , GPT Day33 , GPT Day74</t>
  </si>
  <si>
    <t>GPT Day20_From Start , GPT Day6_From Start , GPT Day1 , GPT Day6 , GPT Day20 , GPT Day34</t>
  </si>
  <si>
    <t>GPT Day1 , GPT Day3 , GPT Day18</t>
  </si>
  <si>
    <t>GPT Day1 , GPT Day8</t>
  </si>
  <si>
    <t>GPT Day11_From Start , GPT Day2 , GPT Day3 , GPT Day9</t>
  </si>
  <si>
    <t>GPT Day2 , GPT Day3 , GPT Day4 , GPT Day8 , GPT Day15</t>
  </si>
  <si>
    <t>GPT Day5_From Start , GPT Day2_From Start , GPT Day1 , GPT Day2 , GPT Day3 , GPT Day4</t>
  </si>
  <si>
    <t>GPT Day11 , GPT Day12 , GPT Day15 , GPT Day18</t>
  </si>
  <si>
    <t>GPT Day1 , GPT Day5</t>
  </si>
  <si>
    <t>GPT Day1 , GPT Day2 , GPT Day6 , GPT Day9</t>
  </si>
  <si>
    <t>GPT Day7_From Start , GPT Day6_From Start , GPT Day1 , GPT Day5 , GPT Day9</t>
  </si>
  <si>
    <t>GPT Day12_From Start , GPT Day8_From Start , GPT Day7_From Start , GPT Day4_From Start , GPT Day1</t>
  </si>
  <si>
    <t>GPT Day2_From Start , GPT Day2</t>
  </si>
  <si>
    <t>GPT Day1 , GPT Day2 , GPT Day6</t>
  </si>
  <si>
    <t>GPT Day3 , GPT Day4 , GPT Day18</t>
  </si>
  <si>
    <t>GPT Day1 , GPT Day2 , GPT Day5</t>
  </si>
  <si>
    <t>GPT Day2_From Start , GPT Day1_From Start , GPT Day1 , GPT Day2 , GPT Day3 , GPT Day4 , GPT Day5 , GPT Day6 , GPT Day8 , GPT Day9 , GPT Day14 , GPT Day15 , GPT Day16</t>
  </si>
  <si>
    <t>GPT Day2_From Start , GPT Day1 , GPT Day3 , GPT Day7</t>
  </si>
  <si>
    <t>GPT Day5 , GPT Day12</t>
  </si>
  <si>
    <t>GPT Day1 , GPT Day3 , GPT Day4 , GPT Day8 , GPT Day11 , GPT Day13</t>
  </si>
  <si>
    <t>GPT Day3_From Start , GPT Day2_From Start , GPT Day1_From Start , GPT Day1 , GPT Day2</t>
  </si>
  <si>
    <t>GPT Day1 , GPT Day4 , GPT Day7 , GPT Day14 , GPT Day19</t>
  </si>
  <si>
    <t>GPT Day2 , GPT Day4 , GPT Day35</t>
  </si>
  <si>
    <t>GPT Day114_From Start , GPT Day107_From Start , GPT Day36_From Start , GPT Day1 , GPT Day2 , GPT Day3 , GPT Day7</t>
  </si>
  <si>
    <t>GPT Day3 , GPT Day4 , GPT Day5 , GPT Day6 , GPT Day7</t>
  </si>
  <si>
    <t>GPT Day4 , GPT Day7 , GPT Day11 , GPT Day15 , GPT Day32 , GPT Day46</t>
  </si>
  <si>
    <t>GPT Day11 , GPT Day16 , GPT Day28 , GPT Day47 , GPT Day54</t>
  </si>
  <si>
    <t>GPT Day275_From Start , GPT Day37_From Start , GPT Day1 , GPT Day2 , GPT Day4 , GPT Day9</t>
  </si>
  <si>
    <t>GPT Day1 , GPT Day2 , GPT Day7 , GPT Day8 , GPT Day11 , GPT Day14</t>
  </si>
  <si>
    <t>GPT Day30_From Start , GPT Day1 , GPT Day2 , GPT Day3 , GPT Day29</t>
  </si>
  <si>
    <t>GPT Day2 , GPT Day3 , GPT Day5 , GPT Day12</t>
  </si>
  <si>
    <t>GPT Day1 , GPT Day2 , GPT Day6 , GPT Day14</t>
  </si>
  <si>
    <t>GPT Day55_From Start , GPT Day1</t>
  </si>
  <si>
    <t>GPT Day4 , GPT Day6 , GPT Day11</t>
  </si>
  <si>
    <t>GGT Day275_From Start</t>
  </si>
  <si>
    <t>GGT Day114_From Start</t>
  </si>
  <si>
    <t>GGT Day105_From Start</t>
  </si>
  <si>
    <t>GGT Day67_From Start</t>
  </si>
  <si>
    <t>GGT Day55_From Start</t>
  </si>
  <si>
    <t>GGT Day37_From Start</t>
  </si>
  <si>
    <t>GGT Day36_From Start</t>
  </si>
  <si>
    <t>GGT Day22_From Start</t>
  </si>
  <si>
    <t>GGT Day20_From Start</t>
  </si>
  <si>
    <t>GGT Day18_From Start</t>
  </si>
  <si>
    <t>GGT Day12_From Start</t>
  </si>
  <si>
    <t>GGT Day11_From Start</t>
  </si>
  <si>
    <t>GGT Day9_From Start</t>
  </si>
  <si>
    <t>GGT Day8_From Start</t>
  </si>
  <si>
    <t>GGT Day7_From Start</t>
  </si>
  <si>
    <t>GGT Day6_From Start</t>
  </si>
  <si>
    <t>GGT Day5_From Start</t>
  </si>
  <si>
    <t>GGT Day4_From Start</t>
  </si>
  <si>
    <t>GGT Day3_From Start</t>
  </si>
  <si>
    <t>GGT Day2_From Start</t>
  </si>
  <si>
    <t>GGT Day1_From Start</t>
  </si>
  <si>
    <t>GGT Day_Unknown</t>
  </si>
  <si>
    <t>GGT Day1</t>
  </si>
  <si>
    <t>GGT Day2</t>
  </si>
  <si>
    <t>GGT Day3</t>
  </si>
  <si>
    <t>GGT Day4</t>
  </si>
  <si>
    <t>GGT Day5</t>
  </si>
  <si>
    <t>GGT Day6</t>
  </si>
  <si>
    <t>GGT Day7</t>
  </si>
  <si>
    <t>GGT Day8</t>
  </si>
  <si>
    <t>GGT Day9</t>
  </si>
  <si>
    <t>GGT Day10</t>
  </si>
  <si>
    <t>GGT Day11</t>
  </si>
  <si>
    <t>GGT Day12</t>
  </si>
  <si>
    <t>GGT Day13</t>
  </si>
  <si>
    <t>GGT Day14</t>
  </si>
  <si>
    <t>GGT Day15</t>
  </si>
  <si>
    <t>GGT Day16</t>
  </si>
  <si>
    <t>GGT Day17</t>
  </si>
  <si>
    <t>GGT Day18</t>
  </si>
  <si>
    <t>GGT Day19</t>
  </si>
  <si>
    <t>GGT Day20</t>
  </si>
  <si>
    <t>GGT Day21</t>
  </si>
  <si>
    <t>GGT Day22</t>
  </si>
  <si>
    <t>GGT Day23</t>
  </si>
  <si>
    <t>GGT Day24</t>
  </si>
  <si>
    <t>GGT Day26</t>
  </si>
  <si>
    <t>GGT Day28</t>
  </si>
  <si>
    <t>GGT Day29</t>
  </si>
  <si>
    <t>GGT Day30</t>
  </si>
  <si>
    <t>GGT Day31</t>
  </si>
  <si>
    <t>GGT Day32</t>
  </si>
  <si>
    <t>GGT Day33</t>
  </si>
  <si>
    <t>GGT Day34</t>
  </si>
  <si>
    <t>GGT Day35</t>
  </si>
  <si>
    <t>GGT Day38</t>
  </si>
  <si>
    <t>GGT Day41</t>
  </si>
  <si>
    <t>GGT Day42</t>
  </si>
  <si>
    <t>GGT Day46</t>
  </si>
  <si>
    <t>GGT Day47</t>
  </si>
  <si>
    <t>GGT Day48</t>
  </si>
  <si>
    <t>GGT Day49</t>
  </si>
  <si>
    <t>GGT Day51</t>
  </si>
  <si>
    <t>GGT Day53</t>
  </si>
  <si>
    <t>GGT Day54</t>
  </si>
  <si>
    <t>GGT Day56</t>
  </si>
  <si>
    <t>GGT Day59</t>
  </si>
  <si>
    <t>GGT Day58</t>
  </si>
  <si>
    <t>GGT Day62</t>
  </si>
  <si>
    <t>GGT Day63</t>
  </si>
  <si>
    <t>GGT Day66</t>
  </si>
  <si>
    <t>GGT Day70</t>
  </si>
  <si>
    <t>GGT Day74</t>
  </si>
  <si>
    <t>GGT Day73</t>
  </si>
  <si>
    <t>GGT Day78</t>
  </si>
  <si>
    <t>GGT Day82</t>
  </si>
  <si>
    <t>GGT Day86</t>
  </si>
  <si>
    <t>GGT Day93</t>
  </si>
  <si>
    <t>GGT Day97</t>
  </si>
  <si>
    <t>GGT Day104</t>
  </si>
  <si>
    <t>12,21 mmol/s.l</t>
  </si>
  <si>
    <t>9,97 mmol/s.l</t>
  </si>
  <si>
    <t>7,5 ohne Einheit</t>
  </si>
  <si>
    <t>1,38 unbekannte einheit</t>
  </si>
  <si>
    <t>1,7 unbekannte einheit</t>
  </si>
  <si>
    <t>24,74 unbekannte Einheit</t>
  </si>
  <si>
    <t>7,24 unbekannte Einheit</t>
  </si>
  <si>
    <t>13,9 unbekannte Einheit</t>
  </si>
  <si>
    <t>GGT</t>
  </si>
  <si>
    <t>GGT Day5 , GGT Day6 , GGT Day29</t>
  </si>
  <si>
    <t>GGT Day11 , GGT Day15 , GGT Day17 , GGT Day29</t>
  </si>
  <si>
    <t>GGT Day1_From Start , GGT Day2 , GGT Day3 , GGT Day4 , GGT Day6 , GGT Day12 , GGT Day14</t>
  </si>
  <si>
    <t>GGT Day7 , GGT Day9</t>
  </si>
  <si>
    <t>GGT Day_Unknown , GGT Day15</t>
  </si>
  <si>
    <t>GGT Day1 , GGT Day2 , GGT Day4 , GGT Day7</t>
  </si>
  <si>
    <t>GGT Day1 , GGT Day6</t>
  </si>
  <si>
    <t>GGT Day1 , GGT Day2 , GGT Day4</t>
  </si>
  <si>
    <t>GGT Day22 , GGT Day34</t>
  </si>
  <si>
    <t>GGT Day7_From Start , GGT Day2_From Start , GGT Day3 , GGT Day7</t>
  </si>
  <si>
    <t>GGT Day17 , GGT Day20</t>
  </si>
  <si>
    <t>GGT Day8_From Start , GGT Day1_From Start , GGT Day1 , GGT Day3 , GGT Day6 , GGT Day9</t>
  </si>
  <si>
    <t>GGT Day1 , GGT Day3</t>
  </si>
  <si>
    <t>GGT Day3 , GGT Day15</t>
  </si>
  <si>
    <t>GGT Day1 , GGT Day41 , GGT Day74 , GGT Day93</t>
  </si>
  <si>
    <t>GGT Day22_From Start , GGT Day1 , GGT Day6 , GGT Day14 , GGT Day21 , GGT Day34</t>
  </si>
  <si>
    <t>GGT Day18_From Start , GGT Day11 , GGT Day16</t>
  </si>
  <si>
    <t>GGT Day36_From Start , GGT Day20_From Start , GGT Day1 , GGT Day9 , GGT Day15</t>
  </si>
  <si>
    <t>GGT Day2 , GGT Day26</t>
  </si>
  <si>
    <t>GGT Day4 , GGT Day6 , GGT Day10 , GGT Day12 , GGT Day16</t>
  </si>
  <si>
    <t>GGT Day1 , GGT Day17 , GGT Day42</t>
  </si>
  <si>
    <t>GGT Day1 , GGT Day82 , GGT Day86</t>
  </si>
  <si>
    <t>GGT Day7_From Start , GGT Day1 , GGT Day16</t>
  </si>
  <si>
    <t>GGT Day11 , GGT Day20 , GGT Day30</t>
  </si>
  <si>
    <t>GGT Day2 , GGT Day29 , GGT Day63 , GGT Day78</t>
  </si>
  <si>
    <t>GGT Day1 , GGT Day12 , GGT Day22</t>
  </si>
  <si>
    <t>GGT Day1 , GGT Day2 , GGT Day4 , GGT Day9 , GGT Day14 , GGT Day21 , GGT Day32</t>
  </si>
  <si>
    <t>GGT Day2 , GGT Day3 , GGT Day4 , GGT Day5 , GGT Day6 , GGT Day7 , GGT Day9 , GGT Day11 , GGT Day15 , GGT Day17</t>
  </si>
  <si>
    <t>GGT Day1 , GGT Day2 , GGT Day3 , GGT Day4 , GGT Day6 , GGT Day10</t>
  </si>
  <si>
    <t>GGT Day8 , GGT Day13 , GGT Day17</t>
  </si>
  <si>
    <t>GGT Day105_From Start , GGT Day67_From Start , GGT Day7_From Start , GGT Day1 , GGT Day8 , GGT Day13 , GGT Day51 , GGT Day63</t>
  </si>
  <si>
    <t>GGT Day1 , GGT Day3 , GGT Day6</t>
  </si>
  <si>
    <t>GGT Day15 , GGT Day19 , GGT Day21 , GGT Day23</t>
  </si>
  <si>
    <t>GGT Day_Unknown , GGT Day1 , GGT Day31</t>
  </si>
  <si>
    <t>GGT Day15 , GGT Day16</t>
  </si>
  <si>
    <t>GGT Day1 , GGT Day33 , GGT Day49 , GGT Day73 , GGT Day97</t>
  </si>
  <si>
    <t>GGT Day1 , GGT Day2 , GGT Day3 , GGT Day4 , GGT Day5 , GGT Day7 , GGT Day10 , GGT Day15 , GGT Day17 , GGT Day31 , GGT Day48</t>
  </si>
  <si>
    <t>GGT Day2_From Start , GGT Day4 , GGT Day18</t>
  </si>
  <si>
    <t>GGT Day11 , GGT Day16 , GGT Day24 , GGT Day29</t>
  </si>
  <si>
    <t>GGT Day1 , GGT Day11</t>
  </si>
  <si>
    <t>GGT Day47 , GGT Day49 , GGT Day56</t>
  </si>
  <si>
    <t>GGT Day4 , GGT Day5 , GGT Day6 , GGT Day9</t>
  </si>
  <si>
    <t>GGT Day1 , GGT Day4 , GGT Day12</t>
  </si>
  <si>
    <t>GGT Day1 , GGT Day38 , GGT Day58</t>
  </si>
  <si>
    <t>GGT Day2 , GGT Day3 , GGT Day6 , GGT Day7 , GGT Day15 , GGT Day23 , GGT Day28</t>
  </si>
  <si>
    <t>GGT Day_Unknown , GGT Day31</t>
  </si>
  <si>
    <t>GGT Day17 , GGT Day46</t>
  </si>
  <si>
    <t>GGT Day13 , GGT Day15 , GGT Day17 , GGT Day21</t>
  </si>
  <si>
    <t>GGT Day1 , GGT Day2</t>
  </si>
  <si>
    <t>GGT Day_Unknown , GGT Day8 , GGT Day104</t>
  </si>
  <si>
    <t>GGT Day12_From Start , GGT Day6_From Start , GGT Day5_From Start , GGT Day_Unknown , GGT Day1 , GGT Day2 , GGT Day3 , GGT Day4 , GGT Day5 , GGT Day6 , GGT Day7 , GGT Day8 , GGT Day10 , GGT Day12 , GGT Day16 , GGT Day18 , GGT Day23 , GGT Day26</t>
  </si>
  <si>
    <t>GGT Day6 , GGT Day8 , GGT Day10 , GGT Day12 , GGT Day13 , GGT Day20 , GGT Day32 , GGT Day33</t>
  </si>
  <si>
    <t>GGT Day20_From Start , GGT Day9_From Start , GGT Day1 , GGT Day6 , GGT Day20 , GGT Day34</t>
  </si>
  <si>
    <t>GGT Day3 , GGT Day18</t>
  </si>
  <si>
    <t>GGT Day11_From Start , GGT Day2 , GGT Day3 , GGT Day9</t>
  </si>
  <si>
    <t>GGT Day2 , GGT Day3 , GGT Day4 , GGT Day8 , GGT Day15</t>
  </si>
  <si>
    <t>GGT Day5_From Start , GGT Day2_From Start , GGT Day1 , GGT Day2 , GGT Day3 , GGT Day4</t>
  </si>
  <si>
    <t>GGT Day1 , GGT Day2 , GGT Day6 , GGT Day9</t>
  </si>
  <si>
    <t>GGT Day7_From Start , GGT Day6_From Start , GGT Day3_From Start , GGT Day1 , GGT Day7 , GGT Day9</t>
  </si>
  <si>
    <t>GGT Day12_From Start , GGT Day8_From Start , GGT Day7_From Start , GGT Day4_From Start , GGT Day1</t>
  </si>
  <si>
    <t>GGT Day3 , GGT Day4 , GGT Day18</t>
  </si>
  <si>
    <t>GGT Day1 , GGT Day2 , GGT Day5</t>
  </si>
  <si>
    <t>GGT Day1 , GGT Day3 , GGT Day7</t>
  </si>
  <si>
    <t>GGT Day1 , GGT Day3 , GGT Day4 , GGT Day8 , GGT Day11 , GGT Day13</t>
  </si>
  <si>
    <t>GGT Day3_From Start , GGT Day2_From Start , GGT Day1_From Start , GGT Day1 , GGT Day2</t>
  </si>
  <si>
    <t>GGT Day1 , GGT Day4 , GGT Day8 , GGT Day14</t>
  </si>
  <si>
    <t>GGT Day2 , GGT Day7 , GGT Day11 , GGT Day12 , GGT Day35</t>
  </si>
  <si>
    <t>GGT Day114_From Start , GGT Day1 , GGT Day2</t>
  </si>
  <si>
    <t>GGT Day275_From Start , GGT Day37_From Start , GGT Day1 , GGT Day2 , GGT Day4 , GGT Day9</t>
  </si>
  <si>
    <t>GGT Day1 , GGT Day2 , GGT Day7 , GGT Day8 , GGT Day11 , GGT Day14 , GGT Day20</t>
  </si>
  <si>
    <t>GGT Day1 , GGT Day2 , GGT Day3 , GGT Day4</t>
  </si>
  <si>
    <t>GGT Day2 , GGT Day5 , GGT Day12</t>
  </si>
  <si>
    <t>GGT Day55_From Start , GGT Day1</t>
  </si>
  <si>
    <t>GGT Day4 , GGT Day6 , GGT Day11</t>
  </si>
  <si>
    <t>LDH Day64_From Start</t>
  </si>
  <si>
    <t>LDH Day13_From Start</t>
  </si>
  <si>
    <t>LDH Day12_From Start</t>
  </si>
  <si>
    <t>LDH Day11_From Start</t>
  </si>
  <si>
    <t>LDH Day7_From Start</t>
  </si>
  <si>
    <t>LDH Day6_From Start</t>
  </si>
  <si>
    <t>LDH Day5_From Start</t>
  </si>
  <si>
    <t>LDH Day4_From Start</t>
  </si>
  <si>
    <t>LDH Day3_From Start</t>
  </si>
  <si>
    <t>LDH Day2_From Start</t>
  </si>
  <si>
    <t>LDH Day1_From Start</t>
  </si>
  <si>
    <t>LDH Day_Unknown</t>
  </si>
  <si>
    <t>LDH Day1</t>
  </si>
  <si>
    <t>LDH Day2</t>
  </si>
  <si>
    <t>LDH Day3</t>
  </si>
  <si>
    <t>LDH Day4</t>
  </si>
  <si>
    <t>LDH Day5</t>
  </si>
  <si>
    <t>LDH Day6</t>
  </si>
  <si>
    <t>LDH Day7</t>
  </si>
  <si>
    <t>LDH Day8</t>
  </si>
  <si>
    <t>LDH Day9</t>
  </si>
  <si>
    <t>LDH Day10</t>
  </si>
  <si>
    <t>LDH Day11</t>
  </si>
  <si>
    <t>LDH Day12</t>
  </si>
  <si>
    <t>LDH Day13</t>
  </si>
  <si>
    <t>LDH Day15</t>
  </si>
  <si>
    <t>LDH Day16</t>
  </si>
  <si>
    <t>LDH Day17</t>
  </si>
  <si>
    <t>LDH Day18</t>
  </si>
  <si>
    <t>LDH Day22</t>
  </si>
  <si>
    <t>LDH Day24</t>
  </si>
  <si>
    <t>LDH Day28</t>
  </si>
  <si>
    <t>LDH Day29</t>
  </si>
  <si>
    <t>LDH Day31</t>
  </si>
  <si>
    <t>LDH Day34</t>
  </si>
  <si>
    <t>LDH Day53</t>
  </si>
  <si>
    <t>LDH Day54</t>
  </si>
  <si>
    <t>LDH Day66</t>
  </si>
  <si>
    <t>8,13umol/l</t>
  </si>
  <si>
    <t>4,16umol/l</t>
  </si>
  <si>
    <t>8,01 unbekannte einheit</t>
  </si>
  <si>
    <t>18,3 unbekannte einheit</t>
  </si>
  <si>
    <t>LDH</t>
  </si>
  <si>
    <t>LDH Day4_From Start , LDH Day3_From Start , LDH Day2_From Start , LDH Day1 , LDH Day8 , LDH Day18</t>
  </si>
  <si>
    <t>LDH Day5 , LDH Day6</t>
  </si>
  <si>
    <t>LDH Day15 , LDH Day17 , LDH Day29</t>
  </si>
  <si>
    <t>LDH Day2 , LDH Day3</t>
  </si>
  <si>
    <t>LDH Day_Unknown , LDH Day6</t>
  </si>
  <si>
    <t>LDH Day1 , LDH Day4</t>
  </si>
  <si>
    <t>LDH Day_Unknown , LDH Day1</t>
  </si>
  <si>
    <t>LDH Day22 , LDH Day24</t>
  </si>
  <si>
    <t>LDH Day1 , LDH Day5</t>
  </si>
  <si>
    <t>LDH Day11_From Start , LDH Day16</t>
  </si>
  <si>
    <t>LDH Day4 , LDH Day6 , LDH Day10</t>
  </si>
  <si>
    <t>LDH Day1 , LDH Day2 , LDH Day8 , LDH Day9 , LDH Day10 , LDH Day11</t>
  </si>
  <si>
    <t>LDH Day1 , LDH Day2 , LDH Day4 , LDH Day6</t>
  </si>
  <si>
    <t>LDH Day_Unknown , LDH Day1 , LDH Day31</t>
  </si>
  <si>
    <t>LDH Day9 , LDH Day24</t>
  </si>
  <si>
    <t>LDH Day15 , LDH Day16</t>
  </si>
  <si>
    <t>LDH Day1 , LDH Day2 , LDH Day3 , LDH Day5 , LDH Day10</t>
  </si>
  <si>
    <t>LDH Day4 , LDH Day18</t>
  </si>
  <si>
    <t>LDH Day13_From Start , LDH Day1 , LDH Day2 , LDH Day3 , LDH Day4 , LDH Day5 , LDH Day6 , LDH Day7 , LDH Day8 , LDH Day10 , LDH Day12 , LDH Day16</t>
  </si>
  <si>
    <t>LDH Day11_From Start , LDH Day2 , LDH Day3 , LDH Day9</t>
  </si>
  <si>
    <t>LDH Day2 , LDH Day3 , LDH Day4 , LDH Day8</t>
  </si>
  <si>
    <t>LDH Day5_From Start , LDH Day2 , LDH Day3 , LDH Day4</t>
  </si>
  <si>
    <t>LDH Day12 , LDH Day15 , LDH Day18</t>
  </si>
  <si>
    <t>LDH Day7_From Start , LDH Day6_From Start</t>
  </si>
  <si>
    <t>LDH Day12_From Start , LDH Day7_From Start , LDH Day1</t>
  </si>
  <si>
    <t>LDH Day5 , LDH Day7</t>
  </si>
  <si>
    <t>LDH Day64_From Start , LDH Day1</t>
  </si>
  <si>
    <t>LDH Day3_From Start , LDH Day2_From Start , LDH Day1_From Start , LDH Day1 , LDH Day2</t>
  </si>
  <si>
    <t>LDH Day2 , LDH Day11</t>
  </si>
  <si>
    <t>LDH Day1 , LDH Day2 , LDH Day3 , LDH Day7</t>
  </si>
  <si>
    <t>GLDH Day275_From Start</t>
  </si>
  <si>
    <t>GLDH Day_Unknown</t>
  </si>
  <si>
    <t>GLDH Day1</t>
  </si>
  <si>
    <t>GLDH Day2</t>
  </si>
  <si>
    <t>GLDH Day3</t>
  </si>
  <si>
    <t>GLDH Day4</t>
  </si>
  <si>
    <t>GLDH Day5</t>
  </si>
  <si>
    <t>GLDH Day7</t>
  </si>
  <si>
    <t>GLDH Day11</t>
  </si>
  <si>
    <t>GLDH Day13</t>
  </si>
  <si>
    <t>GLDH Day15</t>
  </si>
  <si>
    <t>GLDH Day16</t>
  </si>
  <si>
    <t>GLDH Day19</t>
  </si>
  <si>
    <t>GLDH Day20</t>
  </si>
  <si>
    <t>GLDH Day29</t>
  </si>
  <si>
    <t>GLDH Day30</t>
  </si>
  <si>
    <t>GLDH Day33</t>
  </si>
  <si>
    <t>GLDH Day47</t>
  </si>
  <si>
    <t>GLDH Day53</t>
  </si>
  <si>
    <t>GLDH Day63</t>
  </si>
  <si>
    <t>GLDH Day66</t>
  </si>
  <si>
    <t>GLDH Day75</t>
  </si>
  <si>
    <t>GLDH Day80</t>
  </si>
  <si>
    <t>GLDH Day97</t>
  </si>
  <si>
    <t>GLDH</t>
  </si>
  <si>
    <t>GLDH Day13 , GLDH Day19</t>
  </si>
  <si>
    <t>GLDH Day11 , GLDH Day20 , GLDH Day30</t>
  </si>
  <si>
    <t>GLDH Day2 , GLDH Day29 , GLDH Day63 , GLDH Day80</t>
  </si>
  <si>
    <t>GLDH Day15 , GLDH Day16</t>
  </si>
  <si>
    <t>GLDH Day33 , GLDH Day47 , GLDH Day75 , GLDH Day97</t>
  </si>
  <si>
    <t>GLDH Day3 , GLDH Day4</t>
  </si>
  <si>
    <t>GLDH Day2 , GLDH Day4 , GLDH Day7</t>
  </si>
  <si>
    <t>GLDH Day275_From Start , GLDH Day1 , GLDH Day2</t>
  </si>
  <si>
    <t>Triglyceride Day22_From Start</t>
  </si>
  <si>
    <t>Triglyceride Day2_From Start</t>
  </si>
  <si>
    <t>Triglyceride Day1_From Start</t>
  </si>
  <si>
    <t>Triglyceride Day_Unknown</t>
  </si>
  <si>
    <t>Triglyceride Day1</t>
  </si>
  <si>
    <t>Triglyceride Day2</t>
  </si>
  <si>
    <t>Triglyceride Day4</t>
  </si>
  <si>
    <t>Triglyceride Day5</t>
  </si>
  <si>
    <t>Triglyceride Day6</t>
  </si>
  <si>
    <t>Triglyceride Day14</t>
  </si>
  <si>
    <t>Triglyceride Day15</t>
  </si>
  <si>
    <t>Triglyceride Day16</t>
  </si>
  <si>
    <t>Triglyceride Day21</t>
  </si>
  <si>
    <t>Triglyceride Day25</t>
  </si>
  <si>
    <t>Triglyceride Day28</t>
  </si>
  <si>
    <t>Triglyceride Day44</t>
  </si>
  <si>
    <t>Triglyceride Day56</t>
  </si>
  <si>
    <t>Triglyceride Day84</t>
  </si>
  <si>
    <t>Triglyceride</t>
  </si>
  <si>
    <t>Triglyceride Day14 , Triglyceride Day25</t>
  </si>
  <si>
    <t>Triglyceride Day22_From Start , Triglyceride Day6 , Triglyceride Day21 , Triglyceride Day44</t>
  </si>
  <si>
    <t>Triglyceride Day1 , Triglyceride Day28</t>
  </si>
  <si>
    <t>Triglyceride Day2_From Start , Triglyceride Day1_From Start , Triglyceride Day1 , Triglyceride Day2</t>
  </si>
  <si>
    <t>Triglyceride Day1 , Triglyceride Day4</t>
  </si>
  <si>
    <t>Cholessterin Day55_From Start</t>
  </si>
  <si>
    <t>Cholessterin Day1_From Start</t>
  </si>
  <si>
    <t>Cholesterin Day_Unknown</t>
  </si>
  <si>
    <t>Cholesterin Day1</t>
  </si>
  <si>
    <t>Cholesterin Day4</t>
  </si>
  <si>
    <t>Cholesterin Day5</t>
  </si>
  <si>
    <t>Cholesterin Day8</t>
  </si>
  <si>
    <t>Cholesterin Day14</t>
  </si>
  <si>
    <t>Cholesterin Day15</t>
  </si>
  <si>
    <t>Cholesterin Day16</t>
  </si>
  <si>
    <t>Cholesterin Day18</t>
  </si>
  <si>
    <t>Cholesterin Day84</t>
  </si>
  <si>
    <t>Cholesterin</t>
  </si>
  <si>
    <t>Cholessterin</t>
  </si>
  <si>
    <t>Cholesterin Day_Unknown , Cholesterin Day5</t>
  </si>
  <si>
    <t>Cholesterin Day1 , Cholesterin Day84</t>
  </si>
  <si>
    <t>Cholesterin Day4 , Cholesterin Day8 , Cholesterin Day14</t>
  </si>
  <si>
    <t>HDL Day_Unknown</t>
  </si>
  <si>
    <t>HDL Day1</t>
  </si>
  <si>
    <t>HDL Day12</t>
  </si>
  <si>
    <t>HDL Day14</t>
  </si>
  <si>
    <t>HDL Day25</t>
  </si>
  <si>
    <t>HDL Day54</t>
  </si>
  <si>
    <t>HDL Day82</t>
  </si>
  <si>
    <t>HDL</t>
  </si>
  <si>
    <t>HDL Day14 , HDL Day25</t>
  </si>
  <si>
    <t>HDL Day1 , HDL Day82</t>
  </si>
  <si>
    <t>LDL Day_Unknown</t>
  </si>
  <si>
    <t>LDL Day1</t>
  </si>
  <si>
    <t>LDL Day14</t>
  </si>
  <si>
    <t>LDL Day25</t>
  </si>
  <si>
    <t>LDL Day56</t>
  </si>
  <si>
    <t>LDL Day84</t>
  </si>
  <si>
    <t>LDL</t>
  </si>
  <si>
    <t>LDL Day14 , LDL Day25</t>
  </si>
  <si>
    <t>LDL Day1 , LDL Day84</t>
  </si>
  <si>
    <t>Lymphozyten Day36_From Start</t>
  </si>
  <si>
    <t>Lymphozyten Day22_From Start</t>
  </si>
  <si>
    <t>Lymphozyten Day20_From Start</t>
  </si>
  <si>
    <t>Lymphozyten Day12_From Start</t>
  </si>
  <si>
    <t>Lymphozyten Day11_From Start</t>
  </si>
  <si>
    <t>Lymphozyten Day7_From Start</t>
  </si>
  <si>
    <t>Lymphozyten Day6_From Start</t>
  </si>
  <si>
    <t>Lymphozyten Day4_From Start</t>
  </si>
  <si>
    <t>Lymphozyten Day_Unknown</t>
  </si>
  <si>
    <t>Lymphozyten d1</t>
  </si>
  <si>
    <t>Lymphozyten d2</t>
  </si>
  <si>
    <t>Lymphozyten d3</t>
  </si>
  <si>
    <t>Lymphozyten d4</t>
  </si>
  <si>
    <t>Lymphozyten d5</t>
  </si>
  <si>
    <t>Lymphozyten d6</t>
  </si>
  <si>
    <t>Lymphozyten d8</t>
  </si>
  <si>
    <t>Lymphozyten d9</t>
  </si>
  <si>
    <t>Lymphozyten d11</t>
  </si>
  <si>
    <t>Lymphozyten d13</t>
  </si>
  <si>
    <t>Lymphozyten d14</t>
  </si>
  <si>
    <t>Lymphozyten d15</t>
  </si>
  <si>
    <t>Lymphozyten d29</t>
  </si>
  <si>
    <t>Lymphozyten d30</t>
  </si>
  <si>
    <t>Lymphozyten d31</t>
  </si>
  <si>
    <t>Lymphozyten d44</t>
  </si>
  <si>
    <t>Lymphozyten d62</t>
  </si>
  <si>
    <t>Lymphozyten d63</t>
  </si>
  <si>
    <t>Lymphozyten d80</t>
  </si>
  <si>
    <t>Lymphozyten d81</t>
  </si>
  <si>
    <t>Lymphozyten</t>
  </si>
  <si>
    <t>Lymphozyten d11 , Lymphozyten d15</t>
  </si>
  <si>
    <t>Lymphozyten Day4_From Start , Lymphozyten d3</t>
  </si>
  <si>
    <t>Lymphozyten Day22_From Start , Lymphozyten d1 , Lymphozyten d6 , Lymphozyten d14 , Lymphozyten d30 , Lymphozyten d44</t>
  </si>
  <si>
    <t>Lymphozyten Day36_From Start , Lymphozyten Day20_From Start , Lymphozyten d1 , Lymphozyten d9 , Lymphozyten d15</t>
  </si>
  <si>
    <t>Lymphozyten d1 , Lymphozyten d81</t>
  </si>
  <si>
    <t>Lymphozyten d2 , Lymphozyten d29 , Lymphozyten d63 , Lymphozyten d80</t>
  </si>
  <si>
    <t>Lymphozyten Day11_From Start , Lymphozyten d3</t>
  </si>
  <si>
    <t>Lymphozyten Day7_From Start , Lymphozyten Day6_From Start , Lymphozyten d9</t>
  </si>
  <si>
    <t>Lymphozyten Day12_From Start , Lymphozyten Day7_From Start</t>
  </si>
  <si>
    <t>Monocyten Day36_From Start</t>
  </si>
  <si>
    <t>Monocyten Day22_From Start</t>
  </si>
  <si>
    <t>Monocyten Day20_From Start</t>
  </si>
  <si>
    <t>Monocyten Day12_From Start</t>
  </si>
  <si>
    <t>Monocyten Day7_From Start</t>
  </si>
  <si>
    <t>Monocyten Day6_From Start</t>
  </si>
  <si>
    <t>Monocyten Day_Unknown</t>
  </si>
  <si>
    <t>Monocyten Day1</t>
  </si>
  <si>
    <t>Monocyten Day2</t>
  </si>
  <si>
    <t>Monocyten Day3</t>
  </si>
  <si>
    <t>Monocyten Day5</t>
  </si>
  <si>
    <t>Monocyten Day6</t>
  </si>
  <si>
    <t>Monocyten Day9</t>
  </si>
  <si>
    <t>Monocyten Day14</t>
  </si>
  <si>
    <t>Monocyten Day15</t>
  </si>
  <si>
    <t>Monocyten Day29</t>
  </si>
  <si>
    <t>Monocyten Day63</t>
  </si>
  <si>
    <t>Monocyten Day80</t>
  </si>
  <si>
    <t>Monocyten</t>
  </si>
  <si>
    <t>Monocyten Day22_From Start , Monocyten Day1 , Monocyten Day6 , Monocyten Day14</t>
  </si>
  <si>
    <t>Monocyten Day36_From Start , Monocyten Day20_From Start , Monocyten Day1 , Monocyten Day9 , Monocyten Day15</t>
  </si>
  <si>
    <t>Monocyten Day2 , Monocyten Day29 , Monocyten Day63 , Monocyten Day80</t>
  </si>
  <si>
    <t>Monocyten Day7_From Start , Monocyten Day6_From Start , Monocyten Day9</t>
  </si>
  <si>
    <t>Monocyten Day12_From Start , Monocyten Day7_From Start</t>
  </si>
  <si>
    <t>Monocyten Day1 , Monocyten Day2 , Monocyten Day3</t>
  </si>
  <si>
    <t>Hb Day72_From Start</t>
  </si>
  <si>
    <t>Hb Day64_From Start</t>
  </si>
  <si>
    <t>Hb Day56_From Start</t>
  </si>
  <si>
    <t>Hb Day43_From Start</t>
  </si>
  <si>
    <t>Hb Day38_From Start</t>
  </si>
  <si>
    <t>Hb Day36_From Start</t>
  </si>
  <si>
    <t>Hb Day26_From Start</t>
  </si>
  <si>
    <t>Hb Day22_From Start</t>
  </si>
  <si>
    <t>Hb Day21_From Start</t>
  </si>
  <si>
    <t>Hb Day20_From Start</t>
  </si>
  <si>
    <t>Hb Day14_From Start</t>
  </si>
  <si>
    <t>Hb Day12_From Start</t>
  </si>
  <si>
    <t>Hb Day11_From Start</t>
  </si>
  <si>
    <t>Hb Day8_From Start</t>
  </si>
  <si>
    <t>Hb Day7_From Start</t>
  </si>
  <si>
    <t>Hb Day6_From Start</t>
  </si>
  <si>
    <t>Hb Day5_From Start</t>
  </si>
  <si>
    <t>Hb Day3_From Start</t>
  </si>
  <si>
    <t>Hb Day2_From Start</t>
  </si>
  <si>
    <t>Hb Day1_From Start</t>
  </si>
  <si>
    <t>Hb Day_Unknown</t>
  </si>
  <si>
    <t>Hb Day1</t>
  </si>
  <si>
    <t>Hb Day2</t>
  </si>
  <si>
    <t>Hb Day3</t>
  </si>
  <si>
    <t>Hb Day4</t>
  </si>
  <si>
    <t>Hb Day5</t>
  </si>
  <si>
    <t>Hb Day6</t>
  </si>
  <si>
    <t>Hb Day7</t>
  </si>
  <si>
    <t>Hb Day8</t>
  </si>
  <si>
    <t>Hb Day9</t>
  </si>
  <si>
    <t>Hb Day10</t>
  </si>
  <si>
    <t>Hb Day11</t>
  </si>
  <si>
    <t>Hb Day12</t>
  </si>
  <si>
    <t>Hb Day13</t>
  </si>
  <si>
    <t>Hb Day14</t>
  </si>
  <si>
    <t>Hb Day15</t>
  </si>
  <si>
    <t>Hb Day16</t>
  </si>
  <si>
    <t>Hb Day17</t>
  </si>
  <si>
    <t>Hb Day18</t>
  </si>
  <si>
    <t>Hb Day21</t>
  </si>
  <si>
    <t>Hb Day22</t>
  </si>
  <si>
    <t>Hb Day23</t>
  </si>
  <si>
    <t>Hb Day27</t>
  </si>
  <si>
    <t>Hb Day29</t>
  </si>
  <si>
    <t>Hb Day53</t>
  </si>
  <si>
    <t>Hb Day54</t>
  </si>
  <si>
    <t>Hb Day62</t>
  </si>
  <si>
    <t>Hb Day63</t>
  </si>
  <si>
    <t>Hb Day66</t>
  </si>
  <si>
    <t>Hb Day70</t>
  </si>
  <si>
    <t>Hb Day116</t>
  </si>
  <si>
    <t>Hb Day162</t>
  </si>
  <si>
    <t>0,0078 umgerechnet aus 7,8 mg/dl)</t>
  </si>
  <si>
    <t>11,5 unbekannte Einheit</t>
  </si>
  <si>
    <t>11,8 unbekannte Einheit</t>
  </si>
  <si>
    <t>Hb</t>
  </si>
  <si>
    <t>Hb Day5 , Hb Day6 , Hb Day29</t>
  </si>
  <si>
    <t>Hb Day2 , Hb Day3 , Hb Day4 , Hb Day6 , Hb Day9 , Hb Day12 , Hb Day14 , Hb Day17</t>
  </si>
  <si>
    <t>Hb Day4 , Hb Day10 , Hb Day70 , Hb Day162</t>
  </si>
  <si>
    <t>Hb Day1_From Start , Hb Day1 , Hb Day2 , Hb Day3 , Hb Day14</t>
  </si>
  <si>
    <t>Hb Day43_From Start , Hb Day1 , Hb Day2 , Hb Day21</t>
  </si>
  <si>
    <t>Hb Day38_From Start , Hb Day21_From Start , Hb Day1 , Hb Day9 , Hb Day16</t>
  </si>
  <si>
    <t>Hb Day72_From Start , Hb Day7_From Start , Hb Day3</t>
  </si>
  <si>
    <t>Hb Day1 , Hb Day2 , Hb Day12</t>
  </si>
  <si>
    <t>Hb Day1 , Hb Day3</t>
  </si>
  <si>
    <t>Hb Day4 , Hb Day5 , Hb Day12 , Hb Day27</t>
  </si>
  <si>
    <t>Hb Day8_From Start , Hb Day1_From Start , Hb Day1 , Hb Day3 , Hb Day9</t>
  </si>
  <si>
    <t>Hb Day1 , Hb Day2 , Hb Day3 , Hb Day9 , Hb Day13 , Hb Day15</t>
  </si>
  <si>
    <t>Hb Day22_From Start , Hb Day1 , Hb Day6 , Hb Day14</t>
  </si>
  <si>
    <t>Hb Day5 , Hb Day62</t>
  </si>
  <si>
    <t>Hb Day36_From Start , Hb Day20_From Start , Hb Day1 , Hb Day9 , Hb Day15</t>
  </si>
  <si>
    <t>Hb Day4 , Hb Day10 , Hb Day12 , Hb Day16</t>
  </si>
  <si>
    <t>TotalBilirubin Day107_From Start</t>
  </si>
  <si>
    <t>TotalBilirubin Day64_From Start</t>
  </si>
  <si>
    <t>TotalBilirubin Day22_From Start</t>
  </si>
  <si>
    <t>TotalBilirubin Day12_From Start</t>
  </si>
  <si>
    <t>TotalBilirubin Day11_From Start</t>
  </si>
  <si>
    <t>TotalBilirubin Day8_From Start</t>
  </si>
  <si>
    <t>TotalBilirubin Day7_From Start</t>
  </si>
  <si>
    <t>TotalBilirubin Day6_From Start</t>
  </si>
  <si>
    <t>TotalBilirubin Day5_From Start</t>
  </si>
  <si>
    <t>TotalBilirubin Day4_From Start</t>
  </si>
  <si>
    <t>TotalBilirubin Day3_From Start</t>
  </si>
  <si>
    <t>TotalBilirubin Day2_From Start</t>
  </si>
  <si>
    <t>TotalBilirubin Day1_From Start</t>
  </si>
  <si>
    <t>TotalBilirubin Day_Unknown</t>
  </si>
  <si>
    <t>TotalBilirubin Day1</t>
  </si>
  <si>
    <t>TotalBilirubin Day2</t>
  </si>
  <si>
    <t>TotalBilirubin Day3</t>
  </si>
  <si>
    <t>TotalBilirubin Day4</t>
  </si>
  <si>
    <t>TotalBilirubin Day5</t>
  </si>
  <si>
    <t>TotalBilirubin Day6</t>
  </si>
  <si>
    <t>TotalBilirubin Day7</t>
  </si>
  <si>
    <t>TotalBilirubin Day8</t>
  </si>
  <si>
    <t>TotalBilirubin Day9</t>
  </si>
  <si>
    <t>TotalBilirubin Day10</t>
  </si>
  <si>
    <t>TotalBilirubin Day11</t>
  </si>
  <si>
    <t>TotalBilirubin Day12</t>
  </si>
  <si>
    <t>TotalBilirubin Day13</t>
  </si>
  <si>
    <t>TotalBilirubin Day14</t>
  </si>
  <si>
    <t>TotalBilirubin Day15</t>
  </si>
  <si>
    <t>TotalBilirubin Day16</t>
  </si>
  <si>
    <t>TotalBilirubin Day17</t>
  </si>
  <si>
    <t>TotalBilirubin Day18</t>
  </si>
  <si>
    <t>TotalBilirubin Day19</t>
  </si>
  <si>
    <t>TotalBilirubin Day20</t>
  </si>
  <si>
    <t>TotalBilirubin Day21</t>
  </si>
  <si>
    <t>TotalBilirubin Day22</t>
  </si>
  <si>
    <t>TotalBilirubin Day23</t>
  </si>
  <si>
    <t>TotalBilirubin Day24</t>
  </si>
  <si>
    <t>TotalBilirubin Day26</t>
  </si>
  <si>
    <t>TotalBilirubin Day28</t>
  </si>
  <si>
    <t>TotalBilirubin Day29</t>
  </si>
  <si>
    <t>TotalBilirubin Day30</t>
  </si>
  <si>
    <t>TotalBilirubin Day31</t>
  </si>
  <si>
    <t>TotalBilirubin Day32</t>
  </si>
  <si>
    <t>TotalBilirubin Day33</t>
  </si>
  <si>
    <t>TotalBilirubin Day34</t>
  </si>
  <si>
    <t>TotalBilirubin Day35</t>
  </si>
  <si>
    <t>TotalBilirubin Day42</t>
  </si>
  <si>
    <t>TotalBilirubin Day44</t>
  </si>
  <si>
    <t>TotalBilirubin Day45</t>
  </si>
  <si>
    <t>TotalBilirubin Day46</t>
  </si>
  <si>
    <t>TotalBilirubin Day47</t>
  </si>
  <si>
    <t>TotalBilirubin Day49</t>
  </si>
  <si>
    <t>TotalBilirubin Day51</t>
  </si>
  <si>
    <t>TotalBilirubin Day52</t>
  </si>
  <si>
    <t>TotalBilirubin Day53</t>
  </si>
  <si>
    <t>TotalBilirubin Day54</t>
  </si>
  <si>
    <t>TotalBilirubin Day56</t>
  </si>
  <si>
    <t>TotalBilirubin Day62</t>
  </si>
  <si>
    <t>TotalBilirubin Day63</t>
  </si>
  <si>
    <t>TotalBilirubin Day74</t>
  </si>
  <si>
    <t>TotalBilirubin Day75</t>
  </si>
  <si>
    <t>TotalBilirubin Day80</t>
  </si>
  <si>
    <t>TotalBilirubin Day86</t>
  </si>
  <si>
    <t>TotalBilirubin Day90</t>
  </si>
  <si>
    <t>TotalBilirubin Day97</t>
  </si>
  <si>
    <t>TotalBilirubin Day154</t>
  </si>
  <si>
    <t>31,5 ohne Einheit</t>
  </si>
  <si>
    <t>11,23333333333333‬</t>
  </si>
  <si>
    <t>97 unbekannte Einheit</t>
  </si>
  <si>
    <t>100,5632 korrekt umgerechnet aber kann nicht sein</t>
  </si>
  <si>
    <t>0.3756</t>
  </si>
  <si>
    <t>TotalBilirubin</t>
  </si>
  <si>
    <t>TotalBilirubin Day2 , TotalBilirubin Day3 , TotalBilirubin Day4 , TotalBilirubin Day6 , TotalBilirubin Day9 , TotalBilirubin Day12 , TotalBilirubin Day14 , TotalBilirubin Day17</t>
  </si>
  <si>
    <t>TotalBilirubin Day1 , TotalBilirubin Day2 , TotalBilirubin Day4</t>
  </si>
  <si>
    <t>TotalBilirubin Day8 , TotalBilirubin Day10 , TotalBilirubin Day13</t>
  </si>
  <si>
    <t>TotalBilirubin Day22 , TotalBilirubin Day34</t>
  </si>
  <si>
    <t>TotalBilirubin Day7_From Start , TotalBilirubin Day2_From Start , TotalBilirubin Day3 , TotalBilirubin Day7</t>
  </si>
  <si>
    <t>TotalBilirubin Day1 , TotalBilirubin Day2 , TotalBilirubin Day3 , TotalBilirubin Day12</t>
  </si>
  <si>
    <t>TotalBilirubin Day3 , TotalBilirubin Day5</t>
  </si>
  <si>
    <t>TotalBilirubin Day22_From Start , TotalBilirubin Day1 , TotalBilirubin Day3 , TotalBilirubin Day6 , TotalBilirubin Day14 , TotalBilirubin Day21 , TotalBilirubin Day34</t>
  </si>
  <si>
    <t>TotalBilirubin Day9 , TotalBilirubin Day15</t>
  </si>
  <si>
    <t>TotalBilirubin Day2 , TotalBilirubin Day5 , TotalBilirubin Day12 , TotalBilirubin Day26</t>
  </si>
  <si>
    <t>TotalBilirubin Day1 , TotalBilirubin Day2 , TotalBilirubin Day10 , TotalBilirubin Day11</t>
  </si>
  <si>
    <t>TotalBilirubin Day_Unknown , TotalBilirubin Day18</t>
  </si>
  <si>
    <t>TotalBilirubin Day2 , TotalBilirubin Day29 , TotalBilirubin Day63 , TotalBilirubin Day80</t>
  </si>
  <si>
    <t>TotalBilirubin Day2 , TotalBilirubin Day4 , TotalBilirubin Day5 , TotalBilirubin Day6 , TotalBilirubin Day7 , TotalBilirubin Day11 , TotalBilirubin Day15 , TotalBilirubin Day17</t>
  </si>
  <si>
    <t>TotalBilirubin Day1 , TotalBilirubin Day2 , TotalBilirubin Day4 , TotalBilirubin Day6 , TotalBilirubin Day10</t>
  </si>
  <si>
    <t>TotalBilirubin Day8 , TotalBilirubin Day13</t>
  </si>
  <si>
    <t>TotalBilirubin Day21 , TotalBilirubin Day23</t>
  </si>
  <si>
    <t>TotalBilirubin Day_Unknown , TotalBilirubin Day1 , TotalBilirubin Day31</t>
  </si>
  <si>
    <t>TotalBilirubin Day10 , TotalBilirubin Day19 , TotalBilirubin Day24</t>
  </si>
  <si>
    <t>TotalBilirubin Day15 , TotalBilirubin Day16</t>
  </si>
  <si>
    <t>TotalBilirubin Day1 , TotalBilirubin Day51 , TotalBilirubin Day154</t>
  </si>
  <si>
    <t>TotalBilirubin Day1 , TotalBilirubin Day13</t>
  </si>
  <si>
    <t>TotalBilirubin Day33 , TotalBilirubin Day47 , TotalBilirubin Day75 , TotalBilirubin Day97</t>
  </si>
  <si>
    <t>TotalBilirubin Day_Unknown , TotalBilirubin Day1 , TotalBilirubin Day2 , TotalBilirubin Day3 , TotalBilirubin Day5 , TotalBilirubin Day7 , TotalBilirubin Day8 , TotalBilirubin Day10 , TotalBilirubin Day15</t>
  </si>
  <si>
    <t>TotalBilirubin Day11 , TotalBilirubin Day16 , TotalBilirubin Day24 , TotalBilirubin Day29</t>
  </si>
  <si>
    <t>TotalBilirubin Day1 , TotalBilirubin Day42 , TotalBilirubin Day45 , TotalBilirubin Day49 , TotalBilirubin Day52 , TotalBilirubin Day56</t>
  </si>
  <si>
    <t>TotalBilirubin Day10 , TotalBilirubin Day12 , TotalBilirubin Day16 , TotalBilirubin Day24</t>
  </si>
  <si>
    <t>TotalBilirubin Day1 , TotalBilirubin Day4</t>
  </si>
  <si>
    <t>TotalBilirubin Day1 , TotalBilirubin Day8 , TotalBilirubin Day14 , TotalBilirubin Day62</t>
  </si>
  <si>
    <t>TotalBilirubin Day8 , TotalBilirubin Day12 , TotalBilirubin Day22</t>
  </si>
  <si>
    <t>TotalBilirubin Day7 , TotalBilirubin Day9</t>
  </si>
  <si>
    <t>TotalBilirubin Day1 , TotalBilirubin Day2</t>
  </si>
  <si>
    <t>TotalBilirubin Day2 , TotalBilirubin Day3 , TotalBilirubin Day4 , TotalBilirubin Day5 , TotalBilirubin Day6 , TotalBilirubin Day7 , TotalBilirubin Day15 , TotalBilirubin Day21 , TotalBilirubin Day23 , TotalBilirubin Day28</t>
  </si>
  <si>
    <t>TotalBilirubin Day_Unknown , TotalBilirubin Day31</t>
  </si>
  <si>
    <t>TotalBilirubin Day18 , TotalBilirubin Day19 , TotalBilirubin Day30</t>
  </si>
  <si>
    <t>TotalBilirubin Day13 , TotalBilirubin Day15 , TotalBilirubin Day17</t>
  </si>
  <si>
    <t>TotalBilirubin Day1 , TotalBilirubin Day2 , TotalBilirubin Day6 , TotalBilirubin Day12 , TotalBilirubin Day90</t>
  </si>
  <si>
    <t>TotalBilirubin Day12_From Start , TotalBilirubin Day2 , TotalBilirubin Day3 , TotalBilirubin Day5 , TotalBilirubin Day6 , TotalBilirubin Day7 , TotalBilirubin Day8 , TotalBilirubin Day10 , TotalBilirubin Day12 , TotalBilirubin Day26</t>
  </si>
  <si>
    <t>TotalBilirubin Day10 , TotalBilirubin Day12 , TotalBilirubin Day13 , TotalBilirubin Day32 , TotalBilirubin Day33 , TotalBilirubin Day74</t>
  </si>
  <si>
    <t>TotalBilirubin Day1 , TotalBilirubin Day3 , TotalBilirubin Day18</t>
  </si>
  <si>
    <t>TotalBilirubin Day11_From Start , TotalBilirubin Day8_From Start , TotalBilirubin Day2 , TotalBilirubin Day3 , TotalBilirubin Day9</t>
  </si>
  <si>
    <t>TotalBilirubin Day3 , TotalBilirubin Day4 , TotalBilirubin Day15</t>
  </si>
  <si>
    <t>TotalBilirubin Day5_From Start , TotalBilirubin Day2_From Start , TotalBilirubin Day1 , TotalBilirubin Day2 , TotalBilirubin Day3 , TotalBilirubin Day4</t>
  </si>
  <si>
    <t>TotalBilirubin Day11 , TotalBilirubin Day12 , TotalBilirubin Day15 , TotalBilirubin Day18</t>
  </si>
  <si>
    <t>TotalBilirubin Day5 , TotalBilirubin Day16</t>
  </si>
  <si>
    <t>TotalBilirubin Day1 , TotalBilirubin Day6 , TotalBilirubin Day9</t>
  </si>
  <si>
    <t>TotalBilirubin Day6_From Start , TotalBilirubin Day5</t>
  </si>
  <si>
    <t>TotalBilirubin Day8_From Start , TotalBilirubin Day7_From Start , TotalBilirubin Day4_From Start</t>
  </si>
  <si>
    <t>TotalBilirubin Day2_From Start , TotalBilirubin Day2</t>
  </si>
  <si>
    <t>TotalBilirubin Day3 , TotalBilirubin Day4</t>
  </si>
  <si>
    <t>TotalBilirubin Day1_From Start , TotalBilirubin Day1 , TotalBilirubin Day2 , TotalBilirubin Day5</t>
  </si>
  <si>
    <t>TotalBilirubin Day1 , TotalBilirubin Day3 , TotalBilirubin Day7</t>
  </si>
  <si>
    <t>TotalBilirubin Day5 , TotalBilirubin Day6 , TotalBilirubin Day12</t>
  </si>
  <si>
    <t>TotalBilirubin Day64_From Start , TotalBilirubin Day5</t>
  </si>
  <si>
    <t>TotalBilirubin Day1 , TotalBilirubin Day3 , TotalBilirubin Day4 , TotalBilirubin Day8 , TotalBilirubin Day11 , TotalBilirubin Day13</t>
  </si>
  <si>
    <t>TotalBilirubin Day3_From Start , TotalBilirubin Day2_From Start , TotalBilirubin Day1_From Start , TotalBilirubin Day1 , TotalBilirubin Day2</t>
  </si>
  <si>
    <t>TotalBilirubin Day9 , TotalBilirubin Day14 , TotalBilirubin Day19</t>
  </si>
  <si>
    <t>TotalBilirubin Day107_From Start , TotalBilirubin Day3 , TotalBilirubin Day7</t>
  </si>
  <si>
    <t>TotalBilirubin Day3 , TotalBilirubin Day4 , TotalBilirubin Day5 , TotalBilirubin Day6 , TotalBilirubin Day7</t>
  </si>
  <si>
    <t>TotalBilirubin Day4 , TotalBilirubin Day7 , TotalBilirubin Day11 , TotalBilirubin Day15 , TotalBilirubin Day32 , TotalBilirubin Day46</t>
  </si>
  <si>
    <t>TotalBilirubin Day11 , TotalBilirubin Day16 , TotalBilirubin Day24 , TotalBilirubin Day28 , TotalBilirubin Day47 , TotalBilirubin Day54 , TotalBilirubin Day75</t>
  </si>
  <si>
    <t>TotalBilirubin Day2 , TotalBilirubin Day14</t>
  </si>
  <si>
    <t>TotalBilirubin Day2 , TotalBilirubin Day3</t>
  </si>
  <si>
    <t>TotalBilirubin Day1 , TotalBilirubin Day14</t>
  </si>
  <si>
    <t>DirectBilirubin Day64_From Start</t>
  </si>
  <si>
    <t>DirectBilirubin Day_Unknown</t>
  </si>
  <si>
    <t>DirectBilirubin Day1</t>
  </si>
  <si>
    <t>DirectBilirubin Day2</t>
  </si>
  <si>
    <t>DirectBilirubin Day3</t>
  </si>
  <si>
    <t>DirectBilirubin Day4</t>
  </si>
  <si>
    <t>DirectBilirubin Day5</t>
  </si>
  <si>
    <t>DirectBilirubin Day6</t>
  </si>
  <si>
    <t>DirectBilirubin Day7</t>
  </si>
  <si>
    <t>DirectBilirubin Day8</t>
  </si>
  <si>
    <t>DirectBilirubin Day10</t>
  </si>
  <si>
    <t>DirectBilirubin Day11</t>
  </si>
  <si>
    <t>DirectBilirubin Day12</t>
  </si>
  <si>
    <t>DirectBilirubin Day15</t>
  </si>
  <si>
    <t>DirectBilirubin Day16</t>
  </si>
  <si>
    <t>DirectBilirubin Day17</t>
  </si>
  <si>
    <t>DirectBilirubin Day18</t>
  </si>
  <si>
    <t>DirectBilirubin Day19</t>
  </si>
  <si>
    <t>DirectBilirubin Day20</t>
  </si>
  <si>
    <t>DirectBilirubin Day23</t>
  </si>
  <si>
    <t>DirectBilirubin Day24</t>
  </si>
  <si>
    <t>DirectBilirubin Day26</t>
  </si>
  <si>
    <t>DirectBilirubin Day29</t>
  </si>
  <si>
    <t>DirectBilirubin Day33</t>
  </si>
  <si>
    <t>DirectBilirubin Day47</t>
  </si>
  <si>
    <t>DirectBilirubin Day53</t>
  </si>
  <si>
    <t>DirectBilirubin Day86</t>
  </si>
  <si>
    <t>DirectBilirubin Day97</t>
  </si>
  <si>
    <t>50 unbekannte Einheit</t>
  </si>
  <si>
    <t>0.1111</t>
  </si>
  <si>
    <t>DirectBilirubin</t>
  </si>
  <si>
    <t>DirectBilirubin Day1 , DirectBilirubin Day3</t>
  </si>
  <si>
    <t>DirectBilirubin Day5 , DirectBilirubin Day12</t>
  </si>
  <si>
    <t>DirectBilirubin Day15 , DirectBilirubin Day19 , DirectBilirubin Day20 , DirectBilirubin Day23</t>
  </si>
  <si>
    <t>DirectBilirubin Day17 , DirectBilirubin Day19 , DirectBilirubin Day24</t>
  </si>
  <si>
    <t>DirectBilirubin Day15 , DirectBilirubin Day16</t>
  </si>
  <si>
    <t>DirectBilirubin Day33 , DirectBilirubin Day47 , DirectBilirubin Day97</t>
  </si>
  <si>
    <t>DirectBilirubin Day1 , DirectBilirubin Day2 , DirectBilirubin Day3 , DirectBilirubin Day5 , DirectBilirubin Day7 , DirectBilirubin Day10</t>
  </si>
  <si>
    <t>DirectBilirubin Day11 , DirectBilirubin Day16 , DirectBilirubin Day24 , DirectBilirubin Day29</t>
  </si>
  <si>
    <t>DirectBilirubin Day2 , DirectBilirubin Day3 , DirectBilirubin Day4 , DirectBilirubin Day5 , DirectBilirubin Day6 , DirectBilirubin Day7</t>
  </si>
  <si>
    <t>DirectBilirubin Day3 , DirectBilirubin Day18</t>
  </si>
  <si>
    <t>DirectBilirubin Day3 , DirectBilirubin Day4</t>
  </si>
  <si>
    <t>DirectBilirubin Day64_From Start , DirectBilirubin Day5</t>
  </si>
  <si>
    <t>DirectBilirubin Day1 , DirectBilirubin Day3 , DirectBilirubin Day4 , DirectBilirubin Day8 , DirectBilirubin Day11</t>
  </si>
  <si>
    <t>DirectBilirubin Day1 , DirectBilirubin Day2</t>
  </si>
  <si>
    <t>DirectBilirubin Day4 , DirectBilirubin Day6 , DirectBilirubin Day11</t>
  </si>
  <si>
    <t>Gesamteiweiß Day11_From Start</t>
  </si>
  <si>
    <t>Gesamteiweiß Day3_From Start</t>
  </si>
  <si>
    <t>Gesamteiweiß Day2_From Start</t>
  </si>
  <si>
    <t>Gesamteiweiß Day1_From Start</t>
  </si>
  <si>
    <t>Gesamteiweiß Day_Unknown</t>
  </si>
  <si>
    <t>Gesamteiweiß Day1</t>
  </si>
  <si>
    <t>Gesamteiweiß Day2</t>
  </si>
  <si>
    <t>Gesamteiweiß Day4</t>
  </si>
  <si>
    <t>Gesamteiweiß Day5</t>
  </si>
  <si>
    <t>Gesamteiweiß Day6</t>
  </si>
  <si>
    <t>Gesamteiweiß Day9</t>
  </si>
  <si>
    <t>Gesamteiweiß Day10</t>
  </si>
  <si>
    <t>Gesamteiweiß Day11</t>
  </si>
  <si>
    <t>Gesamteiweiß Day12</t>
  </si>
  <si>
    <t>Gesamteiweiß Day14</t>
  </si>
  <si>
    <t>Gesamteiweiß Day15</t>
  </si>
  <si>
    <t>Gesamteiweiß Day16</t>
  </si>
  <si>
    <t>Gesamteiweiß Day24</t>
  </si>
  <si>
    <t>Gesamteiweiß Day25</t>
  </si>
  <si>
    <t>Gesamteiweiß Day62</t>
  </si>
  <si>
    <t>Gesamteiweiß</t>
  </si>
  <si>
    <t>Gesamteiweiß Day5 , Gesamteiweiß Day9 , Gesamteiweiß Day12</t>
  </si>
  <si>
    <t>Gesamteiweiß Day14 , Gesamteiweiß Day25</t>
  </si>
  <si>
    <t>Gesamteiweiß Day5 , Gesamteiweiß Day62</t>
  </si>
  <si>
    <t>Gesamteiweiß Day4 , Gesamteiweiß Day6 , Gesamteiweiß Day10 , Gesamteiweiß Day12 , Gesamteiweiß Day16</t>
  </si>
  <si>
    <t>Gesamteiweiß Day2 , Gesamteiweiß Day9</t>
  </si>
  <si>
    <t>Gesamteiweiß Day4 , Gesamteiweiß Day6</t>
  </si>
  <si>
    <t>Gesamteiweiß Day15 , Gesamteiweiß Day16</t>
  </si>
  <si>
    <t>Gesamteiweiß Day1 , Gesamteiweiß Day4</t>
  </si>
  <si>
    <t>Gesamteiweiß Day2 , Gesamteiweiß Day4</t>
  </si>
  <si>
    <t>Gesamteiweiß Day3_From Start , Gesamteiweiß Day2_From Start , Gesamteiweiß Day1_From Start , Gesamteiweiß Day1 , Gesamteiweiß Day2</t>
  </si>
  <si>
    <t>AP Day1080_From Start</t>
  </si>
  <si>
    <t>AP Day107_From Start</t>
  </si>
  <si>
    <t>AP Day37_From Start</t>
  </si>
  <si>
    <t>AP Day36_From Start</t>
  </si>
  <si>
    <t>AP Day30_From Start</t>
  </si>
  <si>
    <t>AP Day22_From Start</t>
  </si>
  <si>
    <t>AP Day20_From Start</t>
  </si>
  <si>
    <t>AP Day18_From Start</t>
  </si>
  <si>
    <t>AP Day14_From Start</t>
  </si>
  <si>
    <t>AP Day13_From Start</t>
  </si>
  <si>
    <t>AP Day12_From Start</t>
  </si>
  <si>
    <t>AP Day11_From Start</t>
  </si>
  <si>
    <t>AP Day7_From Start</t>
  </si>
  <si>
    <t>AP Day6_From Start</t>
  </si>
  <si>
    <t>AP Day5_From Start</t>
  </si>
  <si>
    <t>AP Day4_From Start</t>
  </si>
  <si>
    <t>AP Day3_From Start</t>
  </si>
  <si>
    <t>AP Day2_From Start</t>
  </si>
  <si>
    <t>AP Day1_From Start</t>
  </si>
  <si>
    <t>AP Day_Unknown</t>
  </si>
  <si>
    <t>AP Day1</t>
  </si>
  <si>
    <t>AP Day2</t>
  </si>
  <si>
    <t>AP Day3</t>
  </si>
  <si>
    <t>AP Day4</t>
  </si>
  <si>
    <t>AP Day5</t>
  </si>
  <si>
    <t>AP Day6</t>
  </si>
  <si>
    <t>AP Day7</t>
  </si>
  <si>
    <t>AP Day8</t>
  </si>
  <si>
    <t>AP Day9</t>
  </si>
  <si>
    <t>AP Day10</t>
  </si>
  <si>
    <t>AP Day11</t>
  </si>
  <si>
    <t>AP Day12</t>
  </si>
  <si>
    <t>AP Day13</t>
  </si>
  <si>
    <t>AP Day14</t>
  </si>
  <si>
    <t>AP Day15</t>
  </si>
  <si>
    <t>AP Day16</t>
  </si>
  <si>
    <t>AP Day17</t>
  </si>
  <si>
    <t>AP Day18</t>
  </si>
  <si>
    <t>AP Day19</t>
  </si>
  <si>
    <t>AP Day20</t>
  </si>
  <si>
    <t>AP Day21</t>
  </si>
  <si>
    <t>AP Day22</t>
  </si>
  <si>
    <t>AP Day23</t>
  </si>
  <si>
    <t>AP Day24</t>
  </si>
  <si>
    <t>AP Day25</t>
  </si>
  <si>
    <t>AP Day26</t>
  </si>
  <si>
    <t>AP Day28</t>
  </si>
  <si>
    <t>AP Day29</t>
  </si>
  <si>
    <t>AP Day31</t>
  </si>
  <si>
    <t>AP Day32</t>
  </si>
  <si>
    <t>AP Day33</t>
  </si>
  <si>
    <t>AP Day36</t>
  </si>
  <si>
    <t>AP Day38</t>
  </si>
  <si>
    <t>AP Day40</t>
  </si>
  <si>
    <t>AP Day42</t>
  </si>
  <si>
    <t>AP Day45</t>
  </si>
  <si>
    <t>AP Day46</t>
  </si>
  <si>
    <t>AP Day47</t>
  </si>
  <si>
    <t>AP Day51</t>
  </si>
  <si>
    <t>AP Day53</t>
  </si>
  <si>
    <t>AP Day54</t>
  </si>
  <si>
    <t>AP Day56</t>
  </si>
  <si>
    <t>AP Day57</t>
  </si>
  <si>
    <t>AP Day58</t>
  </si>
  <si>
    <t>AP Day63</t>
  </si>
  <si>
    <t>AP Day66</t>
  </si>
  <si>
    <t>AP Day75</t>
  </si>
  <si>
    <t>AP Day80</t>
  </si>
  <si>
    <t>AP Day84</t>
  </si>
  <si>
    <t>AP Day86</t>
  </si>
  <si>
    <t>AP Day97</t>
  </si>
  <si>
    <t>AP Day154</t>
  </si>
  <si>
    <t>138.6</t>
  </si>
  <si>
    <t>95.4</t>
  </si>
  <si>
    <t>AP Day18_From Start2</t>
  </si>
  <si>
    <t>AP</t>
  </si>
  <si>
    <t>AP Day6 , AP Day29</t>
  </si>
  <si>
    <t>AP Day2 , AP Day3 , AP Day4 , AP Day6 , AP Day12 , AP Day14</t>
  </si>
  <si>
    <t>AP Day1 , AP Day2 , AP Day4</t>
  </si>
  <si>
    <t>AP Day22 , AP Day36</t>
  </si>
  <si>
    <t>AP Day1080_From Start , AP Day1 , AP Day3 , AP Day6 , AP Day9</t>
  </si>
  <si>
    <t>AP Day1 , AP Day3</t>
  </si>
  <si>
    <t>AP Day3 , AP Day15</t>
  </si>
  <si>
    <t>AP Day1 , AP Day2 , AP Day3</t>
  </si>
  <si>
    <t>AP Day22_From Start , AP Day1 , AP Day6 , AP Day14 , AP Day21 , AP Day36</t>
  </si>
  <si>
    <t>AP Day1 , AP Day28</t>
  </si>
  <si>
    <t>AP Day11 , AP Day16</t>
  </si>
  <si>
    <t>AP Day36_From Start , AP Day20_From Start , AP Day_Unknown , AP Day9 , AP Day15</t>
  </si>
  <si>
    <t>AP Day4 , AP Day6 , AP Day10 , AP Day12 , AP Day16</t>
  </si>
  <si>
    <t>AP Day1 , AP Day84 , AP Day86</t>
  </si>
  <si>
    <t>AP Day2 , AP Day29 , AP Day63 , AP Day80</t>
  </si>
  <si>
    <t>AP Day1 , AP Day12 , AP Day22</t>
  </si>
  <si>
    <t>AP Day2 , AP Day4 , AP Day9 , AP Day14 , AP Day21 , AP Day32</t>
  </si>
  <si>
    <t>AP Day3 , AP Day4 , AP Day5 , AP Day6 , AP Day7 , AP Day9 , AP Day11 , AP Day15 , AP Day17</t>
  </si>
  <si>
    <t>AP Day1 , AP Day4 , AP Day6 , AP Day10</t>
  </si>
  <si>
    <t>AP Day8 , AP Day13 , AP Day17</t>
  </si>
  <si>
    <t>AP Day7_From Start , AP Day1 , AP Day8 , AP Day13 , AP Day63</t>
  </si>
  <si>
    <t>AP Day15 , AP Day19 , AP Day21 , AP Day23</t>
  </si>
  <si>
    <t>AP Day10 , AP Day24</t>
  </si>
  <si>
    <t>AP Day15 , AP Day16</t>
  </si>
  <si>
    <t>AP Day1 , AP Day51 , AP Day154</t>
  </si>
  <si>
    <t>AP Day1 , AP Day13</t>
  </si>
  <si>
    <t>AP Day1 , AP Day33 , AP Day47 , AP Day75 , AP Day97</t>
  </si>
  <si>
    <t>AP Day1 , AP Day2 , AP Day3 , AP Day4 , AP Day5 , AP Day7 , AP Day8 , AP Day10 , AP Day15</t>
  </si>
  <si>
    <t>AP Day2_From Start , AP Day4 , AP Day18</t>
  </si>
  <si>
    <t>AP Day11 , AP Day16 , AP Day24 , AP Day29</t>
  </si>
  <si>
    <t>AP Day45 , AP Day47 , AP Day56</t>
  </si>
  <si>
    <t>AP Day4 , AP Day6 , AP Day9</t>
  </si>
  <si>
    <t>AP Day1 , AP Day4</t>
  </si>
  <si>
    <t>AP Day6_From Start , AP Day7 , AP Day8 , AP Day14 , AP Day22</t>
  </si>
  <si>
    <t>AP Day6 , AP Day7 , AP Day11 , AP Day40</t>
  </si>
  <si>
    <t>AP Day1 , AP Day2 , AP Day10 , AP Day58</t>
  </si>
  <si>
    <t>AP Day2 , AP Day3 , AP Day5 , AP Day6 , AP Day7 , AP Day15 , AP Day23 , AP Day28</t>
  </si>
  <si>
    <t>AP Day_Unknown , AP Day31</t>
  </si>
  <si>
    <t>AP Day17 , AP Day23</t>
  </si>
  <si>
    <t>AP Day1 , AP Day8</t>
  </si>
  <si>
    <t>AP Day13 , AP Day15</t>
  </si>
  <si>
    <t>AP Day2 , AP Day12</t>
  </si>
  <si>
    <t>AP Day14_From Start , AP Day13_From Start , AP Day5_From Start , AP Day4_From Start , AP Day_Unknown , AP Day1 , AP Day3 , AP Day4 , AP Day5 , AP Day6 , AP Day7 , AP Day8 , AP Day10 , AP Day12 , AP Day16 , AP Day18 , AP Day23 , AP Day26</t>
  </si>
  <si>
    <t>AP Day6 , AP Day8 , AP Day10 , AP Day12 , AP Day13 , AP Day20 , AP Day32 , AP Day33</t>
  </si>
  <si>
    <t>AP Day3 , AP Day18</t>
  </si>
  <si>
    <t>AP Day11_From Start , AP Day2 , AP Day3 , AP Day9</t>
  </si>
  <si>
    <t>AP Day2 , AP Day3 , AP Day4 , AP Day8</t>
  </si>
  <si>
    <t>AP Day5_From Start , AP Day2 , AP Day3 , AP Day4</t>
  </si>
  <si>
    <t>AP Day11 , AP Day12 , AP Day15 , AP Day18</t>
  </si>
  <si>
    <t>AP Day1 , AP Day2 , AP Day6 , AP Day9</t>
  </si>
  <si>
    <t>AP Day7_From Start , AP Day6_From Start , AP Day1 , AP Day5 , AP Day9</t>
  </si>
  <si>
    <t>AP Day12_From Start , AP Day18_From Start2 , AP Day7_From Start , AP Day4_From Start , AP Day1</t>
  </si>
  <si>
    <t>AP Day_Unknown , AP Day2</t>
  </si>
  <si>
    <t>AP Day_Unknown , AP Day3</t>
  </si>
  <si>
    <t>AP Day2_From Start , AP Day1_From Start , AP Day1 , AP Day2 , AP Day3 , AP Day4 , AP Day5 , AP Day6 , AP Day8 , AP Day9 , AP Day14 , AP Day15 , AP Day16</t>
  </si>
  <si>
    <t>AP Day1 , AP Day3 , AP Day7</t>
  </si>
  <si>
    <t>AP Day3_From Start , AP Day2_From Start , AP Day1_From Start , AP Day1 , AP Day2</t>
  </si>
  <si>
    <t>AP Day2 , AP Day4 , AP Day11 , AP Day12</t>
  </si>
  <si>
    <t>AP Day107_From Start , AP Day1 , AP Day2 , AP Day3 , AP Day7</t>
  </si>
  <si>
    <t>AP Day3 , AP Day4</t>
  </si>
  <si>
    <t>AP Day4 , AP Day7 , AP Day11 , AP Day15 , AP Day32 , AP Day46</t>
  </si>
  <si>
    <t>AP Day11 , AP Day28</t>
  </si>
  <si>
    <t>AP Day37_From Start , AP Day2</t>
  </si>
  <si>
    <t>AP Day2 , AP Day11</t>
  </si>
  <si>
    <t>AP Day30_From Start , AP Day12 , AP Day29</t>
  </si>
  <si>
    <t>AP Day4 , AP Day6 , AP Day11</t>
  </si>
  <si>
    <t>Cholinesterase Day11_From Start</t>
  </si>
  <si>
    <t>Cholinesterase Day_Unknown</t>
  </si>
  <si>
    <t>Cholinesterase Day1</t>
  </si>
  <si>
    <t>Cholinesterase Day2</t>
  </si>
  <si>
    <t>Cholinesterase Day3</t>
  </si>
  <si>
    <t>Cholinesterase Day4</t>
  </si>
  <si>
    <t>Cholinesterase Day5</t>
  </si>
  <si>
    <t>Cholinesterase Day6</t>
  </si>
  <si>
    <t>Cholinesterase Day7</t>
  </si>
  <si>
    <t>Cholinesterase Day8</t>
  </si>
  <si>
    <t>Cholinesterase Day9</t>
  </si>
  <si>
    <t>Cholinesterase Day10</t>
  </si>
  <si>
    <t>Cholinesterase Day12</t>
  </si>
  <si>
    <t>Cholinesterase Day15</t>
  </si>
  <si>
    <t>Cholinesterase Day16</t>
  </si>
  <si>
    <t>Cholinesterase Day28</t>
  </si>
  <si>
    <t>Cholinesterase Day33</t>
  </si>
  <si>
    <t>Cholinesterase Day45</t>
  </si>
  <si>
    <t>Cholinesterase Day62</t>
  </si>
  <si>
    <t>Cholinesterase Day75</t>
  </si>
  <si>
    <t>Cholinesterase Day97</t>
  </si>
  <si>
    <t>4,56 KU/L</t>
  </si>
  <si>
    <t>Kreatinin Day64_From Start</t>
  </si>
  <si>
    <t>Kreatinin Day36_From Start</t>
  </si>
  <si>
    <t>Kreatinin Day20_From Start</t>
  </si>
  <si>
    <t>Kreatinin Day12_From Start</t>
  </si>
  <si>
    <t>Kreatinin Day11_From Start</t>
  </si>
  <si>
    <t>Kreatinin Day8_From Start</t>
  </si>
  <si>
    <t>Kreatinin Day7_From Start</t>
  </si>
  <si>
    <t>Kreatinin Day6_From Start</t>
  </si>
  <si>
    <t>Kreatinin Day5_From Start</t>
  </si>
  <si>
    <t>Kreatinin Day4_From Start</t>
  </si>
  <si>
    <t>Kreatinin Day3_From Start</t>
  </si>
  <si>
    <t>Kreatinin Day2_From Start</t>
  </si>
  <si>
    <t>Kreatinin Day1_From Start</t>
  </si>
  <si>
    <t>Kreatinin Day_Unknown</t>
  </si>
  <si>
    <t>Kreatinin Day1</t>
  </si>
  <si>
    <t>Kreatinin Day2</t>
  </si>
  <si>
    <t>Kreatinin Day3</t>
  </si>
  <si>
    <t>Kreatinin Day4</t>
  </si>
  <si>
    <t>Kreatinin Day5</t>
  </si>
  <si>
    <t>Kreatinin Day6</t>
  </si>
  <si>
    <t>Kreatinin Day7</t>
  </si>
  <si>
    <t>Kreatinin Day8</t>
  </si>
  <si>
    <t>Kreatinin Day9</t>
  </si>
  <si>
    <t>Kreatinin Day10</t>
  </si>
  <si>
    <t>Kreatinin Day11</t>
  </si>
  <si>
    <t>Kreatinin Day12</t>
  </si>
  <si>
    <t>Kreatinin Day13</t>
  </si>
  <si>
    <t>Kreatinin Day14</t>
  </si>
  <si>
    <t>Kreatinin Day15</t>
  </si>
  <si>
    <t>Kreatinin Day17</t>
  </si>
  <si>
    <t>Kreatinin Day18</t>
  </si>
  <si>
    <t>Kreatinin Day21</t>
  </si>
  <si>
    <t>Kreatinin Day22</t>
  </si>
  <si>
    <t>Kreatinin Day24</t>
  </si>
  <si>
    <t>Kreatinin Day25</t>
  </si>
  <si>
    <t>Kreatinin Day28</t>
  </si>
  <si>
    <t>Kreatinin Day29</t>
  </si>
  <si>
    <t>Kreatinin Day31</t>
  </si>
  <si>
    <t>Kreatinin Day32</t>
  </si>
  <si>
    <t>Kreatinin Day33</t>
  </si>
  <si>
    <t>Kreatinin Day53</t>
  </si>
  <si>
    <t>Kreatinin Day75</t>
  </si>
  <si>
    <t>Kreatinin Day81</t>
  </si>
  <si>
    <t>Kreatinkinase Day_Unknown</t>
  </si>
  <si>
    <t>Kreatinkinase Day1</t>
  </si>
  <si>
    <t>Kreatinkinase Day4</t>
  </si>
  <si>
    <t>1700 umgerechnet von 1,7 g/dl</t>
  </si>
  <si>
    <t>Kreatinin</t>
  </si>
  <si>
    <t>Kreatinin Day8 , Kreatinin Day12</t>
  </si>
  <si>
    <t>Kreatinin Day4_From Start , Kreatinin Day3_From Start , Kreatinin Day2_From Start , Kreatinin Day1 , Kreatinin Day7 , Kreatinin Day18</t>
  </si>
  <si>
    <t>Kreatinin Day11 , Kreatinin Day15 , Kreatinin Day17 , Kreatinin Day29 , Kreatinin Day31</t>
  </si>
  <si>
    <t>Kreatinin Day1 , Kreatinin Day6</t>
  </si>
  <si>
    <t>Kreatinin Day1 , Kreatinin Day3</t>
  </si>
  <si>
    <t>Kreatinin Day1 , Kreatinin Day2 , Kreatinin Day3 , Kreatinin Day9 , Kreatinin Day13</t>
  </si>
  <si>
    <t>Kreatinin Day1 , Kreatinin Day28</t>
  </si>
  <si>
    <t>Kreatinin Day36_From Start , Kreatinin Day20_From Start , Kreatinin Day1 , Kreatinin Day9 , Kreatinin Day15</t>
  </si>
  <si>
    <t>Kreatinin Day1 , Kreatinin Day2 , Kreatinin Day8 , Kreatinin Day9 , Kreatinin Day10 , Kreatinin Day11</t>
  </si>
  <si>
    <t>Kreatinin Day2_From Start , Kreatinin Day1 , Kreatinin Day2</t>
  </si>
  <si>
    <t>Kreatinin Day2 , Kreatinin Day3</t>
  </si>
  <si>
    <t>Kreatinin Day1 , Kreatinin Day10</t>
  </si>
  <si>
    <t>Kreatinin Day33 , Kreatinin Day75</t>
  </si>
  <si>
    <t>Kreatinin Day1 , Kreatinin Day2 , Kreatinin Day4 , Kreatinin Day7 , Kreatinin Day10</t>
  </si>
  <si>
    <t>Kreatinin Day11 , Kreatinin Day24</t>
  </si>
  <si>
    <t>Kreatinin Day2_From Start , Kreatinin Day1</t>
  </si>
  <si>
    <t>Kreatinin Day13 , Kreatinin Day17 , Kreatinin Day21</t>
  </si>
  <si>
    <t>Kreatinin Day6 , Kreatinin Day10 , Kreatinin Day12 , Kreatinin Day13 , Kreatinin Day32</t>
  </si>
  <si>
    <t>Kreatinin Day11_From Start , Kreatinin Day8_From Start , Kreatinin Day7_From Start , Kreatinin Day5_From Start , Kreatinin Day1_From Start , Kreatinin Day2 , Kreatinin Day3 , Kreatinin Day7 , Kreatinin Day9</t>
  </si>
  <si>
    <t>Kreatinin Day2 , Kreatinin Day4</t>
  </si>
  <si>
    <t>Kreatinin Day1 , Kreatinin Day2 , Kreatinin Day9</t>
  </si>
  <si>
    <t>Kreatinin Day7_From Start , Kreatinin Day6_From Start , Kreatinin Day1 , Kreatinin Day9</t>
  </si>
  <si>
    <t>Kreatinin Day12_From Start , Kreatinin Day11_From Start , Kreatinin Day7_From Start</t>
  </si>
  <si>
    <t>Kreatinin Day2_From Start , Kreatinin Day2</t>
  </si>
  <si>
    <t>Kreatinin Day2_From Start , Kreatinin Day1_From Start , Kreatinin Day_Unknown , Kreatinin Day1 , Kreatinin Day2 , Kreatinin Day3 , Kreatinin Day4 , Kreatinin Day5 , Kreatinin Day6 , Kreatinin Day9 , Kreatinin Day10 , Kreatinin Day13 , Kreatinin Day14 , Kreatinin Day15 , Kreatinin Day17</t>
  </si>
  <si>
    <t>Kreatinin Day1 , Kreatinin Day12</t>
  </si>
  <si>
    <t>Kreatinin Day3_From Start , Kreatinin Day2_From Start , Kreatinin Day1_From Start , Kreatinin Day1 , Kreatinin Day2</t>
  </si>
  <si>
    <t>Kreatinin Day1 , Kreatinin Day4 , Kreatinin Day8 , Kreatinin Day14</t>
  </si>
  <si>
    <t>Kreatinin Day3 , Kreatinin Day4</t>
  </si>
  <si>
    <t>Kreatinin Day1 , Kreatinin Day2 , Kreatinin Day3 , Kreatinin Day4</t>
  </si>
  <si>
    <t>Kreatinin Day1 , Kreatinin Day2 , Kreatinin Day4</t>
  </si>
  <si>
    <t>Kreatinin Day3 , Kreatinin Day12</t>
  </si>
  <si>
    <t>Amylase Day3_From Start</t>
  </si>
  <si>
    <t>Amylase Day2_From Start</t>
  </si>
  <si>
    <t>Amylase Day1_From Start</t>
  </si>
  <si>
    <t>Amylase Day_Unknown</t>
  </si>
  <si>
    <t>Amylase Day1</t>
  </si>
  <si>
    <t>Amylase Day2</t>
  </si>
  <si>
    <t>Amylase Day3</t>
  </si>
  <si>
    <t>Amylase Day4</t>
  </si>
  <si>
    <t>Amylase Day5</t>
  </si>
  <si>
    <t>Amylase Day6</t>
  </si>
  <si>
    <t>Amylase Day8</t>
  </si>
  <si>
    <t>Amylase Day9</t>
  </si>
  <si>
    <t>Amylase Day11</t>
  </si>
  <si>
    <t>Amylase Day12</t>
  </si>
  <si>
    <t>Amylase Day14</t>
  </si>
  <si>
    <t>Amylase Day15</t>
  </si>
  <si>
    <t>Amylase Day16</t>
  </si>
  <si>
    <t>Amylase Day21</t>
  </si>
  <si>
    <t>Amylase Day29</t>
  </si>
  <si>
    <t>Amylase Day33</t>
  </si>
  <si>
    <t>Amylase Day35</t>
  </si>
  <si>
    <t>Amylase Day80</t>
  </si>
  <si>
    <t>Lipase Day7_From Start</t>
  </si>
  <si>
    <t>Lipase Day6_From Start</t>
  </si>
  <si>
    <t>Lipase Day3_From Start</t>
  </si>
  <si>
    <t>Lipase Day2_From Start</t>
  </si>
  <si>
    <t>Lipase Day1_From Start</t>
  </si>
  <si>
    <t>Lipase Day_Unknown</t>
  </si>
  <si>
    <t>Lipase Day1</t>
  </si>
  <si>
    <t>Lipase Day2</t>
  </si>
  <si>
    <t>Lipase Day3</t>
  </si>
  <si>
    <t>Lipase Day4</t>
  </si>
  <si>
    <t>Lipase Day5</t>
  </si>
  <si>
    <t>Lipase Day6</t>
  </si>
  <si>
    <t>Lipase Day8</t>
  </si>
  <si>
    <t>Lipase Day9</t>
  </si>
  <si>
    <t>Lipase Day10</t>
  </si>
  <si>
    <t>Lipase Day11</t>
  </si>
  <si>
    <t>Lipase Day13</t>
  </si>
  <si>
    <t>Lipase Day14</t>
  </si>
  <si>
    <t>Lipase Day15</t>
  </si>
  <si>
    <t>Lipase Day16</t>
  </si>
  <si>
    <t>Lipase Day17</t>
  </si>
  <si>
    <t>Lipase Day18</t>
  </si>
  <si>
    <t>Lipase Day21</t>
  </si>
  <si>
    <t>Lipase Day29</t>
  </si>
  <si>
    <t>Lipase Day32</t>
  </si>
  <si>
    <t>Lipase Day33</t>
  </si>
  <si>
    <t>Lipase Day46</t>
  </si>
  <si>
    <t>Lipase Day47</t>
  </si>
  <si>
    <t>Lipase Day56</t>
  </si>
  <si>
    <t>Lipase Day62</t>
  </si>
  <si>
    <t>Lipase Day63</t>
  </si>
  <si>
    <t>Lipase Day80</t>
  </si>
  <si>
    <t>Lipase</t>
  </si>
  <si>
    <t>Lipase Day6 , Lipase Day29</t>
  </si>
  <si>
    <t>Lipase Day2 , Lipase Day3 , Lipase Day6 , Lipase Day14</t>
  </si>
  <si>
    <t>Lipase Day7_From Start , Lipase Day2_From Start</t>
  </si>
  <si>
    <t>Lipase Day2 , Lipase Day29 , Lipase Day63 , Lipase Day80</t>
  </si>
  <si>
    <t>Lipase Day2 , Lipase Day9 , Lipase Day17</t>
  </si>
  <si>
    <t>Lipase Day1 , Lipase Day2 , Lipase Day3 , Lipase Day5 , Lipase Day10</t>
  </si>
  <si>
    <t>Lipase Day47 , Lipase Day56</t>
  </si>
  <si>
    <t>Lipase Day_Unknown , Lipase Day1</t>
  </si>
  <si>
    <t>Lipase Day13 , Lipase Day15 , Lipase Day17 , Lipase Day21</t>
  </si>
  <si>
    <t>Lipase Day6 , Lipase Day33</t>
  </si>
  <si>
    <t>Lipase Day3 , Lipase Day9</t>
  </si>
  <si>
    <t>Lipase Day2 , Lipase Day4 , Lipase Day8 , Lipase Day15</t>
  </si>
  <si>
    <t>Lipase Day7_From Start , Lipase Day1</t>
  </si>
  <si>
    <t>Lipase Day1_From Start , Lipase Day1 , Lipase Day2 , Lipase Day5</t>
  </si>
  <si>
    <t>Lipase Day3_From Start , Lipase Day2_From Start , Lipase Day1_From Start , Lipase Day1 , Lipase Day2</t>
  </si>
  <si>
    <t>Lipase Day32 , Lipase Day46</t>
  </si>
  <si>
    <t>Lipase Day1 , Lipase Day2 , Lipase Day4</t>
  </si>
  <si>
    <t>CRP Day12_From Start</t>
  </si>
  <si>
    <t>CRP Day11_From Start</t>
  </si>
  <si>
    <t>CRP Day8_From Start</t>
  </si>
  <si>
    <t>CRP Day7_From Start</t>
  </si>
  <si>
    <t>CRP Day6_From Start</t>
  </si>
  <si>
    <t>CRP Day5_From Start</t>
  </si>
  <si>
    <t>CRP Day3_From Start</t>
  </si>
  <si>
    <t>CRP Day2_From Start</t>
  </si>
  <si>
    <t>CRP Day1_From Start</t>
  </si>
  <si>
    <t>CRP Day_Unknown</t>
  </si>
  <si>
    <t>CRP Day1</t>
  </si>
  <si>
    <t>CRP Day2</t>
  </si>
  <si>
    <t>CRP Day3</t>
  </si>
  <si>
    <t>CRP Day4</t>
  </si>
  <si>
    <t>CRP Day5</t>
  </si>
  <si>
    <t>CRP Day6</t>
  </si>
  <si>
    <t>CRP Day7</t>
  </si>
  <si>
    <t>CRP Day8</t>
  </si>
  <si>
    <t>CRP Day9</t>
  </si>
  <si>
    <t>CRP Day10</t>
  </si>
  <si>
    <t>CRP Day11</t>
  </si>
  <si>
    <t>CRP Day12</t>
  </si>
  <si>
    <t>CRP Day13</t>
  </si>
  <si>
    <t>CRP Day14</t>
  </si>
  <si>
    <t>CRP Day15</t>
  </si>
  <si>
    <t>CRP Day16</t>
  </si>
  <si>
    <t>CRP Day17</t>
  </si>
  <si>
    <t>CRP Day18</t>
  </si>
  <si>
    <t>CRP Day20</t>
  </si>
  <si>
    <t>CRP Day21</t>
  </si>
  <si>
    <t>CRP Day23</t>
  </si>
  <si>
    <t>CRP Day24</t>
  </si>
  <si>
    <t>CRP Day28</t>
  </si>
  <si>
    <t>CRP Day33</t>
  </si>
  <si>
    <t>CRP Day36</t>
  </si>
  <si>
    <t>CRP Day44</t>
  </si>
  <si>
    <t>CRP Day62</t>
  </si>
  <si>
    <t>CRP Day70</t>
  </si>
  <si>
    <t>CRP Day75</t>
  </si>
  <si>
    <t>CRP Day162</t>
  </si>
  <si>
    <t>1583 ist das nicht zu hoch?)</t>
  </si>
  <si>
    <t>&lt;5</t>
  </si>
  <si>
    <t>CRP</t>
  </si>
  <si>
    <t>CRP Day8 , CRP Day12</t>
  </si>
  <si>
    <t>CRP Day7 , CRP Day9 , CRP Day11</t>
  </si>
  <si>
    <t>CRP Day3 , CRP Day4 , CRP Day5</t>
  </si>
  <si>
    <t>CRP Day4 , CRP Day10 , CRP Day70 , CRP Day162</t>
  </si>
  <si>
    <t>CRP Day7_From Start , CRP Day2_From Start , CRP Day3</t>
  </si>
  <si>
    <t>CRP Day4 , CRP Day5 , CRP Day7</t>
  </si>
  <si>
    <t>CRP Day4 , CRP Day17 , CRP Day20</t>
  </si>
  <si>
    <t>CRP Day1 , CRP Day3 , CRP Day6 , CRP Day14 , CRP Day36 , CRP Day44</t>
  </si>
  <si>
    <t>CRP Day5 , CRP Day62</t>
  </si>
  <si>
    <t>CRP Day4 , CRP Day6 , CRP Day10 , CRP Day16</t>
  </si>
  <si>
    <t>CRP Day1 , CRP Day2 , CRP Day9 , CRP Day10 , CRP Day11</t>
  </si>
  <si>
    <t>CRP Day2 , CRP Day7 , CRP Day9 , CRP Day15</t>
  </si>
  <si>
    <t>CRP Day3 , CRP Day4 , CRP Day10</t>
  </si>
  <si>
    <t>CRP Day1 , CRP Day6</t>
  </si>
  <si>
    <t>CRP Day10 , CRP Day24</t>
  </si>
  <si>
    <t>CRP Day15 , CRP Day16</t>
  </si>
  <si>
    <t>CRP Day1 , CRP Day33 , CRP Day75</t>
  </si>
  <si>
    <t>CRP Day1 , CRP Day2 , CRP Day4 , CRP Day5 , CRP Day7 , CRP Day10</t>
  </si>
  <si>
    <t>CRP Day2 , CRP Day3 , CRP Day5 , CRP Day7</t>
  </si>
  <si>
    <t>CRP Day2 , CRP Day17 , CRP Day21 , CRP Day23 , CRP Day28</t>
  </si>
  <si>
    <t>CRP Day13 , CRP Day15 , CRP Day17 , CRP Day21</t>
  </si>
  <si>
    <t>CRP Day1 , CRP Day4</t>
  </si>
  <si>
    <t>CRP Day11_From Start , CRP Day7_From Start , CRP Day5_From Start , CRP Day2 , CRP Day3 , CRP Day7 , CRP Day9</t>
  </si>
  <si>
    <t>CRP Day1 , CRP Day2 , CRP Day6 , CRP Day9</t>
  </si>
  <si>
    <t>CRP Day7_From Start , CRP Day3_From Start , CRP Day1 , CRP Day9</t>
  </si>
  <si>
    <t>CRP Day12_From Start , CRP Day8_From Start , CRP Day7_From Start</t>
  </si>
  <si>
    <t>CRP Day4 , CRP Day18</t>
  </si>
  <si>
    <t>CRP Day1_From Start , CRP Day1 , CRP Day2 , CRP Day5</t>
  </si>
  <si>
    <t>CRP Day1 , CRP Day3 , CRP Day7</t>
  </si>
  <si>
    <t>CRP Day3_From Start , CRP Day2_From Start , CRP Day1_From Start , CRP Day1 , CRP Day2</t>
  </si>
  <si>
    <t>CRP Day2 , CRP Day10</t>
  </si>
  <si>
    <t>CRP Day2 , CRP Day3</t>
  </si>
  <si>
    <t>CRP Day3 , CRP Day4</t>
  </si>
  <si>
    <t>CRP Day1 , CRP Day2 , CRP Day3 , CRP Day4</t>
  </si>
  <si>
    <t>CRP Day1 , CRP Day2 , CRP Day8 , CRP Day20</t>
  </si>
  <si>
    <t>CRP Day2 , CRP Day3 , CRP Day12</t>
  </si>
  <si>
    <t>CRP Day4 , CRP Day11</t>
  </si>
  <si>
    <t>Harnstoff Day11_From Start</t>
  </si>
  <si>
    <t>Harnstoff Day8_From Start</t>
  </si>
  <si>
    <t>Harnstoff Day7_From Start</t>
  </si>
  <si>
    <t>Harnstoff Day6_From Start</t>
  </si>
  <si>
    <t>Harnstoff Day5_From Start</t>
  </si>
  <si>
    <t>Harnstoff Day3_From Start</t>
  </si>
  <si>
    <t>Harnstoff Day2_From Start</t>
  </si>
  <si>
    <t>Harnstoff Day1_From Start</t>
  </si>
  <si>
    <t>Harnstoff Day_Unknown</t>
  </si>
  <si>
    <t>Harnstoff Day1</t>
  </si>
  <si>
    <t>Harnstoff Day2</t>
  </si>
  <si>
    <t>Harnstoff Day3</t>
  </si>
  <si>
    <t>Harnstoff Day4</t>
  </si>
  <si>
    <t>Harnstoff Day6</t>
  </si>
  <si>
    <t>Harnstoff Day7</t>
  </si>
  <si>
    <t>Harnstoff Day9</t>
  </si>
  <si>
    <t>Harnstoff Day10</t>
  </si>
  <si>
    <t>Harnstoff Day11</t>
  </si>
  <si>
    <t>Harnstoff Day13</t>
  </si>
  <si>
    <t>Harnstoff Day14</t>
  </si>
  <si>
    <t>Harnstoff Day15</t>
  </si>
  <si>
    <t>Harnstoff Day16</t>
  </si>
  <si>
    <t>Harnstoff Day17</t>
  </si>
  <si>
    <t>Harnstoff Day22</t>
  </si>
  <si>
    <t>Harnstoff Day25</t>
  </si>
  <si>
    <t>Harnstoff Day28</t>
  </si>
  <si>
    <t>Harnstoff Day29</t>
  </si>
  <si>
    <t>Harnstoff Day32</t>
  </si>
  <si>
    <t>Harnstoff Day53</t>
  </si>
  <si>
    <t>Harnstoff Day62</t>
  </si>
  <si>
    <t>Harnstoff</t>
  </si>
  <si>
    <t>Harnstoff Day11 , Harnstoff Day15 , Harnstoff Day17 , Harnstoff Day29</t>
  </si>
  <si>
    <t>Harnstoff Day14 , Harnstoff Day25</t>
  </si>
  <si>
    <t>Harnstoff Day7_From Start , Harnstoff Day2_From Start , Harnstoff Day3</t>
  </si>
  <si>
    <t>Harnstoff Day1 , Harnstoff Day6</t>
  </si>
  <si>
    <t>Harnstoff Day1 , Harnstoff Day3</t>
  </si>
  <si>
    <t>Harnstoff Day2 , Harnstoff Day3 , Harnstoff Day9 , Harnstoff Day13</t>
  </si>
  <si>
    <t>Harnstoff Day1 , Harnstoff Day28</t>
  </si>
  <si>
    <t>Harnstoff Day1 , Harnstoff Day2 , Harnstoff Day9 , Harnstoff Day10 , Harnstoff Day11</t>
  </si>
  <si>
    <t>Harnstoff Day2 , Harnstoff Day9</t>
  </si>
  <si>
    <t>Harnstoff Day1 , Harnstoff Day2 , Harnstoff Day3</t>
  </si>
  <si>
    <t>Harnstoff Day15 , Harnstoff Day16</t>
  </si>
  <si>
    <t>Harnstoff Day1 , Harnstoff Day2 , Harnstoff Day4 , Harnstoff Day7 , Harnstoff Day10</t>
  </si>
  <si>
    <t>Harnstoff Day11_From Start , Harnstoff Day8_From Start , Harnstoff Day7_From Start , Harnstoff Day5_From Start , Harnstoff Day2 , Harnstoff Day3 , Harnstoff Day7 , Harnstoff Day9</t>
  </si>
  <si>
    <t>Harnstoff Day2 , Harnstoff Day4 , Harnstoff Day15</t>
  </si>
  <si>
    <t>Harnstoff Day2_From Start , Harnstoff Day2</t>
  </si>
  <si>
    <t>Harnstoff Day3_From Start , Harnstoff Day2_From Start , Harnstoff Day1_From Start , Harnstoff Day1 , Harnstoff Day2</t>
  </si>
  <si>
    <t>Harnsäure Day64_From Start</t>
  </si>
  <si>
    <t>Harnsäure Day_Unknown</t>
  </si>
  <si>
    <t>Harnsäure Day1</t>
  </si>
  <si>
    <t>Harnsäure Day2</t>
  </si>
  <si>
    <t>Harnsäure Day3</t>
  </si>
  <si>
    <t>Harnsäure Day4</t>
  </si>
  <si>
    <t>Harnsäure Day7</t>
  </si>
  <si>
    <t>Harnsäure Day9</t>
  </si>
  <si>
    <t>Harnsäure Day10</t>
  </si>
  <si>
    <t>Harnsäure Day14</t>
  </si>
  <si>
    <t>Harnsäure Day15</t>
  </si>
  <si>
    <t>Harnsäure Day16</t>
  </si>
  <si>
    <t>Harnsäure Day28</t>
  </si>
  <si>
    <t>Harnsäure Day64_From Start2</t>
  </si>
  <si>
    <t>Harnsäure Day64_From Start3</t>
  </si>
  <si>
    <t>Harnsäure Day64_From Start4</t>
  </si>
  <si>
    <t>Harnsäure Day64_From Start5</t>
  </si>
  <si>
    <t>Harnsäure</t>
  </si>
  <si>
    <t>Harnsäure Day64_From Start2 , Harnsäure Day3</t>
  </si>
  <si>
    <t>Harnsäure Day64_From Start2 , Harnsäure Day64_From Start3 , Harnsäure Day64_From Start4 , Harnsäure Day2 , Harnsäure Day3 , Harnsäure Day7 , Harnsäure Day9</t>
  </si>
  <si>
    <t>Erythrozyten Day36_From Start</t>
  </si>
  <si>
    <t>Erythrozyten Day22_From Start</t>
  </si>
  <si>
    <t>Erythrozyten Day20_From Start</t>
  </si>
  <si>
    <t>Erythrozyten Day12_From Start</t>
  </si>
  <si>
    <t>Erythrozyten Day11_From Start</t>
  </si>
  <si>
    <t>Erythrozyten Day8_From Start</t>
  </si>
  <si>
    <t>Erythrozyten Day7_From Start</t>
  </si>
  <si>
    <t>Erythrozyten Day6_From Start</t>
  </si>
  <si>
    <t>Erythrozyten Day5_From Start</t>
  </si>
  <si>
    <t>Erythrozyten Day3_From Start</t>
  </si>
  <si>
    <t>Erythrozyten Day2_From Start</t>
  </si>
  <si>
    <t>Erythrozyten Day1_From Start</t>
  </si>
  <si>
    <t>Erythrozyten Day_Unknown</t>
  </si>
  <si>
    <t>Erythrozyten Day1</t>
  </si>
  <si>
    <t>Erythrozyten Day2</t>
  </si>
  <si>
    <t>Erythrozyten Day3</t>
  </si>
  <si>
    <t>Erythrozyten Day4</t>
  </si>
  <si>
    <t>Erythrozyten Day5</t>
  </si>
  <si>
    <t>Erythrozyten Day6</t>
  </si>
  <si>
    <t>Erythrozyten Day7</t>
  </si>
  <si>
    <t>Erythrozyten Day8</t>
  </si>
  <si>
    <t>Erythrozyten Day9</t>
  </si>
  <si>
    <t>Erythrozyten Day10</t>
  </si>
  <si>
    <t>Erythrozyten Day11</t>
  </si>
  <si>
    <t>Erythrozyten Day12</t>
  </si>
  <si>
    <t>Erythrozyten Day13</t>
  </si>
  <si>
    <t>Erythrozyten Day14</t>
  </si>
  <si>
    <t>Erythrozyten Day15</t>
  </si>
  <si>
    <t>Erythrozyten Day16</t>
  </si>
  <si>
    <t>Erythrozyten Day22</t>
  </si>
  <si>
    <t>Erythrozyten Day25</t>
  </si>
  <si>
    <t>Erythrozyten Day29</t>
  </si>
  <si>
    <t>Erythrozyten Day62</t>
  </si>
  <si>
    <t>Erythrozyten Day63</t>
  </si>
  <si>
    <t>Erythrozyten Day66</t>
  </si>
  <si>
    <t>ESR Day_Unknown</t>
  </si>
  <si>
    <t>ESR Day4</t>
  </si>
  <si>
    <t>Thrombozyten Day36_From Start</t>
  </si>
  <si>
    <t>Thrombozyten Day20_From Start</t>
  </si>
  <si>
    <t>Thrombozyten Day12_From Start</t>
  </si>
  <si>
    <t>Thrombozyten Day11_From Start</t>
  </si>
  <si>
    <t>Thrombozyten Day9_From Start</t>
  </si>
  <si>
    <t>Thrombozyten Day8_From Start</t>
  </si>
  <si>
    <t>Thrombozyten Day7_From Start</t>
  </si>
  <si>
    <t>Thrombozyten Day6_From Start</t>
  </si>
  <si>
    <t>Thrombozyten Day5_From Start</t>
  </si>
  <si>
    <t>Thrombozyten Day3_From Start</t>
  </si>
  <si>
    <t>Thrombozyten Day2_From Start</t>
  </si>
  <si>
    <t>Thrombozyten Day1_From Start</t>
  </si>
  <si>
    <t>Thrombozyten Day_Unknown</t>
  </si>
  <si>
    <t>Thrombozyten Day1</t>
  </si>
  <si>
    <t>Thrombozyten Day2</t>
  </si>
  <si>
    <t>Thrombozyten Day3</t>
  </si>
  <si>
    <t>Thrombozyten Day4</t>
  </si>
  <si>
    <t>Thrombozyten Day5</t>
  </si>
  <si>
    <t>Thrombozyten Day6</t>
  </si>
  <si>
    <t>Thrombozyten Day7</t>
  </si>
  <si>
    <t>Thrombozyten Day8</t>
  </si>
  <si>
    <t>Thrombozyten Day9</t>
  </si>
  <si>
    <t>Thrombozyten Day10</t>
  </si>
  <si>
    <t>Thrombozyten Day11</t>
  </si>
  <si>
    <t>Thrombozyten Day12</t>
  </si>
  <si>
    <t>Thrombozyten Day13</t>
  </si>
  <si>
    <t>Thrombozyten Day14</t>
  </si>
  <si>
    <t>Thrombozyten Day15</t>
  </si>
  <si>
    <t>Thrombozyten Day16</t>
  </si>
  <si>
    <t>Thrombozyten Day17</t>
  </si>
  <si>
    <t>Thrombozyten Day21</t>
  </si>
  <si>
    <t>Thrombozyten Day22</t>
  </si>
  <si>
    <t>Thrombozyten Day23</t>
  </si>
  <si>
    <t>Thrombozyten Day24</t>
  </si>
  <si>
    <t>Thrombozyten Day25</t>
  </si>
  <si>
    <t>Thrombozyten Day27</t>
  </si>
  <si>
    <t>Thrombozyten Day29</t>
  </si>
  <si>
    <t>Thrombozyten Day32</t>
  </si>
  <si>
    <t>Thrombozyten Day53</t>
  </si>
  <si>
    <t>Thrombozyten Day62</t>
  </si>
  <si>
    <t>Thrombozyten Day63</t>
  </si>
  <si>
    <t>Thrombozyten Day66</t>
  </si>
  <si>
    <t>Thrombozyten Day80</t>
  </si>
  <si>
    <t>Thrombozyten Day81</t>
  </si>
  <si>
    <t>Thrombozyten Day86</t>
  </si>
  <si>
    <t>&lt;5000</t>
  </si>
  <si>
    <t>80000/liter?</t>
  </si>
  <si>
    <t>Thrombozyten</t>
  </si>
  <si>
    <t>Thrombozyten Day4 , Thrombozyten Day29</t>
  </si>
  <si>
    <t>Thrombozyten Day15 , Thrombozyten Day29</t>
  </si>
  <si>
    <t>Thrombozyten Day1 , Thrombozyten Day2 , Thrombozyten Day3 , Thrombozyten Day4 , Thrombozyten Day6 , Thrombozyten Day9 , Thrombozyten Day12 , Thrombozyten Day14 , Thrombozyten Day17</t>
  </si>
  <si>
    <t>Thrombozyten Day2 , Thrombozyten Day3 , Thrombozyten Day4 , Thrombozyten Day5 , Thrombozyten Day6</t>
  </si>
  <si>
    <t>Thrombozyten Day4 , Thrombozyten Day10 , Thrombozyten Day66 , Thrombozyten Day86</t>
  </si>
  <si>
    <t>Thrombozyten Day7_From Start , Thrombozyten Day2_From Start</t>
  </si>
  <si>
    <t>Thrombozyten Day1 , Thrombozyten Day12</t>
  </si>
  <si>
    <t>Thrombozyten Day4 , Thrombozyten Day5 , Thrombozyten Day12 , Thrombozyten Day27</t>
  </si>
  <si>
    <t>Thrombozyten Day8_From Start , Thrombozyten Day1_From Start , Thrombozyten Day1 , Thrombozyten Day3 , Thrombozyten Day9</t>
  </si>
  <si>
    <t>Thrombozyten Day1 , Thrombozyten Day2 , Thrombozyten Day3 , Thrombozyten Day9 , Thrombozyten Day13 , Thrombozyten Day15</t>
  </si>
  <si>
    <t>Thrombozyten Day5 , Thrombozyten Day62</t>
  </si>
  <si>
    <t>Thrombozyten Day36_From Start , Thrombozyten Day20_From Start , Thrombozyten Day1 , Thrombozyten Day9 , Thrombozyten Day15</t>
  </si>
  <si>
    <t>Thrombozyten Day4 , Thrombozyten Day10 , Thrombozyten Day12 , Thrombozyten Day16</t>
  </si>
  <si>
    <t>Thrombozyten Day1 , Thrombozyten Day2 , Thrombozyten Day9 , Thrombozyten Day10 , Thrombozyten Day11</t>
  </si>
  <si>
    <t>Thrombozyten Day1 , Thrombozyten Day81</t>
  </si>
  <si>
    <t>Thrombozyten Day1 , Thrombozyten Day8</t>
  </si>
  <si>
    <t>Thrombozyten Day2 , Thrombozyten Day29 , Thrombozyten Day63 , Thrombozyten Day80</t>
  </si>
  <si>
    <t>Haptoglobin Day_Unknown</t>
  </si>
  <si>
    <t>Haptoglobin Day1</t>
  </si>
  <si>
    <t>Haptoglobin Day2</t>
  </si>
  <si>
    <t>Haptoglobin Day4</t>
  </si>
  <si>
    <t>Haptoglobin Day5</t>
  </si>
  <si>
    <t>Haptoglobin</t>
  </si>
  <si>
    <t>BSG Day12_From Start</t>
  </si>
  <si>
    <t>BSG Day7_From Start</t>
  </si>
  <si>
    <t>BSG Day_Unknown</t>
  </si>
  <si>
    <t>BSG Day1</t>
  </si>
  <si>
    <t>BSG Day2</t>
  </si>
  <si>
    <t>BSG Day9</t>
  </si>
  <si>
    <t>BSG Day11</t>
  </si>
  <si>
    <t>BSG Day12</t>
  </si>
  <si>
    <t>BSG</t>
  </si>
  <si>
    <t>BSG Day7_From Start , BSG Day1 , BSG Day9</t>
  </si>
  <si>
    <t>BSG Day12_From Start , BSG Day7_From Start</t>
  </si>
  <si>
    <t>Monozyten Day11_From Start</t>
  </si>
  <si>
    <t>Monozyten Day_Unknown</t>
  </si>
  <si>
    <t>Monozyten Day1</t>
  </si>
  <si>
    <t>Monozyten Day6</t>
  </si>
  <si>
    <t>Monozyten Day31</t>
  </si>
  <si>
    <t>Monozyten Day81</t>
  </si>
  <si>
    <t>Monozyten</t>
  </si>
  <si>
    <t>Monozyten Day1 , Monozyten Day81</t>
  </si>
  <si>
    <t>EosinophileDay36_From Start</t>
  </si>
  <si>
    <t>EosinophileDay20_From Start</t>
  </si>
  <si>
    <t>EosinophileDay12_From Start</t>
  </si>
  <si>
    <t>EosinophileDay11_From Start</t>
  </si>
  <si>
    <t>EosinophileDay7_From Start</t>
  </si>
  <si>
    <t>EosinophileDay6_From Start</t>
  </si>
  <si>
    <t>EosinophileDay_Unknown</t>
  </si>
  <si>
    <t>EosinophileDay1</t>
  </si>
  <si>
    <t>EosinophileDay2</t>
  </si>
  <si>
    <t>EosinophileDay3</t>
  </si>
  <si>
    <t>EosinophileDay7</t>
  </si>
  <si>
    <t>EosinophileDay9</t>
  </si>
  <si>
    <t>EosinophileDay15</t>
  </si>
  <si>
    <t>EosinophileDay29</t>
  </si>
  <si>
    <t>EosinophileDay32</t>
  </si>
  <si>
    <t>EosinophileDay63</t>
  </si>
  <si>
    <t>EosinophileDay78</t>
  </si>
  <si>
    <t>EosinophileDay79</t>
  </si>
  <si>
    <t>Eosinophile</t>
  </si>
  <si>
    <t>EosinophileDay36_From Start , EosinophileDay20_From Start , EosinophileDay1 , EosinophileDay9 , EosinophileDay15</t>
  </si>
  <si>
    <t>EosinophileDay1 , EosinophileDay15</t>
  </si>
  <si>
    <t>EosinophileDay2 , EosinophileDay29 , EosinophileDay63 , EosinophileDay78</t>
  </si>
  <si>
    <t>EosinophileDay11_From Start , EosinophileDay3</t>
  </si>
  <si>
    <t>EosinophileDay7_From Start , EosinophileDay6_From Start , EosinophileDay9</t>
  </si>
  <si>
    <t>EosinophileDay12_From Start , EosinophileDay7_From Start</t>
  </si>
  <si>
    <t>Neutrophile Day48_From Start</t>
  </si>
  <si>
    <t>Neutrophile Day36_From Start</t>
  </si>
  <si>
    <t>Neutrophile Day22_From Start</t>
  </si>
  <si>
    <t>Neutrophile Day20_From Start</t>
  </si>
  <si>
    <t>Neutrophile Day12_From Start</t>
  </si>
  <si>
    <t>Neutrophile Day9_From Start</t>
  </si>
  <si>
    <t>Neutrophile Day7_From Start</t>
  </si>
  <si>
    <t>Neutrophile Day6_From Start</t>
  </si>
  <si>
    <t>Neutrophile Day_Unknown</t>
  </si>
  <si>
    <t>Neutrophile Day1</t>
  </si>
  <si>
    <t>Neutrophile Day2</t>
  </si>
  <si>
    <t>Neutrophile Day3</t>
  </si>
  <si>
    <t>Neutrophile Day5</t>
  </si>
  <si>
    <t>Neutrophile Day6</t>
  </si>
  <si>
    <t>Neutrophile Day9</t>
  </si>
  <si>
    <t>Neutrophile Day14</t>
  </si>
  <si>
    <t>Neutrophile Day15</t>
  </si>
  <si>
    <t>Neutrophile Day29</t>
  </si>
  <si>
    <t>Neutrophile Day30</t>
  </si>
  <si>
    <t>Neutrophile Day31</t>
  </si>
  <si>
    <t>Neutrophile Day44</t>
  </si>
  <si>
    <t>Neutrophile Day63</t>
  </si>
  <si>
    <t>Neutrophile Day80</t>
  </si>
  <si>
    <t>Neutrophile Day81</t>
  </si>
  <si>
    <t>Basophile Day36_From Start</t>
  </si>
  <si>
    <t>Basophile Day20_From Start</t>
  </si>
  <si>
    <t>Basophile Day12_From Start</t>
  </si>
  <si>
    <t>Basophile Day11_From Start</t>
  </si>
  <si>
    <t>Basophile Day7_From Start</t>
  </si>
  <si>
    <t>Basophile Day6_From Start</t>
  </si>
  <si>
    <t>Basophile Day_Unknown</t>
  </si>
  <si>
    <t>Basophile Day1</t>
  </si>
  <si>
    <t>Basophile Day2</t>
  </si>
  <si>
    <t>Basophile Day3</t>
  </si>
  <si>
    <t>Basophile Day9</t>
  </si>
  <si>
    <t>Basophile Day15</t>
  </si>
  <si>
    <t>Basophile Day29</t>
  </si>
  <si>
    <t>Basophile Day63</t>
  </si>
  <si>
    <t>Basophile Day80</t>
  </si>
  <si>
    <t>Basophile Day81</t>
  </si>
  <si>
    <t>Basophile</t>
  </si>
  <si>
    <t>Basophile Day36_From Start , Basophile Day20_From Start , Basophile Day1 , Basophile Day9</t>
  </si>
  <si>
    <t>Basophile Day1 , Basophile Day81</t>
  </si>
  <si>
    <t>Basophile Day2 , Basophile Day29 , Basophile Day63 , Basophile Day80</t>
  </si>
  <si>
    <t>Basophile Day11_From Start , Basophile Day3</t>
  </si>
  <si>
    <t>Basophile Day7_From Start , Basophile Day6_From Start , Basophile Day9</t>
  </si>
  <si>
    <t>Basophile Day12_From Start , Basophile Day7_From Start</t>
  </si>
  <si>
    <t>Albumin Day11_From Start</t>
  </si>
  <si>
    <t>Albumin Day8_From Start</t>
  </si>
  <si>
    <t>Albumin Day2_From Start</t>
  </si>
  <si>
    <t>Albumin Day1_From Start</t>
  </si>
  <si>
    <t>Albumin Day_Unknown</t>
  </si>
  <si>
    <t>Albumin Day1</t>
  </si>
  <si>
    <t>Albumin Day2</t>
  </si>
  <si>
    <t>Albumin Day3</t>
  </si>
  <si>
    <t>Albumin Day4</t>
  </si>
  <si>
    <t>Albumin Day5</t>
  </si>
  <si>
    <t>Albumin Day6</t>
  </si>
  <si>
    <t>Albumin Day12</t>
  </si>
  <si>
    <t>Albumin Day13</t>
  </si>
  <si>
    <t>Albumin Day14</t>
  </si>
  <si>
    <t>Albumin Day16</t>
  </si>
  <si>
    <t>Albumin Day17</t>
  </si>
  <si>
    <t>Albumin Day24</t>
  </si>
  <si>
    <t>Albumin Day25</t>
  </si>
  <si>
    <t>Albumin Day53</t>
  </si>
  <si>
    <t>Albumin Day66</t>
  </si>
  <si>
    <t>Albumin Day86</t>
  </si>
  <si>
    <t>Albumin</t>
  </si>
  <si>
    <t>Albumin Day5 , Albumin Day12</t>
  </si>
  <si>
    <t>Albumin Day14 , Albumin Day25</t>
  </si>
  <si>
    <t>Albumin Day4 , Albumin Day6</t>
  </si>
  <si>
    <t>Albumin Day1 , Albumin Day13</t>
  </si>
  <si>
    <t>Albumin Day1 , Albumin Day3</t>
  </si>
  <si>
    <t>Albumin Day11_From Start , Albumin Day8_From Start</t>
  </si>
  <si>
    <t>Albumin Day2_From Start , Albumin Day1_From Start , Albumin Day1 , Albumin Day2</t>
  </si>
  <si>
    <t>GGTP Day_Unknown</t>
  </si>
  <si>
    <t>GGTP Day1</t>
  </si>
  <si>
    <t>GGTP Day3</t>
  </si>
  <si>
    <t>GGTP</t>
  </si>
  <si>
    <t>GGTP Day_Unknown , GGTP Day3</t>
  </si>
  <si>
    <t>gammaGlobulin Day5</t>
  </si>
  <si>
    <t>gammaGlobulin Day12</t>
  </si>
  <si>
    <t>alphaGlobulin Day_Unknown</t>
  </si>
  <si>
    <t>alphaGlobulin Day1</t>
  </si>
  <si>
    <t>gammaGlobulin</t>
  </si>
  <si>
    <t>gammaGlobulin Day5 , gammaGlobulin Day12</t>
  </si>
  <si>
    <t>alphaGlobulin Day3</t>
  </si>
  <si>
    <t>alphaGlobulin</t>
  </si>
  <si>
    <t>phBlut Day_Unknown</t>
  </si>
  <si>
    <t>phBlut Day1</t>
  </si>
  <si>
    <t>phBlut Day2</t>
  </si>
  <si>
    <t>phBlut Day3</t>
  </si>
  <si>
    <t>phBlut Day4</t>
  </si>
  <si>
    <t>phBlut Day6</t>
  </si>
  <si>
    <t>phBlut Day7</t>
  </si>
  <si>
    <t>phBlut Day8</t>
  </si>
  <si>
    <t>phBlut Day9</t>
  </si>
  <si>
    <t>phBlut Day10</t>
  </si>
  <si>
    <t>phBlut</t>
  </si>
  <si>
    <t>phBlut Day2 , phBlut Day3 , phBlut Day7</t>
  </si>
  <si>
    <t>phBlut Day1 , phBlut Day2 , phBlut Day3 , phBlut Day4 , phBlut Day6 , phBlut Day8 , phBlut Day10</t>
  </si>
  <si>
    <t>BaseExcess Day_Unknown</t>
  </si>
  <si>
    <t>BaseExcess Day1</t>
  </si>
  <si>
    <t>BaseExcess Day2</t>
  </si>
  <si>
    <t>BaseExcess Day3</t>
  </si>
  <si>
    <t>BaseExcess Day7</t>
  </si>
  <si>
    <t>BaseExcess Day8</t>
  </si>
  <si>
    <t>BaseExcess</t>
  </si>
  <si>
    <t>BaseExcess Day2 , BaseExcess Day3 , BaseExcess Day7</t>
  </si>
  <si>
    <t>BaseExcess Day1 , BaseExcess Day3 , BaseExcess Day8</t>
  </si>
  <si>
    <t>Bicarbonat Day_Unknown</t>
  </si>
  <si>
    <t>Bicarbonat Day1</t>
  </si>
  <si>
    <t>Bicarbonat Day2</t>
  </si>
  <si>
    <t>Bicarbonat Day3</t>
  </si>
  <si>
    <t>Bicarbonat Day4</t>
  </si>
  <si>
    <t>Bicarbonat Day6</t>
  </si>
  <si>
    <t>Bicarbonat Day7</t>
  </si>
  <si>
    <t>Bicarbonat Day8</t>
  </si>
  <si>
    <t>Bicarbonat Day10</t>
  </si>
  <si>
    <t>Bicarbonat</t>
  </si>
  <si>
    <t>Bicarbonat Day2 , Bicarbonat Day3 , Bicarbonat Day7</t>
  </si>
  <si>
    <t>Bicarbonat Day1 , Bicarbonat Day2 , Bicarbonat Day3 , Bicarbonat Day4 , Bicarbonat Day6 , Bicarbonat Day8 , Bicarbonat Day10</t>
  </si>
  <si>
    <t>Sauerstoffpartialdruck Day_Unknown</t>
  </si>
  <si>
    <t>Sauerstoffpartialdruck Day1</t>
  </si>
  <si>
    <t>Sauerstoffpartialdruck Day2</t>
  </si>
  <si>
    <t>Sauerstoffpartialdruck Day3</t>
  </si>
  <si>
    <t>Sauerstoffpartialdruck Day7</t>
  </si>
  <si>
    <t>Sauerstoffpartialdruck</t>
  </si>
  <si>
    <t>Sauerstoffpartialdruck Day2 , Sauerstoffpartialdruck Day3 , Sauerstoffpartialdruck Day7</t>
  </si>
  <si>
    <t>Kohlendioxidpartialdruck Day_Unknown</t>
  </si>
  <si>
    <t>Kohlendioxidpartialdruck Day1</t>
  </si>
  <si>
    <t>Kohlendioxidpartialdruck Day2</t>
  </si>
  <si>
    <t>Kohlendioxidpartialdruck Day3</t>
  </si>
  <si>
    <t>Kohlendioxidpartialdruck Day4</t>
  </si>
  <si>
    <t>Kohlendioxidpartialdruck Day6</t>
  </si>
  <si>
    <t>Kohlendioxidpartialdruck Day7</t>
  </si>
  <si>
    <t>Kohlendioxidpartialdruck Day8</t>
  </si>
  <si>
    <t>Kohlendioxidpartialdruck Day10</t>
  </si>
  <si>
    <t>Kohlendioxidpartialdruck</t>
  </si>
  <si>
    <t>Kohlendioxidpartialdruck Day2 , Kohlendioxidpartialdruck Day3 , Kohlendioxidpartialdruck Day7</t>
  </si>
  <si>
    <t>Kohlendioxidpartialdruck Day1 , Kohlendioxidpartialdruck Day2 , Kohlendioxidpartialdruck Day3 , Kohlendioxidpartialdruck Day4 , Kohlendioxidpartialdruck Day6 , Kohlendioxidpartialdruck Day8 , Kohlendioxidpartialdruck Day10</t>
  </si>
  <si>
    <t>Sauerstoffsättigung Day_Unknown</t>
  </si>
  <si>
    <t>Sauerstoffsättigung Day2</t>
  </si>
  <si>
    <t>Sauerstoffsättigung Day3</t>
  </si>
  <si>
    <t>Sauerstoffsättigung Day7</t>
  </si>
  <si>
    <t>Sauerstoffsättigung</t>
  </si>
  <si>
    <t>Sauerstoffsättigung Day2 , Sauerstoffsättigung Day3 , Sauerstoffsättigung Day7</t>
  </si>
  <si>
    <t>Hämatokrit Day64_From Start</t>
  </si>
  <si>
    <t>Hämatokrit Day56_From Start</t>
  </si>
  <si>
    <t>Hämatokrit Day36_From Start</t>
  </si>
  <si>
    <t>Hämatokrit Day26_From Start</t>
  </si>
  <si>
    <t>Hämatokrit Day22_From Start</t>
  </si>
  <si>
    <t>Hämatokrit Day20_From Start</t>
  </si>
  <si>
    <t>Hämatokrit Day12_From Start</t>
  </si>
  <si>
    <t>Hämatokrit Day11_From Start</t>
  </si>
  <si>
    <t>Hämatokrit Day8_From Start</t>
  </si>
  <si>
    <t>Hämatokrit Day7_From Start</t>
  </si>
  <si>
    <t>Hämatokrit Day6_From Start</t>
  </si>
  <si>
    <t>Hämatokrit Day5_From Start</t>
  </si>
  <si>
    <t>Hämatokrit Day3_From Start</t>
  </si>
  <si>
    <t>Hämatokrit Day2_From Start</t>
  </si>
  <si>
    <t>Hämatokrit Day1_From Start</t>
  </si>
  <si>
    <t>Hämatokrit Day_Unknown</t>
  </si>
  <si>
    <t>Hämatokrit Day1</t>
  </si>
  <si>
    <t>Hämatokrit Day2</t>
  </si>
  <si>
    <t>Hämatokrit Day3</t>
  </si>
  <si>
    <t>Hämatokrit Day4</t>
  </si>
  <si>
    <t>Hämatokrit Day5</t>
  </si>
  <si>
    <t>Hämatokrit Day6</t>
  </si>
  <si>
    <t>Hämatokrit Day7</t>
  </si>
  <si>
    <t>Hämatokrit Day8</t>
  </si>
  <si>
    <t>Hämatokrit Day9</t>
  </si>
  <si>
    <t>Hämatokrit Day10</t>
  </si>
  <si>
    <t>Hämatokrit Day11</t>
  </si>
  <si>
    <t>Hämatokrit Day12</t>
  </si>
  <si>
    <t>Hämatokrit Day13</t>
  </si>
  <si>
    <t>Hämatokrit Day15</t>
  </si>
  <si>
    <t>Hämatokrit Day16</t>
  </si>
  <si>
    <t>Hämatokrit Day18</t>
  </si>
  <si>
    <t>Hämatokrit Day21</t>
  </si>
  <si>
    <t>Hämatokrit Day22</t>
  </si>
  <si>
    <t>Hämatokrit Day23</t>
  </si>
  <si>
    <t>Hämatokrit Day24</t>
  </si>
  <si>
    <t>Hämatokrit Day25</t>
  </si>
  <si>
    <t>Hämatokrit Day27</t>
  </si>
  <si>
    <t>Hämatokrit Day29</t>
  </si>
  <si>
    <t>Hämatokrit Day34</t>
  </si>
  <si>
    <t>Hämatokrit Day53</t>
  </si>
  <si>
    <t>Hämatokrit Day55</t>
  </si>
  <si>
    <t>Hämatokrit Day62</t>
  </si>
  <si>
    <t>Hämatokrit Day63</t>
  </si>
  <si>
    <t>Hämatokrit Day66</t>
  </si>
  <si>
    <t>Hämatokrit Day80</t>
  </si>
  <si>
    <t>Hämatokrit Day81</t>
  </si>
  <si>
    <t>Hämatokrit Day116</t>
  </si>
  <si>
    <t>Hämatokrit</t>
  </si>
  <si>
    <t>Hämatokrit Day7_From Start , Hämatokrit Day2_From Start , Hämatokrit Day3</t>
  </si>
  <si>
    <t>Hämatokrit Day1 , Hämatokrit Day2 , Hämatokrit Day12</t>
  </si>
  <si>
    <t>Hämatokrit Day1 , Hämatokrit Day3</t>
  </si>
  <si>
    <t>Hämatokrit Day4 , Hämatokrit Day5 , Hämatokrit Day12 , Hämatokrit Day27</t>
  </si>
  <si>
    <t>Hämatokrit Day8_From Start , Hämatokrit Day1_From Start , Hämatokrit Day1 , Hämatokrit Day3 , Hämatokrit Day9</t>
  </si>
  <si>
    <t>Hämatokrit Day1 , Hämatokrit Day2 , Hämatokrit Day3 , Hämatokrit Day9 , Hämatokrit Day13 , Hämatokrit Day15</t>
  </si>
  <si>
    <t>Hämatokrit Day1 , Hämatokrit Day55</t>
  </si>
  <si>
    <t>Hämatokrit Day36_From Start , Hämatokrit Day20_From Start , Hämatokrit Day1 , Hämatokrit Day9 , Hämatokrit Day15</t>
  </si>
  <si>
    <t>Hämatokrit Day4 , Hämatokrit Day10 , Hämatokrit Day12 , Hämatokrit Day16</t>
  </si>
  <si>
    <t>Hämatokrit Day1 , Hämatokrit Day2 , Hämatokrit Day9 , Hämatokrit Day10 , Hämatokrit Day11</t>
  </si>
  <si>
    <t>Hämatokrit Day1 , Hämatokrit Day81</t>
  </si>
  <si>
    <t>Hämatokrit Day1 , Hämatokrit Day6</t>
  </si>
  <si>
    <t>Hämatokrit Day2 , Hämatokrit Day29 , Hämatokrit Day63 , Hämatokrit Day80</t>
  </si>
  <si>
    <t>Hämatokrit Day2 , Hämatokrit Day3 , Hämatokrit Day4 , Hämatokrit Day8 , Hämatokrit Day15</t>
  </si>
  <si>
    <t>Hämatokrit Day2 , Hämatokrit Day4 , Hämatokrit Day5 , Hämatokrit Day6 , Hämatokrit Day7 , Hämatokrit Day9 , Hämatokrit Day11 , Hämatokrit Day15</t>
  </si>
  <si>
    <t>Hämatokrit Day1 , Hämatokrit Day4 , Hämatokrit Day10</t>
  </si>
  <si>
    <t>Hämatokrit Day1 , Hämatokrit Day3 , Hämatokrit Day6</t>
  </si>
  <si>
    <t>Hämatokrit Day15 , Hämatokrit Day21 , Hämatokrit Day23</t>
  </si>
  <si>
    <t>Hämatokrit Day1 , Hämatokrit Day3 , Hämatokrit Day4 , Hämatokrit Day7 , Hämatokrit Day10 , Hämatokrit Day15 , Hämatokrit Day25</t>
  </si>
  <si>
    <t>Hämatokrit Day11 , Hämatokrit Day24</t>
  </si>
  <si>
    <t>Hämatokrit Day11_From Start , Hämatokrit Day4</t>
  </si>
  <si>
    <t>Hämatokrit Day11_From Start , Hämatokrit Day8_From Start , Hämatokrit Day7_From Start , Hämatokrit Day5_From Start , Hämatokrit Day2 , Hämatokrit Day3 , Hämatokrit Day7 , Hämatokrit Day9</t>
  </si>
  <si>
    <t>Hämatokrit Day11 , Hämatokrit Day18</t>
  </si>
  <si>
    <t>Hämatokrit Day1 , Hämatokrit Day2 , Hämatokrit Day6 , Hämatokrit Day9</t>
  </si>
  <si>
    <t>Hämatokrit Day7_From Start , Hämatokrit Day6_From Start , Hämatokrit Day1 , Hämatokrit Day9</t>
  </si>
  <si>
    <t>Hämatokrit Day12_From Start , Hämatokrit Day8_From Start , Hämatokrit Day7_From Start</t>
  </si>
  <si>
    <t>Hämatokrit Day2_From Start , Hämatokrit Day2</t>
  </si>
  <si>
    <t>Hämatokrit Day1 , Hämatokrit Day3 , Hämatokrit Day7</t>
  </si>
  <si>
    <t>Hämatokrit Day64_From Start , Hämatokrit Day5</t>
  </si>
  <si>
    <t>Hämatokrit Day3_From Start , Hämatokrit Day2_From Start , Hämatokrit Day1_From Start , Hämatokrit Day1 , Hämatokrit Day2</t>
  </si>
  <si>
    <t>Hämatokrit Day4 , Hämatokrit Day6 , Hämatokrit Day7</t>
  </si>
  <si>
    <t>MCV Day36_From Start</t>
  </si>
  <si>
    <t>MCV Day20_From Start</t>
  </si>
  <si>
    <t>MCV Day12_From Start</t>
  </si>
  <si>
    <t>MCV Day11_From Start</t>
  </si>
  <si>
    <t>MCV Day9_From Start</t>
  </si>
  <si>
    <t>MCV Day8_From Start</t>
  </si>
  <si>
    <t>MCV Day7_From Start</t>
  </si>
  <si>
    <t>MCV Day6_From Start</t>
  </si>
  <si>
    <t>MCV Day3_From Start</t>
  </si>
  <si>
    <t>MCV Day2_From Start</t>
  </si>
  <si>
    <t>MCV Day1_From Start</t>
  </si>
  <si>
    <t>MCV Day_Unknown</t>
  </si>
  <si>
    <t>MCV Day1</t>
  </si>
  <si>
    <t>MCV Day2</t>
  </si>
  <si>
    <t>MCV Day3</t>
  </si>
  <si>
    <t>MCV Day4</t>
  </si>
  <si>
    <t>MCV Day5</t>
  </si>
  <si>
    <t>MCV Day6</t>
  </si>
  <si>
    <t>MCV Day7</t>
  </si>
  <si>
    <t>MCV Day9</t>
  </si>
  <si>
    <t>MCV Day10</t>
  </si>
  <si>
    <t>MCV Day11</t>
  </si>
  <si>
    <t>MCV Day12</t>
  </si>
  <si>
    <t>MCV Day15</t>
  </si>
  <si>
    <t>MCV Day16</t>
  </si>
  <si>
    <t>MCV Day21</t>
  </si>
  <si>
    <t>MCV Day23</t>
  </si>
  <si>
    <t>MCV Day25</t>
  </si>
  <si>
    <t>MCV Day29</t>
  </si>
  <si>
    <t>MCV Day53</t>
  </si>
  <si>
    <t>MCV Day63</t>
  </si>
  <si>
    <t>MCV Day80</t>
  </si>
  <si>
    <t>MCV Day81</t>
  </si>
  <si>
    <t>MCV</t>
  </si>
  <si>
    <t>MCV Day36_From Start , MCV Day20_From Start , MCV Day1 , MCV Day9 , MCV Day15</t>
  </si>
  <si>
    <t>MCV Day4 , MCV Day10 , MCV Day12 , MCV Day16</t>
  </si>
  <si>
    <t>MCV Day1 , MCV Day2 , MCV Day9 , MCV Day10 , MCV Day11</t>
  </si>
  <si>
    <t>MCV Day1 , MCV Day81</t>
  </si>
  <si>
    <t>MCV Day1 , MCV Day6</t>
  </si>
  <si>
    <t>MCV Day2 , MCV Day29 , MCV Day63 , MCV Day80</t>
  </si>
  <si>
    <t>MCV Day2 , MCV Day4 , MCV Day5 , MCV Day6 , MCV Day9 , MCV Day11 , MCV Day15</t>
  </si>
  <si>
    <t>MCV Day15 , MCV Day21 , MCV Day23</t>
  </si>
  <si>
    <t>MCV Day1 , MCV Day3 , MCV Day4 , MCV Day7 , MCV Day10 , MCV Day15 , MCV Day25</t>
  </si>
  <si>
    <t>MCV Day1 , MCV Day4</t>
  </si>
  <si>
    <t>MCV Day20_From Start , MCV Day9_From Start , MCV Day1</t>
  </si>
  <si>
    <t>MCV Day11_From Start , MCV Day3</t>
  </si>
  <si>
    <t>MCV Day11_From Start , MCV Day8_From Start , MCV Day2 , MCV Day3 , MCV Day9</t>
  </si>
  <si>
    <t>MCV Day7_From Start , MCV Day6_From Start , MCV Day1 , MCV Day9</t>
  </si>
  <si>
    <t>MCV Day12_From Start , MCV Day8_From Start , MCV Day7_From Start</t>
  </si>
  <si>
    <t>MCV Day2_From Start , MCV Day2</t>
  </si>
  <si>
    <t>MCV Day3_From Start , MCV Day2_From Start , MCV Day1_From Start , MCV Day1 , MCV Day2</t>
  </si>
  <si>
    <t>MCH Day36_From Start</t>
  </si>
  <si>
    <t>MCH Day20_From Start</t>
  </si>
  <si>
    <t>MCH Day12_From Start</t>
  </si>
  <si>
    <t>MCH Day11_From Start</t>
  </si>
  <si>
    <t>MCH Day8_From Start</t>
  </si>
  <si>
    <t>MCH Day7_From Start</t>
  </si>
  <si>
    <t>MCH Day6_From Start</t>
  </si>
  <si>
    <t>MCH Day3_From Start</t>
  </si>
  <si>
    <t>MCH Day2_From Start</t>
  </si>
  <si>
    <t>MCH Day_From Start</t>
  </si>
  <si>
    <t>MCH Day_Unknown</t>
  </si>
  <si>
    <t>MCH Day1</t>
  </si>
  <si>
    <t>MCH Day2</t>
  </si>
  <si>
    <t>MCH Day3</t>
  </si>
  <si>
    <t>MCH Day4</t>
  </si>
  <si>
    <t>MCH Day5</t>
  </si>
  <si>
    <t>MCH Day6</t>
  </si>
  <si>
    <t>MCH Day7</t>
  </si>
  <si>
    <t>MCH Day9</t>
  </si>
  <si>
    <t>MCH Day10</t>
  </si>
  <si>
    <t>MCH Day11</t>
  </si>
  <si>
    <t>MCH Day12</t>
  </si>
  <si>
    <t>MCH Day15</t>
  </si>
  <si>
    <t>MCH Day16</t>
  </si>
  <si>
    <t>MCH Day25</t>
  </si>
  <si>
    <t>MCH Day29</t>
  </si>
  <si>
    <t>MCH Day63</t>
  </si>
  <si>
    <t>MCH Day80</t>
  </si>
  <si>
    <t>MCH Day81</t>
  </si>
  <si>
    <t>1450,26 umgerechnet aus 90fl</t>
  </si>
  <si>
    <t>1447,0372 umgerechnet aus  89.8fl</t>
  </si>
  <si>
    <t>MCH</t>
  </si>
  <si>
    <t>MCH Day2 , MCH Day3 , MCH Day9 , MCH Day10 , MCH Day12 , MCH Day15</t>
  </si>
  <si>
    <t>MCH Day36_From Start , MCH Day20_From Start , MCH Day1 , MCH Day9 , MCH Day15</t>
  </si>
  <si>
    <t>MCH Day4 , MCH Day10 , MCH Day12 , MCH Day16</t>
  </si>
  <si>
    <t>MCH Day1 , MCH Day2 , MCH Day9 , MCH Day10 , MCH Day11</t>
  </si>
  <si>
    <t>MCH Day1 , MCH Day81</t>
  </si>
  <si>
    <t>MCH Day2 , MCH Day29 , MCH Day63 , MCH Day80</t>
  </si>
  <si>
    <t>MCH Day2 , MCH Day4 , MCH Day5 , MCH Day6 , MCH Day9 , MCH Day11 , MCH Day15</t>
  </si>
  <si>
    <t>MCH Day1 , MCH Day3 , MCH Day4 , MCH Day7 , MCH Day15 , MCH Day25</t>
  </si>
  <si>
    <t>MCH Day1 , MCH Day4</t>
  </si>
  <si>
    <t>MCH Day11_From Start , MCH Day3</t>
  </si>
  <si>
    <t>MCH Day11_From Start , MCH Day8_From Start , MCH Day2 , MCH Day3 , MCH Day9</t>
  </si>
  <si>
    <t>MCH Day7_From Start , MCH Day6_From Start , MCH Day1 , MCH Day9</t>
  </si>
  <si>
    <t>MCH Day12_From Start , MCH Day8_From Start , MCH Day7_From Start</t>
  </si>
  <si>
    <t>MCH Day2_From Start , MCH Day2</t>
  </si>
  <si>
    <t>MCH Day3_From Start , MCH Day2_From Start , MCH Day_From Start , MCH Day1 , MCH Day2</t>
  </si>
  <si>
    <t>MCH Day2 , MCH Day3</t>
  </si>
  <si>
    <t>MCHC Day36_From Start</t>
  </si>
  <si>
    <t>MCHC Day20_From Start</t>
  </si>
  <si>
    <t>MCHC Day12_From Start</t>
  </si>
  <si>
    <t>MCHC Day11_From Start</t>
  </si>
  <si>
    <t>MCHC Day8_From Start</t>
  </si>
  <si>
    <t>MCHC Day7_From Start</t>
  </si>
  <si>
    <t>MCHC Day6_From Start</t>
  </si>
  <si>
    <t>MCHC Day3_From Start</t>
  </si>
  <si>
    <t>MCHC Day2_From Start</t>
  </si>
  <si>
    <t>MCHC Day1_From Start</t>
  </si>
  <si>
    <t>MCHC Day_Unknown</t>
  </si>
  <si>
    <t>MCHC Day1</t>
  </si>
  <si>
    <t>MCHC Day2</t>
  </si>
  <si>
    <t>MCHC Day3</t>
  </si>
  <si>
    <t>MCHC Day4</t>
  </si>
  <si>
    <t>MCHC Day5</t>
  </si>
  <si>
    <t>MCHC Day6</t>
  </si>
  <si>
    <t>MCHC Day7</t>
  </si>
  <si>
    <t>MCHC Day9</t>
  </si>
  <si>
    <t>MCHC Day10</t>
  </si>
  <si>
    <t>MCHC Day11</t>
  </si>
  <si>
    <t>MCHC Day12</t>
  </si>
  <si>
    <t>MCHC Day15</t>
  </si>
  <si>
    <t>MCHC Day16</t>
  </si>
  <si>
    <t>MCHC Day22</t>
  </si>
  <si>
    <t>MCHC Day25</t>
  </si>
  <si>
    <t>MCHC Day29</t>
  </si>
  <si>
    <t>MCHC Day63</t>
  </si>
  <si>
    <t>MCHC Day80</t>
  </si>
  <si>
    <t>MCHC Day81</t>
  </si>
  <si>
    <t>Natrium Day11_From Start</t>
  </si>
  <si>
    <t>Natrium Day9_From Start</t>
  </si>
  <si>
    <t>Natrium Day8_From Start</t>
  </si>
  <si>
    <t>Natrium Day7_From Start</t>
  </si>
  <si>
    <t>Natrium Day5_From Start</t>
  </si>
  <si>
    <t>Natrium Day3_From Start</t>
  </si>
  <si>
    <t>Natrium Day2_From Start</t>
  </si>
  <si>
    <t>Natrium Day1_From Start</t>
  </si>
  <si>
    <t>Natrium Day_Unknown</t>
  </si>
  <si>
    <t>Natrium Day1</t>
  </si>
  <si>
    <t>Natrium Day2</t>
  </si>
  <si>
    <t>Natrium Day3</t>
  </si>
  <si>
    <t>Natrium Day4</t>
  </si>
  <si>
    <t>Natrium Day5</t>
  </si>
  <si>
    <t>Natrium Day6</t>
  </si>
  <si>
    <t>Natrium Day7</t>
  </si>
  <si>
    <t>Natrium Day8</t>
  </si>
  <si>
    <t>Natrium Day9</t>
  </si>
  <si>
    <t>Natrium Day10</t>
  </si>
  <si>
    <t>Natrium Day11</t>
  </si>
  <si>
    <t>Natrium Day12</t>
  </si>
  <si>
    <t>Natrium Day13</t>
  </si>
  <si>
    <t>Natrium Day14</t>
  </si>
  <si>
    <t>Natrium Day15</t>
  </si>
  <si>
    <t>Natrium Day17</t>
  </si>
  <si>
    <t>Natrium Day21</t>
  </si>
  <si>
    <t>Natrium Day22</t>
  </si>
  <si>
    <t>Natrium Day28</t>
  </si>
  <si>
    <t>Natrium Day32</t>
  </si>
  <si>
    <t>Natrium Day53</t>
  </si>
  <si>
    <t>Natrium Day64</t>
  </si>
  <si>
    <t>Natrium</t>
  </si>
  <si>
    <t>Natrium Day1 , Natrium Day3</t>
  </si>
  <si>
    <t>Natrium Day5 , Natrium Day6</t>
  </si>
  <si>
    <t>Natrium Day1 , Natrium Day2 , Natrium Day3 , Natrium Day15</t>
  </si>
  <si>
    <t>Natrium Day1 , Natrium Day28</t>
  </si>
  <si>
    <t>Natrium Day5 , Natrium Day64</t>
  </si>
  <si>
    <t>Natrium Day1 , Natrium Day2 , Natrium Day9 , Natrium Day10 , Natrium Day11</t>
  </si>
  <si>
    <t>Natrium Day2 , Natrium Day3</t>
  </si>
  <si>
    <t>Natrium Day1 , Natrium Day7 , Natrium Day9 , Natrium Day17</t>
  </si>
  <si>
    <t>Natrium Day1 , Natrium Day4 , Natrium Day10</t>
  </si>
  <si>
    <t>Natrium Day1 , Natrium Day3 , Natrium Day6</t>
  </si>
  <si>
    <t>Natrium Day2_From Start , Natrium Day1</t>
  </si>
  <si>
    <t>Natrium Day13 , Natrium Day21</t>
  </si>
  <si>
    <t>Natrium Day6 , Natrium Day12 , Natrium Day13 , Natrium Day32</t>
  </si>
  <si>
    <t>Natrium Day11_From Start , Natrium Day8_From Start , Natrium Day7_From Start , Natrium Day5_From Start , Natrium Day2 , Natrium Day3 , Natrium Day7 , Natrium Day9</t>
  </si>
  <si>
    <t>Natrium Day2_From Start , Natrium Day2</t>
  </si>
  <si>
    <t>Natrium Day3_From Start , Natrium Day2_From Start , Natrium Day1_From Start , Natrium Day1 , Natrium Day2</t>
  </si>
  <si>
    <t>Natrium Day1 , Natrium Day4 , Natrium Day8 , Natrium Day14</t>
  </si>
  <si>
    <t>Natrium Day3 , Natrium Day4</t>
  </si>
  <si>
    <t>Natrium Day2 , Natrium Day3 , Natrium Day4</t>
  </si>
  <si>
    <t>Kalium Day12_From Start</t>
  </si>
  <si>
    <t>Kalium Day11_From Start</t>
  </si>
  <si>
    <t>Kalium Day9_From Start</t>
  </si>
  <si>
    <t>Kalium Day8_From Start</t>
  </si>
  <si>
    <t>Kalium Day7_From Start</t>
  </si>
  <si>
    <t>Kalium Day5_From Start</t>
  </si>
  <si>
    <t>Kalium Day3_From Start</t>
  </si>
  <si>
    <t>Kalium Day2_From Start</t>
  </si>
  <si>
    <t>Kalium Day1_From Start</t>
  </si>
  <si>
    <t>Kalium Day_Unknown</t>
  </si>
  <si>
    <t>Kalium Day1</t>
  </si>
  <si>
    <t>Kalium Day2</t>
  </si>
  <si>
    <t>Kalium Day3</t>
  </si>
  <si>
    <t>Kalium Day4</t>
  </si>
  <si>
    <t>Kalium Day5</t>
  </si>
  <si>
    <t>Kalium Day6</t>
  </si>
  <si>
    <t>Kalium Day7</t>
  </si>
  <si>
    <t>Kalium Day8</t>
  </si>
  <si>
    <t>Kalium Day9</t>
  </si>
  <si>
    <t>Kalium Day10</t>
  </si>
  <si>
    <t>Kalium Day11</t>
  </si>
  <si>
    <t>Kalium Day12</t>
  </si>
  <si>
    <t>Kalium Day13</t>
  </si>
  <si>
    <t>Kalium Day14</t>
  </si>
  <si>
    <t>Kalium Day15</t>
  </si>
  <si>
    <t>Kalium Day21</t>
  </si>
  <si>
    <t>Kalium Day22</t>
  </si>
  <si>
    <t>Kalium Day32</t>
  </si>
  <si>
    <t>Kalium Day53</t>
  </si>
  <si>
    <t>Kalium Day62</t>
  </si>
  <si>
    <t>Kalium</t>
  </si>
  <si>
    <t>Kalium Day1 , Kalium Day3</t>
  </si>
  <si>
    <t>Kalium Day5 , Kalium Day6</t>
  </si>
  <si>
    <t>Kalium Day1 , Kalium Day2 , Kalium Day3 , Kalium Day15</t>
  </si>
  <si>
    <t>Kalium Day5 , Kalium Day62</t>
  </si>
  <si>
    <t>Kalium Day1 , Kalium Day2 , Kalium Day8 , Kalium Day9 , Kalium Day10 , Kalium Day11</t>
  </si>
  <si>
    <t>Kalium Day1 , Kalium Day2</t>
  </si>
  <si>
    <t>Kalium Day1 , Kalium Day2 , Kalium Day3 , Kalium Day4</t>
  </si>
  <si>
    <t>Kalium Day2 , Kalium Day3</t>
  </si>
  <si>
    <t>Kalium Day2 , Kalium Day7 , Kalium Day9 , Kalium Day15</t>
  </si>
  <si>
    <t>Kalium Day1 , Kalium Day3 , Kalium Day6</t>
  </si>
  <si>
    <t>Kalium Day1 , Kalium Day2 , Kalium Day4 , Kalium Day5 , Kalium Day7 , Kalium Day10 , Kalium Day15</t>
  </si>
  <si>
    <t>Kalium Day2_From Start , Kalium Day1</t>
  </si>
  <si>
    <t>Kalium Day13 , Kalium Day21</t>
  </si>
  <si>
    <t>Kalium Day6 , Kalium Day12 , Kalium Day13 , Kalium Day32</t>
  </si>
  <si>
    <t>Kalium Day11_From Start , Kalium Day4</t>
  </si>
  <si>
    <t>Kalium Day11_From Start , Kalium Day8_From Start , Kalium Day7_From Start , Kalium Day5_From Start , Kalium Day2 , Kalium Day3 , Kalium Day7 , Kalium Day9</t>
  </si>
  <si>
    <t>Kalium Day7_From Start , Kalium Day3_From Start , Kalium Day1 , Kalium Day9</t>
  </si>
  <si>
    <t>Kalium Day12_From Start , Kalium Day8_From Start , Kalium Day7_From Start</t>
  </si>
  <si>
    <t>Kalium Day2_From Start , Kalium Day2</t>
  </si>
  <si>
    <t>Kalium Day3_From Start , Kalium Day2_From Start , Kalium Day1_From Start , Kalium Day1 , Kalium Day2</t>
  </si>
  <si>
    <t>Kalium Day1 , Kalium Day4 , Kalium Day8 , Kalium Day14</t>
  </si>
  <si>
    <t>Kalium Day3 , Kalium Day4</t>
  </si>
  <si>
    <t>Kalium Day2 , Kalium Day3 , Kalium Day4</t>
  </si>
  <si>
    <t>Kalzium Day12_From Start</t>
  </si>
  <si>
    <t>Kalzium Day11_From Start</t>
  </si>
  <si>
    <t>Kalzium Day8_From Start</t>
  </si>
  <si>
    <t>Kalzium Day7_From Start</t>
  </si>
  <si>
    <t>Kalzium Day5_From Start</t>
  </si>
  <si>
    <t>Kalzium Day3_From Start</t>
  </si>
  <si>
    <t>Kalzium Day2_From Start</t>
  </si>
  <si>
    <t>Kalzium Day1_From Start</t>
  </si>
  <si>
    <t>Kalzium Day_Unknown</t>
  </si>
  <si>
    <t>Kalzium Day1</t>
  </si>
  <si>
    <t>Kalzium Day2</t>
  </si>
  <si>
    <t>Kalzium Day3</t>
  </si>
  <si>
    <t>Kalzium Day4</t>
  </si>
  <si>
    <t>Kalzium Day5</t>
  </si>
  <si>
    <t>Kalzium Day6</t>
  </si>
  <si>
    <t>Kalzium Day7</t>
  </si>
  <si>
    <t>Kalzium Day8</t>
  </si>
  <si>
    <t>Kalzium Day9</t>
  </si>
  <si>
    <t>Kalzium Day10</t>
  </si>
  <si>
    <t>Kalzium Day11</t>
  </si>
  <si>
    <t>Kalzium Day15</t>
  </si>
  <si>
    <t>Kalzium Day17</t>
  </si>
  <si>
    <t>Kalzium Day22</t>
  </si>
  <si>
    <t>Kalzium Day24</t>
  </si>
  <si>
    <t>Kalzium Day32</t>
  </si>
  <si>
    <t>Kalzium</t>
  </si>
  <si>
    <t>Kalzium Day1 , Kalzium Day2 , Kalzium Day3 , Kalzium Day15</t>
  </si>
  <si>
    <t>Kalzium Day1 , Kalzium Day2 , Kalzium Day10</t>
  </si>
  <si>
    <t>Kalzium Day2 , Kalzium Day7 , Kalzium Day9 , Kalzium Day15</t>
  </si>
  <si>
    <t>Kalzium Day1 , Kalzium Day2 , Kalzium Day3</t>
  </si>
  <si>
    <t>Kalzium Day1 , Kalzium Day4 , Kalzium Day10</t>
  </si>
  <si>
    <t>Kalzium Day1 , Kalzium Day3 , Kalzium Day6</t>
  </si>
  <si>
    <t>Kalzium Day1 , Kalzium Day4 , Kalzium Day5 , Kalzium Day7 , Kalzium Day10</t>
  </si>
  <si>
    <t>Kalzium Day11 , Kalzium Day24</t>
  </si>
  <si>
    <t>Kalzium Day2_From Start , Kalzium Day1</t>
  </si>
  <si>
    <t>Kalzium Day15 , Kalzium Day17</t>
  </si>
  <si>
    <t>Kalzium Day11_From Start , Kalzium Day4</t>
  </si>
  <si>
    <t>Kalzium Day11_From Start , Kalzium Day8_From Start , Kalzium Day7_From Start , Kalzium Day5_From Start , Kalzium Day2 , Kalzium Day3 , Kalzium Day7 , Kalzium Day9</t>
  </si>
  <si>
    <t>Kalzium Day3_From Start , Kalzium Day2_From Start , Kalzium Day1_From Start , Kalzium Day1 , Kalzium Day2</t>
  </si>
  <si>
    <t>Kalzium Day3 , Kalzium Day4</t>
  </si>
  <si>
    <t>Magnesium Day11_From Start</t>
  </si>
  <si>
    <t>Magnesium Day8_From Start</t>
  </si>
  <si>
    <t>Magnesium Day2_From Start</t>
  </si>
  <si>
    <t>Magnesium Day1_From Start</t>
  </si>
  <si>
    <t>Magnesium Day_Unknown</t>
  </si>
  <si>
    <t>Magnesium Day1</t>
  </si>
  <si>
    <t>Magnesium Day2</t>
  </si>
  <si>
    <t>Magnesium Day3</t>
  </si>
  <si>
    <t>Magnesium Day4</t>
  </si>
  <si>
    <t>Magnesium</t>
  </si>
  <si>
    <t>Magnesium Day11_From Start , Magnesium Day4</t>
  </si>
  <si>
    <t>Magnesium Day2_From Start , Magnesium Day1_From Start , Magnesium Day1 , Magnesium Day2</t>
  </si>
  <si>
    <t>Chlorid Day2_From Start</t>
  </si>
  <si>
    <t>Chlorid Day_Unknown</t>
  </si>
  <si>
    <t>Chlorid Day1</t>
  </si>
  <si>
    <t>Chlorid Day2</t>
  </si>
  <si>
    <t>Chlorid Day22</t>
  </si>
  <si>
    <t>Chlorid Day24</t>
  </si>
  <si>
    <t>Chlorid Day2_From Start2</t>
  </si>
  <si>
    <t>Chlorid</t>
  </si>
  <si>
    <t>Chlorid Day2_From Start , Chlorid Day2_From Start2 , Chlorid Day1 , Chlorid Day2</t>
  </si>
  <si>
    <t>Serum-Eisen Day11_From Start</t>
  </si>
  <si>
    <t>Serum-Eisen Day_Unknown</t>
  </si>
  <si>
    <t>Serum-Eisen Day1</t>
  </si>
  <si>
    <t>Serum-Eisen Day2</t>
  </si>
  <si>
    <t>Serum-Eisen Day3</t>
  </si>
  <si>
    <t>Serum-Eisen Day10</t>
  </si>
  <si>
    <t>Serum-Eisen Day13</t>
  </si>
  <si>
    <t>Serum-Eisen Day15</t>
  </si>
  <si>
    <t>Serum-Eisen Day16</t>
  </si>
  <si>
    <t>Serum-Eisen Day33</t>
  </si>
  <si>
    <t>Serum-Eisen Day75</t>
  </si>
  <si>
    <t>Serum-Eisen</t>
  </si>
  <si>
    <t>Serum Eisen</t>
  </si>
  <si>
    <t>Serum-Eisen Day33 , Serum-Eisen Day75</t>
  </si>
  <si>
    <t>Serum-Eisen Day10 , Serum-Eisen Day15</t>
  </si>
  <si>
    <t>Ferritin Day12_From Start</t>
  </si>
  <si>
    <t>Ferritin Day7_From Start</t>
  </si>
  <si>
    <t>Ferritin Day_Unknown</t>
  </si>
  <si>
    <t xml:space="preserve">Ferritin Day1 </t>
  </si>
  <si>
    <t>Ferritin Day2</t>
  </si>
  <si>
    <t>Ferritin Day3</t>
  </si>
  <si>
    <t>Ferritin Day4</t>
  </si>
  <si>
    <t>Ferritin Day10</t>
  </si>
  <si>
    <t>Ferritin Day13</t>
  </si>
  <si>
    <t>Ferritin Day24</t>
  </si>
  <si>
    <t>3162000 umgerechnet von 3162 mg/l</t>
  </si>
  <si>
    <t>643000 umgerechnet von 643mg/l</t>
  </si>
  <si>
    <t>Ferritin</t>
  </si>
  <si>
    <t>Ferritin Day4 , Ferritin Day10</t>
  </si>
  <si>
    <t>Ferritin Day10 , Ferritin Day24</t>
  </si>
  <si>
    <t>Fever Day6_From Start</t>
  </si>
  <si>
    <t>Fever Day_Unknown</t>
  </si>
  <si>
    <t>Fever Day1</t>
  </si>
  <si>
    <t>Fever Day2</t>
  </si>
  <si>
    <t>Fever Day3</t>
  </si>
  <si>
    <t>Fever Day7</t>
  </si>
  <si>
    <t>Fever</t>
  </si>
  <si>
    <t>HbA1C Day_Unknown</t>
  </si>
  <si>
    <t>HbA1C Day1</t>
  </si>
  <si>
    <t>HbA1C Day3</t>
  </si>
  <si>
    <t>HbA1C Day7</t>
  </si>
  <si>
    <t>HbA1C</t>
  </si>
  <si>
    <t>HbA1C Day1 , HbA1C Day3</t>
  </si>
  <si>
    <t>Glucose Day64_From Start</t>
  </si>
  <si>
    <t>Glucose Day11_From Start</t>
  </si>
  <si>
    <t>Glucose Day8_From Start</t>
  </si>
  <si>
    <t>Glucose Day6_From Start</t>
  </si>
  <si>
    <t>Glucose Day3_From Start</t>
  </si>
  <si>
    <t>Glucose Day2_From Start</t>
  </si>
  <si>
    <t>Glucose Day1_From Start</t>
  </si>
  <si>
    <t>Glucose Day_Unknown</t>
  </si>
  <si>
    <t>Glucose Day1</t>
  </si>
  <si>
    <t>Glucose Day2</t>
  </si>
  <si>
    <t>Glucose Day3</t>
  </si>
  <si>
    <t>Glucose Day4</t>
  </si>
  <si>
    <t>Glucose Day5</t>
  </si>
  <si>
    <t>Glucose Day6</t>
  </si>
  <si>
    <t>Glucose Day7</t>
  </si>
  <si>
    <t>Glucose Day8</t>
  </si>
  <si>
    <t>Glucose Day9</t>
  </si>
  <si>
    <t>Glucose Day10</t>
  </si>
  <si>
    <t>Glucose Day11</t>
  </si>
  <si>
    <t>Glucose Day12</t>
  </si>
  <si>
    <t>Glucose Day13</t>
  </si>
  <si>
    <t>Glucose Day14</t>
  </si>
  <si>
    <t>Glucose Day15</t>
  </si>
  <si>
    <t>Glucose Day16</t>
  </si>
  <si>
    <t>Glucose Day17</t>
  </si>
  <si>
    <t>Glucose Day33</t>
  </si>
  <si>
    <t>Glucose Day47</t>
  </si>
  <si>
    <t>Glucose Day62</t>
  </si>
  <si>
    <t>Glucose Day75</t>
  </si>
  <si>
    <t>Glucose</t>
  </si>
  <si>
    <t>Glucose Day3 , Glucose Day5</t>
  </si>
  <si>
    <t>Glucose Day1 , Glucose Day62</t>
  </si>
  <si>
    <t>Glucose Day1 , Glucose Day2</t>
  </si>
  <si>
    <t>Glucose Day2 , Glucose Day4 , Glucose Day5 , Glucose Day6 , Glucose Day7 , Glucose Day9 , Glucose Day10 , Glucose Day11 , Glucose Day12 , Glucose Day13 , Glucose Day14 , Glucose Day15 , Glucose Day16 , Glucose Day17</t>
  </si>
  <si>
    <t>Glucose Day33 , Glucose Day47 , Glucose Day75</t>
  </si>
  <si>
    <t>Glucose Day1 , Glucose Day4</t>
  </si>
  <si>
    <t>Glucose Day11_From Start , Glucose Day8_From Start , Glucose Day3</t>
  </si>
  <si>
    <t>Glucose Day2_From Start , Glucose Day2</t>
  </si>
  <si>
    <t>Glucose Day3_From Start , Glucose Day2_From Start , Glucose Day1_From Start , Glucose Day1 , Glucose Day2</t>
  </si>
  <si>
    <t>Glucose Day1 , Glucose Day4 , Glucose Day8 , Glucose Day14</t>
  </si>
  <si>
    <t>Ammonika Day_Unknown</t>
  </si>
  <si>
    <t>Ammonika Day1</t>
  </si>
  <si>
    <t>Ammonika Day2</t>
  </si>
  <si>
    <t>Ammonika Day3</t>
  </si>
  <si>
    <t>Ammonika Day4</t>
  </si>
  <si>
    <t>Ammonika Day7</t>
  </si>
  <si>
    <t>Ammoniak</t>
  </si>
  <si>
    <t>Ammonika Day3 , Ammonika Day4 , Ammonika Day7</t>
  </si>
  <si>
    <t>Lactat Day8_From Start</t>
  </si>
  <si>
    <t>Lactat Day_Unknown</t>
  </si>
  <si>
    <t>Lactat Day1</t>
  </si>
  <si>
    <t>Lactat Day2</t>
  </si>
  <si>
    <t>Lactat Day5</t>
  </si>
  <si>
    <t>Lactat</t>
  </si>
  <si>
    <t>Phosphat Day8_From Start</t>
  </si>
  <si>
    <t>Phosphat Day_Unknown</t>
  </si>
  <si>
    <t>Phosphat Day1</t>
  </si>
  <si>
    <t>Phosphat Day2</t>
  </si>
  <si>
    <t>Phosphat Day8_From Start2</t>
  </si>
  <si>
    <t>Phosphat Day8_From Start3</t>
  </si>
  <si>
    <t>Phosphat</t>
  </si>
  <si>
    <t>Phosphat Day8_From Start2 , Phosphat Day8_From Start3 , Phosphat Day1 , Phosphat Day2</t>
  </si>
  <si>
    <t>Amylase</t>
  </si>
  <si>
    <t>Amylase Day2 , Amylase Day3 , Amylase Day4 , Amylase Day6 , Amylase Day9 , Amylase Day12 , Amylase Day14</t>
  </si>
  <si>
    <t>Amylase Day1 , Amylase Day2 , Amylase Day11</t>
  </si>
  <si>
    <t>Amylase Day2 , Amylase Day14 , Amylase Day29 , Amylase Day35</t>
  </si>
  <si>
    <t>Amylase Day15 , Amylase Day16</t>
  </si>
  <si>
    <t>Amylase Day6 , Amylase Day33</t>
  </si>
  <si>
    <t>Amylase Day3 , Amylase Day9</t>
  </si>
  <si>
    <t>Amylase Day1 , Amylase Day4 , Amylase Day11</t>
  </si>
  <si>
    <t>Amylase Day3_From Start , Amylase Day2_From Start , Amylase Day1_From Start , Amylase Day1 , Amylase Day2</t>
  </si>
  <si>
    <t>Cholinesterase</t>
  </si>
  <si>
    <t>Cholinesterase Day1 , Cholinesterase Day28</t>
  </si>
  <si>
    <t>Cholinesterase Day5 , Cholinesterase Day62</t>
  </si>
  <si>
    <t>Cholinesterase Day33 , Cholinesterase Day45 , Cholinesterase Day75 , Cholinesterase Day97</t>
  </si>
  <si>
    <t>Cholinesterase Day2 , Cholinesterase Day5 , Cholinesterase Day6 , Cholinesterase Day7 , Cholinesterase Day10 , Cholinesterase Day12 , Cholinesterase Day16</t>
  </si>
  <si>
    <t>Cholinesterase Day2 , Cholinesterase Day9</t>
  </si>
  <si>
    <t>Cholinesterase Day3 , Cholinesterase Day4 , Cholinesterase Day8</t>
  </si>
  <si>
    <t>Neutrophile</t>
  </si>
  <si>
    <t>Neutrophile Day22_From Start , Neutrophile Day1 , Neutrophile Day6 , Neutrophile Day14 , Neutrophile Day30 , Neutrophile Day44</t>
  </si>
  <si>
    <t>Neutrophile Day36_From Start , Neutrophile Day20_From Start , Neutrophile Day1 , Neutrophile Day9</t>
  </si>
  <si>
    <t>Neutrophile Day1 , Neutrophile Day81</t>
  </si>
  <si>
    <t>Neutrophile Day2 , Neutrophile Day29 , Neutrophile Day63 , Neutrophile Day80</t>
  </si>
  <si>
    <t>Neutrophile Day7_From Start , Neutrophile Day6_From Start , Neutrophile Day9</t>
  </si>
  <si>
    <t>Neutrophile Day12_From Start , Neutrophile Day7_From Start</t>
  </si>
  <si>
    <t>Neutrophile Day48_From Start , Neutrophile Day9_From Start , Neutrophile Day1 , Neutrophile Day5</t>
  </si>
  <si>
    <t>Erythrozyten</t>
  </si>
  <si>
    <t>Erythrozyten Day7_From Start , Erythrozyten Day2_From Start , Erythrozyten Day3</t>
  </si>
  <si>
    <t>Erythrozyten Day1 , Erythrozyten Day2 , Erythrozyten Day12</t>
  </si>
  <si>
    <t>Erythrozyten Day8_From Start , Erythrozyten Day1_From Start , Erythrozyten Day1 , Erythrozyten Day3 , Erythrozyten Day9</t>
  </si>
  <si>
    <t>Erythrozyten Day1 , Erythrozyten Day2 , Erythrozyten Day3 , Erythrozyten Day9 , Erythrozyten Day13 , Erythrozyten Day15</t>
  </si>
  <si>
    <t>Erythrozyten Day22_From Start , Erythrozyten Day1 , Erythrozyten Day6 , Erythrozyten Day14</t>
  </si>
  <si>
    <t>Erythrozyten Day5 , Erythrozyten Day62</t>
  </si>
  <si>
    <t>Erythrozyten Day36_From Start , Erythrozyten Day20_From Start , Erythrozyten Day1 , Erythrozyten Day9 , Erythrozyten Day15</t>
  </si>
  <si>
    <t>Erythrozyten Day4 , Erythrozyten Day10 , Erythrozyten Day12 , Erythrozyten Day16</t>
  </si>
  <si>
    <t>Erythrozyten Day1 , Erythrozyten Day2 , Erythrozyten Day9 , Erythrozyten Day10 , Erythrozyten Day11</t>
  </si>
  <si>
    <t>Erythrozyten Day2 , Erythrozyten Day29 , Erythrozyten Day63</t>
  </si>
  <si>
    <t>Erythrozyten Day2 , Erythrozyten Day4 , Erythrozyten Day5 , Erythrozyten Day6 , Erythrozyten Day9 , Erythrozyten Day11 , Erythrozyten Day15</t>
  </si>
  <si>
    <t>Erythrozyten Day1 , Erythrozyten Day3 , Erythrozyten Day4 , Erythrozyten Day7 , Erythrozyten Day10 , Erythrozyten Day15 , Erythrozyten Day25</t>
  </si>
  <si>
    <t>Erythrozyten Day11_From Start , Erythrozyten Day3 , Erythrozyten Day4</t>
  </si>
  <si>
    <t>Erythrozyten Day11_From Start , Erythrozyten Day8_From Start , Erythrozyten Day7_From Start , Erythrozyten Day5_From Start , Erythrozyten Day2 , Erythrozyten Day3 , Erythrozyten Day7 , Erythrozyten Day9</t>
  </si>
  <si>
    <t>Erythrozyten Day7_From Start , Erythrozyten Day6_From Start , Erythrozyten Day1 , Erythrozyten Day9</t>
  </si>
  <si>
    <t>Erythrozyten Day12_From Start , Erythrozyten Day8_From Start , Erythrozyten Day7_From Start</t>
  </si>
  <si>
    <t>Erythrozyten Day2_From Start , Erythrozyten Day2</t>
  </si>
  <si>
    <t>Erythrozyten Day3_From Start , Erythrozyten Day2_From Start , Erythrozyten Day1_From Start , Erythrozyten Day1 , Erythrozyten Day2</t>
  </si>
  <si>
    <t>Erythrozyten Day1 , Erythrozyten Day4 , Erythrozyten Day8 , Erythrozyten Day14</t>
  </si>
  <si>
    <t>Hb Day1 , Hb Day6</t>
  </si>
  <si>
    <t>Hb Day1 , Hb Day7</t>
  </si>
  <si>
    <t>Hb Day2 , Hb Day29 , Hb Day63</t>
  </si>
  <si>
    <t>Hb Day2 , Hb Day3 , Hb Day4 , Hb Day8 , Hb Day15</t>
  </si>
  <si>
    <t>Hb Day2 , Hb Day4 , Hb Day5 , Hb Day6 , Hb Day7 , Hb Day9 , Hb Day11 , Hb Day15</t>
  </si>
  <si>
    <t>Hb Day1 , Hb Day4 , Hb Day10</t>
  </si>
  <si>
    <t>Hb Day1 , Hb Day3 , Hb Day6</t>
  </si>
  <si>
    <t>Hb Day15 , Hb Day21 , Hb Day23</t>
  </si>
  <si>
    <t>Hb Day1 , Hb Day3 , Hb Day4 , Hb Day7 , Hb Day10 , Hb Day15 , Hb Day18</t>
  </si>
  <si>
    <t>Hb Day14_From Start , Hb Day6_From Start , Hb Day1 , Hb Day3 , Hb Day5 , Hb Day6 , Hb Day7</t>
  </si>
  <si>
    <t>Hb Day11_From Start , Hb Day4</t>
  </si>
  <si>
    <t>Hb Day11_From Start , Hb Day8_From Start , Hb Day7_From Start , Hb Day5_From Start , Hb Day2 , Hb Day3 , Hb Day7 , Hb Day9</t>
  </si>
  <si>
    <t>Hb Day11 , Hb Day18</t>
  </si>
  <si>
    <t>Hb Day1 , Hb Day2 , Hb Day6 , Hb Day9</t>
  </si>
  <si>
    <t>Hb Day7_From Start , Hb Day6_From Start , Hb Day1 , Hb Day9</t>
  </si>
  <si>
    <t>Hb Day12_From Start , Hb Day8_From Start , Hb Day7_From Start</t>
  </si>
  <si>
    <t>Hb Day1 , Hb Day3 , Hb Day7</t>
  </si>
  <si>
    <t>Hb Day64_From Start , Hb Day5</t>
  </si>
  <si>
    <t>Hb Day3_From Start , Hb Day2_From Start , Hb Day1_From Start , Hb Day1 , Hb Day2</t>
  </si>
  <si>
    <t>Hb Day1 , Hb Day4 , Hb Day8 , Hb Day14</t>
  </si>
  <si>
    <t>Hb Day3 , Hb Day4 , Hb Day6 , Hb Day7</t>
  </si>
  <si>
    <t>Thrombozyten Day2 , Thrombozyten Day4 , Thrombozyten Day5 , Thrombozyten Day6 , Thrombozyten Day7 , Thrombozyten Day9 , Thrombozyten Day11 , Thrombozyten Day15</t>
  </si>
  <si>
    <t>Thrombozyten Day1 , Thrombozyten Day4 , Thrombozyten Day10</t>
  </si>
  <si>
    <t>Thrombozyten Day1 , Thrombozyten Day3 , Thrombozyten Day6</t>
  </si>
  <si>
    <t>Thrombozyten Day15 , Thrombozyten Day21 , Thrombozyten Day23</t>
  </si>
  <si>
    <t>Thrombozyten Day22 , Thrombozyten Day24</t>
  </si>
  <si>
    <t>Thrombozyten Day1 , Thrombozyten Day3 , Thrombozyten Day4 , Thrombozyten Day7 , Thrombozyten Day10 , Thrombozyten Day15 , Thrombozyten Day25</t>
  </si>
  <si>
    <t>Thrombozyten Day11_From Start , Thrombozyten Day3 , Thrombozyten Day4</t>
  </si>
  <si>
    <t>Thrombozyten Day11_From Start , Thrombozyten Day8_From Start , Thrombozyten Day7_From Start , Thrombozyten Day5_From Start , Thrombozyten Day2 , Thrombozyten Day3 , Thrombozyten Day7 , Thrombozyten Day9</t>
  </si>
  <si>
    <t>Thrombozyten Day1 , Thrombozyten Day2 , Thrombozyten Day6 , Thrombozyten Day9</t>
  </si>
  <si>
    <t>Thrombozyten Day7_From Start , Thrombozyten Day6_From Start , Thrombozyten Day1 , Thrombozyten Day9</t>
  </si>
  <si>
    <t>Thrombozyten Day12_From Start , Thrombozyten Day8_From Start , Thrombozyten Day7_From Start</t>
  </si>
  <si>
    <t>Thrombozyten Day2_From Start , Thrombozyten Day2</t>
  </si>
  <si>
    <t>Thrombozyten Day1 , Thrombozyten Day3 , Thrombozyten Day7</t>
  </si>
  <si>
    <t>Thrombozyten Day3_From Start , Thrombozyten Day2_From Start , Thrombozyten Day1_From Start , Thrombozyten Day1 , Thrombozyten Day2</t>
  </si>
  <si>
    <t>Thrombozyten Day2 , Thrombozyten Day3</t>
  </si>
  <si>
    <t>Thrombozyten Day3 , Thrombozyten Day4 , Thrombozyten Day6 , Thrombozyten Day7</t>
  </si>
  <si>
    <t>ESR Day4 , Thrombozyten Day1 , Thrombozyten Day2 , Thrombozyten Day3 , Thrombozyten Day4</t>
  </si>
  <si>
    <t>MCHC</t>
  </si>
  <si>
    <t>MCHC Day2 , MCHC Day3 , MCHC Day9 , MCHC Day10 , MCHC Day12 , MCHC Day15</t>
  </si>
  <si>
    <t>MCHC Day36_From Start , MCHC Day20_From Start , MCHC Day1 , MCHC Day9 , MCHC Day15</t>
  </si>
  <si>
    <t>MCHC Day4 , MCHC Day10 , MCHC Day12 , MCHC Day16</t>
  </si>
  <si>
    <t>MCHC Day1 , MCHC Day2 , MCHC Day9 , MCHC Day10 , MCHC Day11</t>
  </si>
  <si>
    <t>MCHC Day1 , MCHC Day81</t>
  </si>
  <si>
    <t>MCHC Day2 , MCHC Day29 , MCHC Day63 , MCHC Day80</t>
  </si>
  <si>
    <t>MCHC Day2 , MCHC Day4 , MCHC Day5 , MCHC Day6 , MCHC Day9 , MCHC Day11 , MCHC Day15</t>
  </si>
  <si>
    <t>MCHC Day1 , MCHC Day3 , MCHC Day4 , MCHC Day7 , MCHC Day10 , MCHC Day15 , MCHC Day25</t>
  </si>
  <si>
    <t>MCHC Day11_From Start , MCHC Day3</t>
  </si>
  <si>
    <t>MCHC Day11_From Start , MCHC Day8_From Start , MCHC Day2 , MCHC Day3 , MCHC Day9</t>
  </si>
  <si>
    <t>MCHC Day7_From Start , MCHC Day6_From Start , MCHC Day1 , MCHC Day9</t>
  </si>
  <si>
    <t>MCHC Day12_From Start , MCHC Day8_From Start , MCHC Day7_From Start</t>
  </si>
  <si>
    <t>MCHC Day3_From Start , MCHC Day2_From Start , MCHC Day1_From Start , MCHC Day1 , MCHC Day2</t>
  </si>
  <si>
    <t>Fever Day2 , Fever Day3</t>
  </si>
  <si>
    <t>Fever Day6_From Start , Fever Day3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</si>
</sst>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3" fillId="3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3" borderId="3" xfId="0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0" borderId="0" xfId="0" applyNumberFormat="1"/>
    <xf numFmtId="0" fontId="4" fillId="0" borderId="0" xfId="0" applyFont="1"/>
    <xf numFmtId="0" fontId="0" fillId="7" borderId="0" xfId="0" applyFill="1"/>
    <xf numFmtId="0" fontId="4" fillId="4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2" borderId="4" xfId="0" applyFill="1" applyBorder="1"/>
    <xf numFmtId="3" fontId="0" fillId="0" borderId="0" xfId="0" applyNumberFormat="1"/>
    <xf numFmtId="3" fontId="0" fillId="10" borderId="0" xfId="0" applyNumberFormat="1" applyFill="1"/>
    <xf numFmtId="0" fontId="0" fillId="2" borderId="4" xfId="0" applyFill="1" applyBorder="1" applyAlignment="1">
      <alignment vertical="center"/>
    </xf>
    <xf numFmtId="10" fontId="0" fillId="0" borderId="0" xfId="0" applyNumberFormat="1"/>
    <xf numFmtId="0" fontId="4" fillId="0" borderId="0" xfId="0" applyFont="1" applyAlignment="1">
      <alignment wrapText="1"/>
    </xf>
    <xf numFmtId="0" fontId="1" fillId="2" borderId="1" xfId="0" applyFont="1" applyFill="1" applyBorder="1"/>
    <xf numFmtId="0" fontId="4" fillId="2" borderId="1" xfId="0" applyFont="1" applyFill="1" applyBorder="1"/>
    <xf numFmtId="17" fontId="0" fillId="4" borderId="0" xfId="0" applyNumberFormat="1" applyFill="1"/>
    <xf numFmtId="17" fontId="0" fillId="0" borderId="0" xfId="0" applyNumberFormat="1"/>
    <xf numFmtId="0" fontId="0" fillId="11" borderId="1" xfId="0" applyFill="1" applyBorder="1"/>
    <xf numFmtId="0" fontId="0" fillId="12" borderId="0" xfId="0" applyFill="1"/>
    <xf numFmtId="0" fontId="0" fillId="13" borderId="0" xfId="0" applyFill="1"/>
    <xf numFmtId="3" fontId="0" fillId="4" borderId="0" xfId="0" applyNumberFormat="1" applyFill="1"/>
    <xf numFmtId="3" fontId="0" fillId="12" borderId="0" xfId="0" applyNumberFormat="1" applyFill="1"/>
    <xf numFmtId="0" fontId="4" fillId="10" borderId="0" xfId="0" applyFont="1" applyFill="1"/>
    <xf numFmtId="0" fontId="0" fillId="12" borderId="0" xfId="0" applyFill="1" applyAlignment="1">
      <alignment wrapText="1"/>
    </xf>
    <xf numFmtId="3" fontId="0" fillId="14" borderId="0" xfId="0" applyNumberFormat="1" applyFill="1"/>
    <xf numFmtId="0" fontId="0" fillId="14" borderId="0" xfId="0" applyFill="1"/>
    <xf numFmtId="0" fontId="0" fillId="0" borderId="0" xfId="0" applyNumberFormat="1"/>
    <xf numFmtId="0" fontId="0" fillId="2" borderId="3" xfId="0" applyFill="1" applyBorder="1" applyAlignment="1">
      <alignment horizontal="center" vertical="center"/>
    </xf>
    <xf numFmtId="0" fontId="0" fillId="10" borderId="0" xfId="0" applyNumberFormat="1" applyFill="1"/>
  </cellXfs>
  <cellStyles count="1">
    <cellStyle name="Standard" xfId="0" builtinId="0"/>
  </cellStyles>
  <dxfs count="47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auto="1"/>
        </bottom>
      </border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theme" Target="theme/theme1.xml"/><Relationship Id="rId148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4" xr16:uid="{00000000-0016-0000-0100-000000000000}" autoFormatId="16" applyNumberFormats="0" applyBorderFormats="0" applyFontFormats="0" applyPatternFormats="0" applyAlignmentFormats="0" applyWidthHeightFormats="0">
  <queryTableRefresh nextId="6">
    <queryTableFields count="5">
      <queryTableField id="1" name="BfArM Nummer1" tableColumnId="6"/>
      <queryTableField id="2" name="Diagnose" tableColumnId="2"/>
      <queryTableField id="3" name="CK" tableColumnId="3"/>
      <queryTableField id="4" name="Day of Observations" tableColumnId="4"/>
      <queryTableField id="5" name="Total Number of Observaiton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3" xr16:uid="{00000000-0016-0000-0300-000001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CK-MB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3" xr16:uid="{00000000-0016-0000-0500-000002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Quick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9" xr16:uid="{00000000-0016-0000-0700-000003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INR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74" xr16:uid="{00000000-0016-0000-0900-000004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Troponin I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1" xr16:uid="{00000000-0016-0000-0B00-000005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Prothromb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2" xr16:uid="{00000000-0016-0000-0D00-000006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PT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75" xr16:uid="{00000000-0016-0000-0F00-000007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TZ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00000000-0016-0000-1100-000008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Antithrombin 3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7" xr16:uid="{00000000-0016-0000-1300-000009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Serummyoglob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6" xr16:uid="{00000000-0016-0000-1500-00000A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D-Dimer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2" xr16:uid="{00000000-0016-0000-1700-00000B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Fibrinoge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7" xr16:uid="{00000000-0016-0000-1900-00000C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Leukozyte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9" xr16:uid="{00000000-0016-0000-1B00-00000D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GO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0" xr16:uid="{00000000-0016-0000-1D00-00000E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GP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5" xr16:uid="{00000000-0016-0000-1F00-00000F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GG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5" xr16:uid="{00000000-0016-0000-2100-000010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LDH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7" xr16:uid="{00000000-0016-0000-2300-000011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GLDH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73" xr16:uid="{00000000-0016-0000-2500-000012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Triglyceride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1" xr16:uid="{00000000-0016-0000-2700-000013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Cholester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8" xr16:uid="{00000000-0016-0000-2900-000014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HDL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6" xr16:uid="{00000000-0016-0000-2B00-000015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LDL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0" xr16:uid="{DFA5BED9-1793-4FEF-B8EC-AF46B42082D5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Lymphozyte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5" xr16:uid="{00000000-0016-0000-2F00-000017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Monocyte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6" xr16:uid="{43022C42-5093-42E6-B3C7-4F747EEC897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Hb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72" xr16:uid="{00000000-0016-0000-3300-000019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TotalBilirub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7" xr16:uid="{00000000-0016-0000-3500-00001A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DirectBilirub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4" xr16:uid="{00000000-0016-0000-3700-00001B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Gesamteiweiß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" xr16:uid="{00000000-0016-0000-3900-00001C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AP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2" xr16:uid="{8CB98BB6-2A27-4D64-BEE1-BA5276588FD6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Cholinesterase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3" xr16:uid="{00000000-0016-0000-3C00-00001D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Kreatin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B497CEA2-73AA-419B-9131-41395704A006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Amylase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8" xr16:uid="{00000000-0016-0000-3F00-00001E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Lipase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5" xr16:uid="{00000000-0016-0000-4100-00001F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CRP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4" xr16:uid="{00000000-0016-0000-4300-000020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Harnstoff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3" xr16:uid="{00000000-0016-0000-4500-000021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Harnsäure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9" xr16:uid="{39934725-A71E-4B1A-9761-68E60B59E32D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Erythrozyte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71" xr16:uid="{6FEF50CB-FA02-4A37-AE00-48D14F89AC48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Thrombozyte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2" xr16:uid="{00000000-0016-0000-4A00-000023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Haptoglob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0" xr16:uid="{00000000-0016-0000-4C00-000024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BSG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6" xr16:uid="{00000000-0016-0000-4E00-000025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Monozyte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8" xr16:uid="{00000000-0016-0000-5000-000026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Eosinophile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8" xr16:uid="{10D5EF3E-CDE4-4B9E-835D-18D0424D4A0A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Neutrophile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8" xr16:uid="{00000000-0016-0000-5300-000027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Basophile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00000000-0016-0000-5500-000028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Album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6" xr16:uid="{00000000-0016-0000-5700-000029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GGTP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3" xr16:uid="{00000000-0016-0000-5900-00002A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gammaGlobul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00000000-0016-0000-5B00-00002B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alphaGlobul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4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9" xr16:uid="{00000000-0016-0000-5D00-00002C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phBlu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7" xr16:uid="{00000000-0016-0000-5F00-00002D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BaseExcess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9" xr16:uid="{00000000-0016-0000-6100-00002E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Bicarbona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4" xr16:uid="{00000000-0016-0000-6300-00002F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Sauerstoffpartialdruck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2" xr16:uid="{00000000-0016-0000-6500-000030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Kohlendioxidpartialdruck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5" xr16:uid="{00000000-0016-0000-6700-000031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Sauerstoffsättigung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1" xr16:uid="{00000000-0016-0000-6900-000032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Hämatokri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4" xr16:uid="{00000000-0016-0000-6B00-000033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MCV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2" xr16:uid="{00000000-0016-0000-6D00-000034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MCH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3" xr16:uid="{4D7F21C8-214E-4094-9266-7EF26B838E7F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MCHC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5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7" xr16:uid="{00000000-0016-0000-7100-000036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Natrium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0" xr16:uid="{00000000-0016-0000-7300-000037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Kalium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1" xr16:uid="{00000000-0016-0000-7500-000038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Kalzium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1" xr16:uid="{00000000-0016-0000-7700-000039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Magnesium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8" xr16:uid="{00000000-0016-0000-7900-00003A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Chlorid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6" xr16:uid="{00000000-0016-0000-7B00-00003B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Serum Eise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9" xr16:uid="{00000000-0016-0000-7D00-00003C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Ferritin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1" xr16:uid="{04E36253-1A01-458D-BEDD-E3FF20CC9599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Fever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7" xr16:uid="{00000000-0016-0000-8100-00003E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HbA1C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8" xr16:uid="{00000000-0016-0000-8300-00003F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Glucose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6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00000000-0016-0000-8500-000040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Ammoniak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7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4" xr16:uid="{00000000-0016-0000-8700-000041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Lacta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7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0" xr16:uid="{00000000-0016-0000-8900-000042000000}" autoFormatId="16" applyNumberFormats="0" applyBorderFormats="0" applyFontFormats="0" applyPatternFormats="0" applyAlignmentFormats="0" applyWidthHeightFormats="0">
  <queryTableRefresh nextId="6">
    <queryTableFields count="5">
      <queryTableField id="1" name="Edited_BfArM Nummer2" tableColumnId="6"/>
      <queryTableField id="2" name="Treatment2" tableColumnId="2"/>
      <queryTableField id="3" name="Phosphat" tableColumnId="3"/>
      <queryTableField id="4" name="Day of Observations" tableColumnId="4"/>
      <queryTableField id="5" name="Total Number of Observations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4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4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4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5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5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5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5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5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6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6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6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6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6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7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7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_rels/table7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7.xml"/></Relationships>
</file>

<file path=xl/tables/_rels/table7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8.xml"/></Relationships>
</file>

<file path=xl/tables/_rels/table7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9.xml"/></Relationships>
</file>

<file path=xl/tables/_rels/table8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0.xml"/></Relationships>
</file>

<file path=xl/tables/_rels/table8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1.xml"/></Relationships>
</file>

<file path=xl/tables/_rels/table8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2.xml"/></Relationships>
</file>

<file path=xl/tables/_rels/table8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3.xml"/></Relationships>
</file>

<file path=xl/tables/_rels/table8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4.xml"/></Relationships>
</file>

<file path=xl/tables/_rels/table9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5.xml"/></Relationships>
</file>

<file path=xl/tables/_rels/table9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6.xml"/></Relationships>
</file>

<file path=xl/tables/_rels/table9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7.xml"/></Relationships>
</file>

<file path=xl/tables/_rels/table9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8.xml"/></Relationships>
</file>

<file path=xl/tables/_rels/table9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9.xml"/></Relationships>
</file>

<file path=xl/tables/_rels/table10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0.xml"/></Relationships>
</file>

<file path=xl/tables/_rels/table10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1.xml"/></Relationships>
</file>

<file path=xl/tables/_rels/table10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2.xml"/></Relationships>
</file>

<file path=xl/tables/_rels/table10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3.xml"/></Relationships>
</file>

<file path=xl/tables/_rels/table10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4.xml"/></Relationships>
</file>

<file path=xl/tables/_rels/table1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5.xml"/></Relationships>
</file>

<file path=xl/tables/_rels/table1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6.xml"/></Relationships>
</file>

<file path=xl/tables/_rels/table1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7.xml"/></Relationships>
</file>

<file path=xl/tables/_rels/table1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8.xml"/></Relationships>
</file>

<file path=xl/tables/_rels/table1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9.xml"/></Relationships>
</file>

<file path=xl/tables/_rels/table1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0.xml"/></Relationships>
</file>

<file path=xl/tables/_rels/table1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1.xml"/></Relationships>
</file>

<file path=xl/tables/_rels/table1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2.xml"/></Relationships>
</file>

<file path=xl/tables/_rels/table1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3.xml"/></Relationships>
</file>

<file path=xl/tables/_rels/table1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4.xml"/></Relationships>
</file>

<file path=xl/tables/_rels/table1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5.xml"/></Relationships>
</file>

<file path=xl/tables/_rels/table1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6.xml"/></Relationships>
</file>

<file path=xl/tables/_rels/table1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7.xml"/></Relationships>
</file>

<file path=xl/tables/_rels/table1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8.xml"/></Relationships>
</file>

<file path=xl/tables/_rels/table1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9.xml"/></Relationships>
</file>

<file path=xl/tables/_rels/table1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0.xml"/></Relationships>
</file>

<file path=xl/tables/_rels/table1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156" displayName="Tabelle156" ref="A1:AB407" totalsRowShown="0" headerRowDxfId="445" headerRowBorderDxfId="444">
  <autoFilter ref="A1:AB407" xr:uid="{00000000-0009-0000-0100-000002000000}"/>
  <tableColumns count="28">
    <tableColumn id="1" xr3:uid="{00000000-0010-0000-0000-000001000000}" name="BfArM Nummer1"/>
    <tableColumn id="2" xr3:uid="{00000000-0010-0000-0000-000002000000}" name="Diagnose"/>
    <tableColumn id="3" xr3:uid="{00000000-0010-0000-0000-000003000000}" name="CK Day 12_From Start"/>
    <tableColumn id="4" xr3:uid="{00000000-0010-0000-0000-000004000000}" name="CK Day 11_From Start"/>
    <tableColumn id="5" xr3:uid="{00000000-0010-0000-0000-000005000000}" name="CK Day 7_From Start"/>
    <tableColumn id="6" xr3:uid="{00000000-0010-0000-0000-000006000000}" name="CK Day 6_From Start"/>
    <tableColumn id="7" xr3:uid="{00000000-0010-0000-0000-000007000000}" name="CK Day 4_From Start"/>
    <tableColumn id="8" xr3:uid="{00000000-0010-0000-0000-000008000000}" name="CK Day 3_From Start"/>
    <tableColumn id="9" xr3:uid="{00000000-0010-0000-0000-000009000000}" name="CK Day 2_From Start"/>
    <tableColumn id="10" xr3:uid="{00000000-0010-0000-0000-00000A000000}" name="CK Day 1_From Start"/>
    <tableColumn id="11" xr3:uid="{00000000-0010-0000-0000-00000B000000}" name="CK Day_Unknown"/>
    <tableColumn id="12" xr3:uid="{00000000-0010-0000-0000-00000C000000}" name="Ck Day1"/>
    <tableColumn id="13" xr3:uid="{00000000-0010-0000-0000-00000D000000}" name="Ck Day2"/>
    <tableColumn id="14" xr3:uid="{00000000-0010-0000-0000-00000E000000}" name="Ck Day3"/>
    <tableColumn id="15" xr3:uid="{00000000-0010-0000-0000-00000F000000}" name="Ck Day4"/>
    <tableColumn id="16" xr3:uid="{00000000-0010-0000-0000-000010000000}" name="Ck Day5"/>
    <tableColumn id="17" xr3:uid="{00000000-0010-0000-0000-000011000000}" name="Ck Day6"/>
    <tableColumn id="18" xr3:uid="{00000000-0010-0000-0000-000012000000}" name="Ck Day7"/>
    <tableColumn id="19" xr3:uid="{00000000-0010-0000-0000-000013000000}" name="Ck Day8"/>
    <tableColumn id="20" xr3:uid="{00000000-0010-0000-0000-000014000000}" name="Ck Day9"/>
    <tableColumn id="21" xr3:uid="{00000000-0010-0000-0000-000015000000}" name="Ck Day10"/>
    <tableColumn id="22" xr3:uid="{00000000-0010-0000-0000-000016000000}" name="Ck Day11"/>
    <tableColumn id="23" xr3:uid="{00000000-0010-0000-0000-000017000000}" name="Ck Day13"/>
    <tableColumn id="24" xr3:uid="{00000000-0010-0000-0000-000018000000}" name="Ck Day15"/>
    <tableColumn id="25" xr3:uid="{00000000-0010-0000-0000-000019000000}" name="Ck Day16"/>
    <tableColumn id="26" xr3:uid="{00000000-0010-0000-0000-00001A000000}" name="Ck Day18"/>
    <tableColumn id="27" xr3:uid="{00000000-0010-0000-0000-00001B000000}" name="Ck Day24"/>
    <tableColumn id="28" xr3:uid="{00000000-0010-0000-0000-00001C000000}" name="Ck Day5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CKnew68" displayName="CKnew68" ref="A1:E31" tableType="queryTable" totalsRowShown="0">
  <autoFilter ref="A1:E31" xr:uid="{00000000-0009-0000-0100-000003000000}"/>
  <sortState xmlns:xlrd2="http://schemas.microsoft.com/office/spreadsheetml/2017/richdata2" ref="A2:E31">
    <sortCondition descending="1" ref="E1:E31"/>
  </sortState>
  <tableColumns count="5">
    <tableColumn id="6" xr3:uid="{00000000-0010-0000-0100-000006000000}" uniqueName="6" name="BfArM Nummer1" queryTableFieldId="1" dataDxfId="443"/>
    <tableColumn id="2" xr3:uid="{00000000-0010-0000-0100-000002000000}" uniqueName="2" name="Diagnose" queryTableFieldId="2" dataDxfId="442"/>
    <tableColumn id="3" xr3:uid="{00000000-0010-0000-0100-000003000000}" uniqueName="3" name="CK" queryTableFieldId="3" dataDxfId="441"/>
    <tableColumn id="4" xr3:uid="{00000000-0010-0000-0100-000004000000}" uniqueName="4" name="Day of Observations" queryTableFieldId="4" dataDxfId="440"/>
    <tableColumn id="5" xr3:uid="{00000000-0010-0000-0100-000005000000}" uniqueName="5" name="Total Number of Observaitons" queryTableFieldId="5" dataDxfId="43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le4" displayName="Tabelle4" ref="A1:S371" totalsRowShown="0" headerRowDxfId="437">
  <autoFilter ref="A1:S371" xr:uid="{00000000-0009-0000-0100-000004000000}"/>
  <tableColumns count="19">
    <tableColumn id="1" xr3:uid="{00000000-0010-0000-0200-000001000000}" name="Edited_BfArM Nummer2"/>
    <tableColumn id="2" xr3:uid="{00000000-0010-0000-0200-000002000000}" name="Treatment2"/>
    <tableColumn id="3" xr3:uid="{00000000-0010-0000-0200-000003000000}" name="CK-MB Day4_From Start"/>
    <tableColumn id="4" xr3:uid="{00000000-0010-0000-0200-000004000000}" name="CK-MB Day4_From Start2"/>
    <tableColumn id="5" xr3:uid="{00000000-0010-0000-0200-000005000000}" name="CK-MB Day4_From Start3"/>
    <tableColumn id="6" xr3:uid="{00000000-0010-0000-0200-000006000000}" name="CK-MB Day1 "/>
    <tableColumn id="7" xr3:uid="{00000000-0010-0000-0200-000007000000}" name="CK-MB Day2"/>
    <tableColumn id="8" xr3:uid="{00000000-0010-0000-0200-000008000000}" name="CK-MB Day3"/>
    <tableColumn id="9" xr3:uid="{00000000-0010-0000-0200-000009000000}" name="CK-MB Day4"/>
    <tableColumn id="10" xr3:uid="{00000000-0010-0000-0200-00000A000000}" name="CK-MB Day5"/>
    <tableColumn id="11" xr3:uid="{00000000-0010-0000-0200-00000B000000}" name="CK-MB Day6"/>
    <tableColumn id="12" xr3:uid="{00000000-0010-0000-0200-00000C000000}" name="CK-MB Day7"/>
    <tableColumn id="13" xr3:uid="{00000000-0010-0000-0200-00000D000000}" name="CK-MB Day9"/>
    <tableColumn id="14" xr3:uid="{00000000-0010-0000-0200-00000E000000}" name="CK-MB Day10"/>
    <tableColumn id="15" xr3:uid="{00000000-0010-0000-0200-00000F000000}" name="CK-MB Day11"/>
    <tableColumn id="16" xr3:uid="{00000000-0010-0000-0200-000010000000}" name="CK-MB Day13"/>
    <tableColumn id="17" xr3:uid="{00000000-0010-0000-0200-000011000000}" name="CK-MB Day18"/>
    <tableColumn id="18" xr3:uid="{00000000-0010-0000-0200-000012000000}" name="CK-MB Day24"/>
    <tableColumn id="19" xr3:uid="{00000000-0010-0000-0200-000013000000}" name="CK-MB Day5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CK_MB" displayName="CK_MB" ref="A1:E6" tableType="queryTable" totalsRowShown="0">
  <autoFilter ref="A1:E6" xr:uid="{00000000-0009-0000-0100-000005000000}"/>
  <tableColumns count="5">
    <tableColumn id="6" xr3:uid="{00000000-0010-0000-0300-000006000000}" uniqueName="6" name="Edited_BfArM Nummer2" queryTableFieldId="1" dataDxfId="436"/>
    <tableColumn id="2" xr3:uid="{00000000-0010-0000-0300-000002000000}" uniqueName="2" name="Treatment2" queryTableFieldId="2" dataDxfId="435"/>
    <tableColumn id="3" xr3:uid="{00000000-0010-0000-0300-000003000000}" uniqueName="3" name="CK-MB" queryTableFieldId="3" dataDxfId="434"/>
    <tableColumn id="4" xr3:uid="{00000000-0010-0000-0300-000004000000}" uniqueName="4" name="Day of Observations" queryTableFieldId="4" dataDxfId="433"/>
    <tableColumn id="5" xr3:uid="{00000000-0010-0000-0300-000005000000}" uniqueName="5" name="Total Number of Observations" queryTableFieldId="5" dataDxfId="43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elle1" displayName="Tabelle1" ref="A1:AM370" totalsRowShown="0" headerRowDxfId="430">
  <autoFilter ref="A1:AM370" xr:uid="{00000000-0009-0000-0100-000001000000}"/>
  <tableColumns count="39">
    <tableColumn id="1" xr3:uid="{00000000-0010-0000-0400-000001000000}" name="Edited_BfArM Nummer2"/>
    <tableColumn id="2" xr3:uid="{00000000-0010-0000-0400-000002000000}" name="Treatment2"/>
    <tableColumn id="3" xr3:uid="{00000000-0010-0000-0400-000003000000}" name="Quick Day37_From Start"/>
    <tableColumn id="4" xr3:uid="{00000000-0010-0000-0400-000004000000}" name="Quick Day12_From Start"/>
    <tableColumn id="5" xr3:uid="{00000000-0010-0000-0400-000005000000}" name="Quick Day11_From Start"/>
    <tableColumn id="6" xr3:uid="{00000000-0010-0000-0400-000006000000}" name="Quick Day8_From Start"/>
    <tableColumn id="7" xr3:uid="{00000000-0010-0000-0400-000007000000}" name="Quick Day7_From Start"/>
    <tableColumn id="8" xr3:uid="{00000000-0010-0000-0400-000008000000}" name="Quick Day3_From Start"/>
    <tableColumn id="9" xr3:uid="{00000000-0010-0000-0400-000009000000}" name="Quick Day2_From Start"/>
    <tableColumn id="10" xr3:uid="{00000000-0010-0000-0400-00000A000000}" name="Quick Day1_From Start"/>
    <tableColumn id="11" xr3:uid="{00000000-0010-0000-0400-00000B000000}" name="Quick Day_Unknown"/>
    <tableColumn id="12" xr3:uid="{00000000-0010-0000-0400-00000C000000}" name="Quick Day1"/>
    <tableColumn id="13" xr3:uid="{00000000-0010-0000-0400-00000D000000}" name="Quick Day2"/>
    <tableColumn id="14" xr3:uid="{00000000-0010-0000-0400-00000E000000}" name="Quick Day3"/>
    <tableColumn id="15" xr3:uid="{00000000-0010-0000-0400-00000F000000}" name="Quick Day4"/>
    <tableColumn id="16" xr3:uid="{00000000-0010-0000-0400-000010000000}" name="Quick Day5"/>
    <tableColumn id="17" xr3:uid="{00000000-0010-0000-0400-000011000000}" name="Quick Day6"/>
    <tableColumn id="18" xr3:uid="{00000000-0010-0000-0400-000012000000}" name="Quick Day7"/>
    <tableColumn id="19" xr3:uid="{00000000-0010-0000-0400-000013000000}" name="Quick Day8"/>
    <tableColumn id="20" xr3:uid="{00000000-0010-0000-0400-000014000000}" name="Quick Day9"/>
    <tableColumn id="21" xr3:uid="{00000000-0010-0000-0400-000015000000}" name="Quick Day10"/>
    <tableColumn id="22" xr3:uid="{00000000-0010-0000-0400-000016000000}" name="Quick Day11"/>
    <tableColumn id="23" xr3:uid="{00000000-0010-0000-0400-000017000000}" name="Quick Day12"/>
    <tableColumn id="24" xr3:uid="{00000000-0010-0000-0400-000018000000}" name="Quick Day13"/>
    <tableColumn id="25" xr3:uid="{00000000-0010-0000-0400-000019000000}" name="Quick Day15"/>
    <tableColumn id="26" xr3:uid="{00000000-0010-0000-0400-00001A000000}" name="Quick Day16"/>
    <tableColumn id="27" xr3:uid="{00000000-0010-0000-0400-00001B000000}" name="Quick Day17"/>
    <tableColumn id="28" xr3:uid="{00000000-0010-0000-0400-00001C000000}" name="Quick Day20"/>
    <tableColumn id="29" xr3:uid="{00000000-0010-0000-0400-00001D000000}" name="Quick Day22"/>
    <tableColumn id="30" xr3:uid="{00000000-0010-0000-0400-00001E000000}" name="Quick Day23"/>
    <tableColumn id="31" xr3:uid="{00000000-0010-0000-0400-00001F000000}" name="Quick Day24"/>
    <tableColumn id="32" xr3:uid="{00000000-0010-0000-0400-000020000000}" name="Quick Day32"/>
    <tableColumn id="33" xr3:uid="{00000000-0010-0000-0400-000021000000}" name="Quick Day33"/>
    <tableColumn id="34" xr3:uid="{00000000-0010-0000-0400-000022000000}" name="Quick Day47"/>
    <tableColumn id="35" xr3:uid="{00000000-0010-0000-0400-000023000000}" name="Quick Day53"/>
    <tableColumn id="36" xr3:uid="{00000000-0010-0000-0400-000024000000}" name="Quick Day66"/>
    <tableColumn id="37" xr3:uid="{00000000-0010-0000-0400-000025000000}" name="Quick Day75"/>
    <tableColumn id="38" xr3:uid="{00000000-0010-0000-0400-000026000000}" name="Quick Day86"/>
    <tableColumn id="39" xr3:uid="{00000000-0010-0000-0400-000027000000}" name="Quick Day9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ick" displayName="Quick" ref="A1:E66" tableType="queryTable" totalsRowShown="0">
  <autoFilter ref="A1:E66" xr:uid="{00000000-0009-0000-0100-000006000000}"/>
  <sortState xmlns:xlrd2="http://schemas.microsoft.com/office/spreadsheetml/2017/richdata2" ref="A7:E66">
    <sortCondition descending="1" ref="E1:E66"/>
  </sortState>
  <tableColumns count="5">
    <tableColumn id="6" xr3:uid="{00000000-0010-0000-0500-000006000000}" uniqueName="6" name="Edited_BfArM Nummer2" queryTableFieldId="1"/>
    <tableColumn id="2" xr3:uid="{00000000-0010-0000-0500-000002000000}" uniqueName="2" name="Treatment2" queryTableFieldId="2" dataDxfId="429"/>
    <tableColumn id="3" xr3:uid="{00000000-0010-0000-0500-000003000000}" uniqueName="3" name="Quick" queryTableFieldId="3" dataDxfId="428"/>
    <tableColumn id="4" xr3:uid="{00000000-0010-0000-0500-000004000000}" uniqueName="4" name="Day of Observations" queryTableFieldId="4"/>
    <tableColumn id="5" xr3:uid="{00000000-0010-0000-0500-000005000000}" uniqueName="5" name="Total Number of Observations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le7" displayName="Tabelle7" ref="A1:AF370" totalsRowShown="0" headerRowDxfId="426">
  <autoFilter ref="A1:AF370" xr:uid="{00000000-0009-0000-0100-000007000000}"/>
  <tableColumns count="32">
    <tableColumn id="1" xr3:uid="{00000000-0010-0000-0600-000001000000}" name="Edited_BfArM Nummer2"/>
    <tableColumn id="2" xr3:uid="{00000000-0010-0000-0600-000002000000}" name="Treatment2"/>
    <tableColumn id="3" xr3:uid="{00000000-0010-0000-0600-000003000000}" name="INR Day12_From Start"/>
    <tableColumn id="4" xr3:uid="{00000000-0010-0000-0600-000004000000}" name="INR Day11_From Start"/>
    <tableColumn id="5" xr3:uid="{00000000-0010-0000-0600-000005000000}" name="INR Day8_From Start"/>
    <tableColumn id="6" xr3:uid="{00000000-0010-0000-0600-000006000000}" name="INR Day7_From Start"/>
    <tableColumn id="7" xr3:uid="{00000000-0010-0000-0600-000007000000}" name="INR Day3_From Start"/>
    <tableColumn id="8" xr3:uid="{00000000-0010-0000-0600-000008000000}" name="INR Day2_From Start"/>
    <tableColumn id="9" xr3:uid="{00000000-0010-0000-0600-000009000000}" name="INR Day1_From Start"/>
    <tableColumn id="10" xr3:uid="{00000000-0010-0000-0600-00000A000000}" name="INR Day_Unknown"/>
    <tableColumn id="11" xr3:uid="{00000000-0010-0000-0600-00000B000000}" name="INR Day1"/>
    <tableColumn id="12" xr3:uid="{00000000-0010-0000-0600-00000C000000}" name="INR Day2"/>
    <tableColumn id="13" xr3:uid="{00000000-0010-0000-0600-00000D000000}" name="INR Day3"/>
    <tableColumn id="14" xr3:uid="{00000000-0010-0000-0600-00000E000000}" name="INR Day4"/>
    <tableColumn id="15" xr3:uid="{00000000-0010-0000-0600-00000F000000}" name="INR Day5"/>
    <tableColumn id="16" xr3:uid="{00000000-0010-0000-0600-000010000000}" name="INR Day6"/>
    <tableColumn id="17" xr3:uid="{00000000-0010-0000-0600-000011000000}" name="INR Day7"/>
    <tableColumn id="18" xr3:uid="{00000000-0010-0000-0600-000012000000}" name="INR Day8"/>
    <tableColumn id="19" xr3:uid="{00000000-0010-0000-0600-000013000000}" name="INR Day9"/>
    <tableColumn id="20" xr3:uid="{00000000-0010-0000-0600-000014000000}" name="INR Day10"/>
    <tableColumn id="21" xr3:uid="{00000000-0010-0000-0600-000015000000}" name="INR Day11"/>
    <tableColumn id="22" xr3:uid="{00000000-0010-0000-0600-000016000000}" name="INR Day13"/>
    <tableColumn id="23" xr3:uid="{00000000-0010-0000-0600-000017000000}" name="INR Day16"/>
    <tableColumn id="24" xr3:uid="{00000000-0010-0000-0600-000018000000}" name="INR Day22"/>
    <tableColumn id="25" xr3:uid="{00000000-0010-0000-0600-000019000000}" name="INR Day23"/>
    <tableColumn id="26" xr3:uid="{00000000-0010-0000-0600-00001A000000}" name="INR Day33"/>
    <tableColumn id="27" xr3:uid="{00000000-0010-0000-0600-00001B000000}" name="INR Day34"/>
    <tableColumn id="28" xr3:uid="{00000000-0010-0000-0600-00001C000000}" name="INR Day47"/>
    <tableColumn id="29" xr3:uid="{00000000-0010-0000-0600-00001D000000}" name="INR Day53"/>
    <tableColumn id="30" xr3:uid="{00000000-0010-0000-0600-00001E000000}" name="INR Day75"/>
    <tableColumn id="31" xr3:uid="{00000000-0010-0000-0600-00001F000000}" name="INR Day86"/>
    <tableColumn id="32" xr3:uid="{00000000-0010-0000-0600-000020000000}" name="INR Day9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INR" displayName="INR" ref="A1:E43" tableType="queryTable" totalsRowShown="0">
  <autoFilter ref="A1:E43" xr:uid="{00000000-0009-0000-0100-000008000000}"/>
  <sortState xmlns:xlrd2="http://schemas.microsoft.com/office/spreadsheetml/2017/richdata2" ref="A3:E43">
    <sortCondition descending="1" ref="E1:E43"/>
  </sortState>
  <tableColumns count="5">
    <tableColumn id="6" xr3:uid="{00000000-0010-0000-0700-000006000000}" uniqueName="6" name="Edited_BfArM Nummer2" queryTableFieldId="1"/>
    <tableColumn id="2" xr3:uid="{00000000-0010-0000-0700-000002000000}" uniqueName="2" name="Treatment2" queryTableFieldId="2" dataDxfId="425"/>
    <tableColumn id="3" xr3:uid="{00000000-0010-0000-0700-000003000000}" uniqueName="3" name="INR" queryTableFieldId="3" dataDxfId="424"/>
    <tableColumn id="4" xr3:uid="{00000000-0010-0000-0700-000004000000}" uniqueName="4" name="Day of Observations" queryTableFieldId="4"/>
    <tableColumn id="5" xr3:uid="{00000000-0010-0000-0700-000005000000}" uniqueName="5" name="Total Number of Observations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elle9" displayName="Tabelle9" ref="A1:G370" totalsRowShown="0" headerRowDxfId="422">
  <autoFilter ref="A1:G370" xr:uid="{00000000-0009-0000-0100-000009000000}"/>
  <tableColumns count="7">
    <tableColumn id="1" xr3:uid="{00000000-0010-0000-0800-000001000000}" name="Edited_BfArM Nummer2"/>
    <tableColumn id="2" xr3:uid="{00000000-0010-0000-0800-000002000000}" name="Treatment2"/>
    <tableColumn id="3" xr3:uid="{00000000-0010-0000-0800-000003000000}" name="Troponin I Day2_From Start"/>
    <tableColumn id="4" xr3:uid="{00000000-0010-0000-0800-000004000000}" name="Troponin I Day1_From Start"/>
    <tableColumn id="5" xr3:uid="{00000000-0010-0000-0800-000005000000}" name="Troponin I Day_Unknown"/>
    <tableColumn id="6" xr3:uid="{00000000-0010-0000-0800-000006000000}" name="Troponin I Day1"/>
    <tableColumn id="7" xr3:uid="{00000000-0010-0000-0800-000007000000}" name="Troponin I Day54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roponin_I" displayName="Troponin_I" ref="A1:E3" tableType="queryTable" totalsRowShown="0">
  <autoFilter ref="A1:E3" xr:uid="{00000000-0009-0000-0100-00000A000000}"/>
  <tableColumns count="5">
    <tableColumn id="6" xr3:uid="{00000000-0010-0000-0900-000006000000}" uniqueName="6" name="Edited_BfArM Nummer2" queryTableFieldId="1" dataDxfId="421"/>
    <tableColumn id="2" xr3:uid="{00000000-0010-0000-0900-000002000000}" uniqueName="2" name="Treatment2" queryTableFieldId="2" dataDxfId="420"/>
    <tableColumn id="3" xr3:uid="{00000000-0010-0000-0900-000003000000}" uniqueName="3" name="Troponin I" queryTableFieldId="3" dataDxfId="419"/>
    <tableColumn id="4" xr3:uid="{00000000-0010-0000-0900-000004000000}" uniqueName="4" name="Day of Observations" queryTableFieldId="4" dataDxfId="418"/>
    <tableColumn id="5" xr3:uid="{00000000-0010-0000-0900-000005000000}" uniqueName="5" name="Total Number of Observations" queryTableFieldId="5" dataDxfId="41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elle11" displayName="Tabelle11" ref="A1:K370" totalsRowShown="0" headerRowDxfId="415">
  <autoFilter ref="A1:K370" xr:uid="{00000000-0009-0000-0100-00000B000000}"/>
  <tableColumns count="11">
    <tableColumn id="1" xr3:uid="{00000000-0010-0000-0A00-000001000000}" name="Edited_BfArM Nummer2"/>
    <tableColumn id="2" xr3:uid="{00000000-0010-0000-0A00-000002000000}" name="Treatment2"/>
    <tableColumn id="3" xr3:uid="{00000000-0010-0000-0A00-000003000000}" name="Prothrombin Day14_From Start"/>
    <tableColumn id="4" xr3:uid="{00000000-0010-0000-0A00-000004000000}" name="Prothrombin Day6_From Start"/>
    <tableColumn id="5" xr3:uid="{00000000-0010-0000-0A00-000005000000}" name="Prothrombin Day3_From Start"/>
    <tableColumn id="6" xr3:uid="{00000000-0010-0000-0A00-000006000000}" name="Prothrombin Day2_From Start"/>
    <tableColumn id="7" xr3:uid="{00000000-0010-0000-0A00-000007000000}" name="Prothrombin Day1_From Start"/>
    <tableColumn id="8" xr3:uid="{00000000-0010-0000-0A00-000008000000}" name="Prothrombin Day_Unknown"/>
    <tableColumn id="9" xr3:uid="{00000000-0010-0000-0A00-000009000000}" name="Prothrombin Day1"/>
    <tableColumn id="10" xr3:uid="{00000000-0010-0000-0A00-00000A000000}" name="Prothrombin Day2"/>
    <tableColumn id="11" xr3:uid="{00000000-0010-0000-0A00-00000B000000}" name="Prothrombin Day5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rothrombin" displayName="Prothrombin" ref="A1:E6" tableType="queryTable" totalsRowShown="0">
  <autoFilter ref="A1:E6" xr:uid="{00000000-0009-0000-0100-00000C000000}"/>
  <tableColumns count="5">
    <tableColumn id="6" xr3:uid="{00000000-0010-0000-0B00-000006000000}" uniqueName="6" name="Edited_BfArM Nummer2" queryTableFieldId="1" dataDxfId="414"/>
    <tableColumn id="2" xr3:uid="{00000000-0010-0000-0B00-000002000000}" uniqueName="2" name="Treatment2" queryTableFieldId="2" dataDxfId="413"/>
    <tableColumn id="3" xr3:uid="{00000000-0010-0000-0B00-000003000000}" uniqueName="3" name="Prothrombin" queryTableFieldId="3" dataDxfId="412"/>
    <tableColumn id="4" xr3:uid="{00000000-0010-0000-0B00-000004000000}" uniqueName="4" name="Day of Observations" queryTableFieldId="4" dataDxfId="411"/>
    <tableColumn id="5" xr3:uid="{00000000-0010-0000-0B00-000005000000}" uniqueName="5" name="Total Number of Observations" queryTableFieldId="5" dataDxfId="41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elle13" displayName="Tabelle13" ref="A1:AI370" totalsRowShown="0" headerRowDxfId="408">
  <autoFilter ref="A1:AI370" xr:uid="{00000000-0009-0000-0100-00000D000000}"/>
  <tableColumns count="35">
    <tableColumn id="1" xr3:uid="{00000000-0010-0000-0C00-000001000000}" name="Edited_BfArM Nummer2"/>
    <tableColumn id="2" xr3:uid="{00000000-0010-0000-0C00-000002000000}" name="Treatment2"/>
    <tableColumn id="3" xr3:uid="{00000000-0010-0000-0C00-000003000000}" name="PTT Day1100_From Start"/>
    <tableColumn id="4" xr3:uid="{00000000-0010-0000-0C00-000004000000}" name="PTT Day12_From Start"/>
    <tableColumn id="5" xr3:uid="{00000000-0010-0000-0C00-000005000000}" name="PTT Day11_From Start"/>
    <tableColumn id="6" xr3:uid="{00000000-0010-0000-0C00-000006000000}" name="PTT Day8_From Start"/>
    <tableColumn id="7" xr3:uid="{00000000-0010-0000-0C00-000007000000}" name="PTT Day7_From Start"/>
    <tableColumn id="8" xr3:uid="{00000000-0010-0000-0C00-000008000000}" name="PTT Day6_From Start"/>
    <tableColumn id="9" xr3:uid="{00000000-0010-0000-0C00-000009000000}" name="PTT Day5_From Start"/>
    <tableColumn id="10" xr3:uid="{00000000-0010-0000-0C00-00000A000000}" name="PTT Day4_From Start"/>
    <tableColumn id="11" xr3:uid="{00000000-0010-0000-0C00-00000B000000}" name="PTT Day2_From Start"/>
    <tableColumn id="12" xr3:uid="{00000000-0010-0000-0C00-00000C000000}" name="PTT Day_Unknown"/>
    <tableColumn id="13" xr3:uid="{00000000-0010-0000-0C00-00000D000000}" name="PTT Day1"/>
    <tableColumn id="14" xr3:uid="{00000000-0010-0000-0C00-00000E000000}" name="PTT Day2"/>
    <tableColumn id="15" xr3:uid="{00000000-0010-0000-0C00-00000F000000}" name="PTT Day3"/>
    <tableColumn id="16" xr3:uid="{00000000-0010-0000-0C00-000010000000}" name="PTT Day4"/>
    <tableColumn id="17" xr3:uid="{00000000-0010-0000-0C00-000011000000}" name="PTT Day5"/>
    <tableColumn id="18" xr3:uid="{00000000-0010-0000-0C00-000012000000}" name="PTT Day6"/>
    <tableColumn id="19" xr3:uid="{00000000-0010-0000-0C00-000013000000}" name="PTT Day7"/>
    <tableColumn id="20" xr3:uid="{00000000-0010-0000-0C00-000014000000}" name="PTT Day8"/>
    <tableColumn id="21" xr3:uid="{00000000-0010-0000-0C00-000015000000}" name="PTT Day9"/>
    <tableColumn id="22" xr3:uid="{00000000-0010-0000-0C00-000016000000}" name="PTT Day10"/>
    <tableColumn id="23" xr3:uid="{00000000-0010-0000-0C00-000017000000}" name="PTT Day11"/>
    <tableColumn id="24" xr3:uid="{00000000-0010-0000-0C00-000018000000}" name="PTT Day12"/>
    <tableColumn id="25" xr3:uid="{00000000-0010-0000-0C00-000019000000}" name="PTT Day15"/>
    <tableColumn id="26" xr3:uid="{00000000-0010-0000-0C00-00001A000000}" name="PTT Day16"/>
    <tableColumn id="27" xr3:uid="{00000000-0010-0000-0C00-00001B000000}" name="PTT Day17"/>
    <tableColumn id="28" xr3:uid="{00000000-0010-0000-0C00-00001C000000}" name="PTT Day22"/>
    <tableColumn id="29" xr3:uid="{00000000-0010-0000-0C00-00001D000000}" name="PTT Day23"/>
    <tableColumn id="30" xr3:uid="{00000000-0010-0000-0C00-00001E000000}" name="PTT Day32"/>
    <tableColumn id="31" xr3:uid="{00000000-0010-0000-0C00-00001F000000}" name="PTT Day33"/>
    <tableColumn id="32" xr3:uid="{00000000-0010-0000-0C00-000020000000}" name="PTT Day47"/>
    <tableColumn id="33" xr3:uid="{00000000-0010-0000-0C00-000021000000}" name="PTT Day53"/>
    <tableColumn id="34" xr3:uid="{00000000-0010-0000-0C00-000022000000}" name="PTT Day75"/>
    <tableColumn id="35" xr3:uid="{00000000-0010-0000-0C00-000023000000}" name="PTT Day9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PTT" displayName="PTT" ref="A1:E48" tableType="queryTable" totalsRowShown="0">
  <autoFilter ref="A1:E48" xr:uid="{00000000-0009-0000-0100-00000E000000}"/>
  <sortState xmlns:xlrd2="http://schemas.microsoft.com/office/spreadsheetml/2017/richdata2" ref="A6:E48">
    <sortCondition descending="1" ref="E1:E48"/>
  </sortState>
  <tableColumns count="5">
    <tableColumn id="6" xr3:uid="{00000000-0010-0000-0D00-000006000000}" uniqueName="6" name="Edited_BfArM Nummer2" queryTableFieldId="1"/>
    <tableColumn id="2" xr3:uid="{00000000-0010-0000-0D00-000002000000}" uniqueName="2" name="Treatment2" queryTableFieldId="2" dataDxfId="407"/>
    <tableColumn id="3" xr3:uid="{00000000-0010-0000-0D00-000003000000}" uniqueName="3" name="PTT" queryTableFieldId="3" dataDxfId="406"/>
    <tableColumn id="4" xr3:uid="{00000000-0010-0000-0D00-000004000000}" uniqueName="4" name="Day of Observations" queryTableFieldId="4"/>
    <tableColumn id="5" xr3:uid="{00000000-0010-0000-0D00-000005000000}" uniqueName="5" name="Total Number of Observations" queryTableFieldId="5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elle15" displayName="Tabelle15" ref="A1:K370" totalsRowShown="0" headerRowDxfId="404">
  <autoFilter ref="A1:K370" xr:uid="{00000000-0009-0000-0100-00000F000000}"/>
  <tableColumns count="11">
    <tableColumn id="1" xr3:uid="{00000000-0010-0000-0E00-000001000000}" name="Edited_BfArM Nummer2"/>
    <tableColumn id="2" xr3:uid="{00000000-0010-0000-0E00-000002000000}" name="Treatment2"/>
    <tableColumn id="3" xr3:uid="{00000000-0010-0000-0E00-000003000000}" name="TZ Day1_From Start"/>
    <tableColumn id="4" xr3:uid="{00000000-0010-0000-0E00-000004000000}" name="TZ Day1"/>
    <tableColumn id="5" xr3:uid="{00000000-0010-0000-0E00-000005000000}" name="TZ Day2"/>
    <tableColumn id="6" xr3:uid="{00000000-0010-0000-0E00-000006000000}" name="TZ Day3"/>
    <tableColumn id="7" xr3:uid="{00000000-0010-0000-0E00-000007000000}" name="TZ Day4"/>
    <tableColumn id="8" xr3:uid="{00000000-0010-0000-0E00-000008000000}" name="TZ Day8"/>
    <tableColumn id="9" xr3:uid="{00000000-0010-0000-0E00-000009000000}" name="TZ Day9"/>
    <tableColumn id="10" xr3:uid="{00000000-0010-0000-0E00-00000A000000}" name="TZ Day10"/>
    <tableColumn id="11" xr3:uid="{00000000-0010-0000-0E00-00000B000000}" name="TZ Day1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Z" displayName="TZ" ref="A1:E10" tableType="queryTable" totalsRowShown="0">
  <autoFilter ref="A1:E10" xr:uid="{00000000-0009-0000-0100-000010000000}"/>
  <tableColumns count="5">
    <tableColumn id="6" xr3:uid="{00000000-0010-0000-0F00-000006000000}" uniqueName="6" name="Edited_BfArM Nummer2" queryTableFieldId="1" dataDxfId="403"/>
    <tableColumn id="2" xr3:uid="{00000000-0010-0000-0F00-000002000000}" uniqueName="2" name="Treatment2" queryTableFieldId="2" dataDxfId="402"/>
    <tableColumn id="3" xr3:uid="{00000000-0010-0000-0F00-000003000000}" uniqueName="3" name="TZ" queryTableFieldId="3" dataDxfId="401"/>
    <tableColumn id="4" xr3:uid="{00000000-0010-0000-0F00-000004000000}" uniqueName="4" name="Day of Observations" queryTableFieldId="4" dataDxfId="400"/>
    <tableColumn id="5" xr3:uid="{00000000-0010-0000-0F00-000005000000}" uniqueName="5" name="Total Number of Observations" queryTableFieldId="5" dataDxfId="399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elle17" displayName="Tabelle17" ref="A1:F370" totalsRowShown="0" headerRowDxfId="397">
  <autoFilter ref="A1:F370" xr:uid="{00000000-0009-0000-0100-000011000000}"/>
  <tableColumns count="6">
    <tableColumn id="1" xr3:uid="{00000000-0010-0000-1000-000001000000}" name="Edited_BfArM Nummer2"/>
    <tableColumn id="2" xr3:uid="{00000000-0010-0000-1000-000002000000}" name="Treatment2"/>
    <tableColumn id="3" xr3:uid="{00000000-0010-0000-1000-000003000000}" name="Antithrombin 3 (AT-III) Day_Unknown"/>
    <tableColumn id="4" xr3:uid="{00000000-0010-0000-1000-000004000000}" name="Antithrombin 3 (AT-III) Day1"/>
    <tableColumn id="5" xr3:uid="{00000000-0010-0000-1000-000005000000}" name="Antithrombin 3 (AT-III) Day2"/>
    <tableColumn id="6" xr3:uid="{00000000-0010-0000-1000-000006000000}" name="Antithrombin 3 (AT-III) Day1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Antithrombin_3" displayName="Antithrombin_3" ref="A1:E7" tableType="queryTable" totalsRowShown="0">
  <autoFilter ref="A1:E7" xr:uid="{00000000-0009-0000-0100-000012000000}"/>
  <tableColumns count="5">
    <tableColumn id="6" xr3:uid="{00000000-0010-0000-1100-000006000000}" uniqueName="6" name="Edited_BfArM Nummer2" queryTableFieldId="1" dataDxfId="396"/>
    <tableColumn id="2" xr3:uid="{00000000-0010-0000-1100-000002000000}" uniqueName="2" name="Treatment2" queryTableFieldId="2" dataDxfId="395"/>
    <tableColumn id="3" xr3:uid="{00000000-0010-0000-1100-000003000000}" uniqueName="3" name="Antithrombin 3" queryTableFieldId="3" dataDxfId="394"/>
    <tableColumn id="4" xr3:uid="{00000000-0010-0000-1100-000004000000}" uniqueName="4" name="Day of Observations" queryTableFieldId="4" dataDxfId="393"/>
    <tableColumn id="5" xr3:uid="{00000000-0010-0000-1100-000005000000}" uniqueName="5" name="Total Number of Observations" queryTableFieldId="5" dataDxfId="392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elle19" displayName="Tabelle19" ref="A1:I370" totalsRowShown="0" headerRowDxfId="390">
  <autoFilter ref="A1:I370" xr:uid="{00000000-0009-0000-0100-000013000000}"/>
  <tableColumns count="9">
    <tableColumn id="1" xr3:uid="{00000000-0010-0000-1200-000001000000}" name="Edited_BfArM Nummer2"/>
    <tableColumn id="2" xr3:uid="{00000000-0010-0000-1200-000002000000}" name="Treatment2"/>
    <tableColumn id="3" xr3:uid="{00000000-0010-0000-1200-000003000000}" name="Serummyoglobin Day2_From Start"/>
    <tableColumn id="4" xr3:uid="{00000000-0010-0000-1200-000004000000}" name="Serummyoglobin Day1_From Start"/>
    <tableColumn id="5" xr3:uid="{00000000-0010-0000-1200-000005000000}" name="Serummyoglobin Day_Unknown"/>
    <tableColumn id="6" xr3:uid="{00000000-0010-0000-1200-000006000000}" name="Serummyoglobin Day1 "/>
    <tableColumn id="7" xr3:uid="{00000000-0010-0000-1200-000007000000}" name="Serummyoglobin Day3"/>
    <tableColumn id="8" xr3:uid="{00000000-0010-0000-1200-000008000000}" name="Serummyoglobin Day15"/>
    <tableColumn id="9" xr3:uid="{00000000-0010-0000-1200-000009000000}" name="Serummyoglobin Day1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Serummyoglobin" displayName="Serummyoglobin" ref="A1:E6" tableType="queryTable" totalsRowShown="0">
  <autoFilter ref="A1:E6" xr:uid="{00000000-0009-0000-0100-000014000000}"/>
  <tableColumns count="5">
    <tableColumn id="6" xr3:uid="{00000000-0010-0000-1300-000006000000}" uniqueName="6" name="Edited_BfArM Nummer2" queryTableFieldId="1" dataDxfId="389"/>
    <tableColumn id="2" xr3:uid="{00000000-0010-0000-1300-000002000000}" uniqueName="2" name="Treatment2" queryTableFieldId="2" dataDxfId="388"/>
    <tableColumn id="3" xr3:uid="{00000000-0010-0000-1300-000003000000}" uniqueName="3" name="Serummyoglobin" queryTableFieldId="3" dataDxfId="387"/>
    <tableColumn id="4" xr3:uid="{00000000-0010-0000-1300-000004000000}" uniqueName="4" name="Day of Observations" queryTableFieldId="4" dataDxfId="386"/>
    <tableColumn id="5" xr3:uid="{00000000-0010-0000-1300-000005000000}" uniqueName="5" name="Total Number of Observations" queryTableFieldId="5" dataDxfId="385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elle21" displayName="Tabelle21" ref="A1:F370" totalsRowShown="0" headerRowDxfId="383">
  <autoFilter ref="A1:F370" xr:uid="{00000000-0009-0000-0100-000015000000}"/>
  <tableColumns count="6">
    <tableColumn id="1" xr3:uid="{00000000-0010-0000-1400-000001000000}" name="Edited_BfArM Nummer2"/>
    <tableColumn id="2" xr3:uid="{00000000-0010-0000-1400-000002000000}" name="Treatment2"/>
    <tableColumn id="3" xr3:uid="{00000000-0010-0000-1400-000003000000}" name="D-Dimer Day_UnKnown"/>
    <tableColumn id="4" xr3:uid="{00000000-0010-0000-1400-000004000000}" name="D-Dimer Day1"/>
    <tableColumn id="5" xr3:uid="{00000000-0010-0000-1400-000005000000}" name="D-Dimer Day2"/>
    <tableColumn id="6" xr3:uid="{00000000-0010-0000-1400-000006000000}" name="D-Dimer Day4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D_Dimer" displayName="D_Dimer" ref="A1:E6" tableType="queryTable" totalsRowShown="0">
  <autoFilter ref="A1:E6" xr:uid="{00000000-0009-0000-0100-000016000000}"/>
  <tableColumns count="5">
    <tableColumn id="6" xr3:uid="{00000000-0010-0000-1500-000006000000}" uniqueName="6" name="Edited_BfArM Nummer2" queryTableFieldId="1" dataDxfId="382"/>
    <tableColumn id="2" xr3:uid="{00000000-0010-0000-1500-000002000000}" uniqueName="2" name="Treatment2" queryTableFieldId="2" dataDxfId="381"/>
    <tableColumn id="3" xr3:uid="{00000000-0010-0000-1500-000003000000}" uniqueName="3" name="D-Dimer" queryTableFieldId="3" dataDxfId="380"/>
    <tableColumn id="4" xr3:uid="{00000000-0010-0000-1500-000004000000}" uniqueName="4" name="Day of Observations" queryTableFieldId="4" dataDxfId="379"/>
    <tableColumn id="5" xr3:uid="{00000000-0010-0000-1500-000005000000}" uniqueName="5" name="Total Number of Observations" queryTableFieldId="5" dataDxfId="378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elle23" displayName="Tabelle23" ref="A1:W370" totalsRowShown="0" headerRowDxfId="376">
  <autoFilter ref="A1:W370" xr:uid="{00000000-0009-0000-0100-000017000000}"/>
  <tableColumns count="23">
    <tableColumn id="1" xr3:uid="{00000000-0010-0000-1600-000001000000}" name="Edited_BfArM Nummer2"/>
    <tableColumn id="2" xr3:uid="{00000000-0010-0000-1600-000002000000}" name="Treatment2"/>
    <tableColumn id="3" xr3:uid="{00000000-0010-0000-1600-000003000000}" name="Fibrinogen Day12_From Start"/>
    <tableColumn id="4" xr3:uid="{00000000-0010-0000-1600-000004000000}" name="Fibrinogen Day11_From Start"/>
    <tableColumn id="5" xr3:uid="{00000000-0010-0000-1600-000005000000}" name="Fibrinogen Day8_From Start"/>
    <tableColumn id="6" xr3:uid="{00000000-0010-0000-1600-000006000000}" name="Fibrinogen Day7_From Start"/>
    <tableColumn id="7" xr3:uid="{00000000-0010-0000-1600-000007000000}" name="Fibrinogen Day2_From Start"/>
    <tableColumn id="8" xr3:uid="{00000000-0010-0000-1600-000008000000}" name="Fibrinogen Day1_From Start"/>
    <tableColumn id="9" xr3:uid="{00000000-0010-0000-1600-000009000000}" name="Fibrinogen Day_Unknown"/>
    <tableColumn id="10" xr3:uid="{00000000-0010-0000-1600-00000A000000}" name="Fibrinogen Day1"/>
    <tableColumn id="11" xr3:uid="{00000000-0010-0000-1600-00000B000000}" name="Fibrinogen Day2"/>
    <tableColumn id="12" xr3:uid="{00000000-0010-0000-1600-00000C000000}" name="Fibrinogen Day3"/>
    <tableColumn id="13" xr3:uid="{00000000-0010-0000-1600-00000D000000}" name="Fibrinogen Day4"/>
    <tableColumn id="14" xr3:uid="{00000000-0010-0000-1600-00000E000000}" name="Fibrinogen Day7"/>
    <tableColumn id="15" xr3:uid="{00000000-0010-0000-1600-00000F000000}" name="Fibrinogen Day9"/>
    <tableColumn id="16" xr3:uid="{00000000-0010-0000-1600-000010000000}" name="Fibrinogen Day10"/>
    <tableColumn id="17" xr3:uid="{00000000-0010-0000-1600-000011000000}" name="Fibrinogen Day11"/>
    <tableColumn id="18" xr3:uid="{00000000-0010-0000-1600-000012000000}" name="Fibrinogen Day12"/>
    <tableColumn id="19" xr3:uid="{00000000-0010-0000-1600-000013000000}" name="Fibrinogen Day13"/>
    <tableColumn id="20" xr3:uid="{00000000-0010-0000-1600-000014000000}" name="Fibrinogen Day15"/>
    <tableColumn id="21" xr3:uid="{00000000-0010-0000-1600-000015000000}" name="Fibrinogen Day16"/>
    <tableColumn id="22" xr3:uid="{00000000-0010-0000-1600-000016000000}" name="Fibrinogen Day22"/>
    <tableColumn id="23" xr3:uid="{00000000-0010-0000-1600-000017000000}" name="Fibrinogen Day53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Fibrinogen" displayName="Fibrinogen" ref="A1:E21" tableType="queryTable" totalsRowShown="0">
  <autoFilter ref="A1:E21" xr:uid="{00000000-0009-0000-0100-000018000000}"/>
  <sortState xmlns:xlrd2="http://schemas.microsoft.com/office/spreadsheetml/2017/richdata2" ref="A4:E21">
    <sortCondition descending="1" ref="E1:E21"/>
  </sortState>
  <tableColumns count="5">
    <tableColumn id="6" xr3:uid="{00000000-0010-0000-1700-000006000000}" uniqueName="6" name="Edited_BfArM Nummer2" queryTableFieldId="1" dataDxfId="375"/>
    <tableColumn id="2" xr3:uid="{00000000-0010-0000-1700-000002000000}" uniqueName="2" name="Treatment2" queryTableFieldId="2" dataDxfId="374"/>
    <tableColumn id="3" xr3:uid="{00000000-0010-0000-1700-000003000000}" uniqueName="3" name="Fibrinogen" queryTableFieldId="3" dataDxfId="373"/>
    <tableColumn id="4" xr3:uid="{00000000-0010-0000-1700-000004000000}" uniqueName="4" name="Day of Observations" queryTableFieldId="4" dataDxfId="372"/>
    <tableColumn id="5" xr3:uid="{00000000-0010-0000-1700-000005000000}" uniqueName="5" name="Total Number of Observations" queryTableFieldId="5" dataDxfId="371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elle25" displayName="Tabelle25" ref="A1:AW370" totalsRowShown="0" headerRowDxfId="369">
  <autoFilter ref="A1:AW370" xr:uid="{00000000-0009-0000-0100-000019000000}"/>
  <tableColumns count="49">
    <tableColumn id="1" xr3:uid="{00000000-0010-0000-1800-000001000000}" name="Edited_BfArM Nummer2"/>
    <tableColumn id="2" xr3:uid="{00000000-0010-0000-1800-000002000000}" name="Treatment2"/>
    <tableColumn id="3" xr3:uid="{00000000-0010-0000-1800-000003000000}" name="Leukozyten Day64_From Start"/>
    <tableColumn id="4" xr3:uid="{00000000-0010-0000-1800-000004000000}" name="Leukozyten Day48_From Start"/>
    <tableColumn id="5" xr3:uid="{00000000-0010-0000-1800-000005000000}" name="Leukozyten Day39_From Start"/>
    <tableColumn id="6" xr3:uid="{00000000-0010-0000-1800-000006000000}" name="Leukozyten Day36_From Start"/>
    <tableColumn id="7" xr3:uid="{00000000-0010-0000-1800-000007000000}" name="Leukozyten Day27_From Start"/>
    <tableColumn id="8" xr3:uid="{00000000-0010-0000-1800-000008000000}" name="Leukozyten Day20_From Start"/>
    <tableColumn id="9" xr3:uid="{00000000-0010-0000-1800-000009000000}" name="Leukozyten Day12_From Start"/>
    <tableColumn id="10" xr3:uid="{00000000-0010-0000-1800-00000A000000}" name="Leukozyten Day11_From Start"/>
    <tableColumn id="11" xr3:uid="{00000000-0010-0000-1800-00000B000000}" name="Leukozyten Day9_From Start"/>
    <tableColumn id="12" xr3:uid="{00000000-0010-0000-1800-00000C000000}" name="Leukozyten Day8_From Start"/>
    <tableColumn id="13" xr3:uid="{00000000-0010-0000-1800-00000D000000}" name="Leukozyten Day7_From Start"/>
    <tableColumn id="14" xr3:uid="{00000000-0010-0000-1800-00000E000000}" name="Leukozyten Day6_From Start"/>
    <tableColumn id="15" xr3:uid="{00000000-0010-0000-1800-00000F000000}" name="Leukozyten Day5_From Start"/>
    <tableColumn id="16" xr3:uid="{00000000-0010-0000-1800-000010000000}" name="Leukozyten Day4_From Start"/>
    <tableColumn id="17" xr3:uid="{00000000-0010-0000-1800-000011000000}" name="Leukozyten Day3_From Start"/>
    <tableColumn id="18" xr3:uid="{00000000-0010-0000-1800-000012000000}" name="Leukozyten Day2_From Start"/>
    <tableColumn id="19" xr3:uid="{00000000-0010-0000-1800-000013000000}" name="Leukozyten Day1_From Start"/>
    <tableColumn id="20" xr3:uid="{00000000-0010-0000-1800-000014000000}" name="Leukozyten Day_Unknown"/>
    <tableColumn id="21" xr3:uid="{00000000-0010-0000-1800-000015000000}" name="Leukozyten Day1"/>
    <tableColumn id="22" xr3:uid="{00000000-0010-0000-1800-000016000000}" name="Leukozyten Day2"/>
    <tableColumn id="23" xr3:uid="{00000000-0010-0000-1800-000017000000}" name="Leukozyten Day3"/>
    <tableColumn id="24" xr3:uid="{00000000-0010-0000-1800-000018000000}" name="Leukozyten Day4"/>
    <tableColumn id="25" xr3:uid="{00000000-0010-0000-1800-000019000000}" name="Leukozyten Day5"/>
    <tableColumn id="26" xr3:uid="{00000000-0010-0000-1800-00001A000000}" name="Leukozyten Day6"/>
    <tableColumn id="27" xr3:uid="{00000000-0010-0000-1800-00001B000000}" name="Leukozyten Day7"/>
    <tableColumn id="28" xr3:uid="{00000000-0010-0000-1800-00001C000000}" name="Leukozyten Day8"/>
    <tableColumn id="29" xr3:uid="{00000000-0010-0000-1800-00001D000000}" name="Leukozyten Day9"/>
    <tableColumn id="30" xr3:uid="{00000000-0010-0000-1800-00001E000000}" name="Leukozyten Day10"/>
    <tableColumn id="31" xr3:uid="{00000000-0010-0000-1800-00001F000000}" name="Leukozyten Day11"/>
    <tableColumn id="32" xr3:uid="{00000000-0010-0000-1800-000020000000}" name="Leukozyten Day12"/>
    <tableColumn id="33" xr3:uid="{00000000-0010-0000-1800-000021000000}" name="Leukozyten Day13"/>
    <tableColumn id="34" xr3:uid="{00000000-0010-0000-1800-000022000000}" name="Leukozyten Day14"/>
    <tableColumn id="35" xr3:uid="{00000000-0010-0000-1800-000023000000}" name="Leukozyten Day15"/>
    <tableColumn id="36" xr3:uid="{00000000-0010-0000-1800-000024000000}" name="Leukozyten Day16"/>
    <tableColumn id="37" xr3:uid="{00000000-0010-0000-1800-000025000000}" name="Leukozyten Day17"/>
    <tableColumn id="38" xr3:uid="{00000000-0010-0000-1800-000026000000}" name="Leukozyten Day20"/>
    <tableColumn id="39" xr3:uid="{00000000-0010-0000-1800-000027000000}" name="Leukozyten Day21"/>
    <tableColumn id="40" xr3:uid="{00000000-0010-0000-1800-000028000000}" name="Leukozyten Day22"/>
    <tableColumn id="41" xr3:uid="{00000000-0010-0000-1800-000029000000}" name="Leukozyten Day23"/>
    <tableColumn id="42" xr3:uid="{00000000-0010-0000-1800-00002A000000}" name="Leukozyten Day25"/>
    <tableColumn id="43" xr3:uid="{00000000-0010-0000-1800-00002B000000}" name="Leukozyten Day27"/>
    <tableColumn id="44" xr3:uid="{00000000-0010-0000-1800-00002C000000}" name="Leukozyten Day29"/>
    <tableColumn id="45" xr3:uid="{00000000-0010-0000-1800-00002D000000}" name="Leukozyten Day31"/>
    <tableColumn id="46" xr3:uid="{00000000-0010-0000-1800-00002E000000}" name="Leukozyten Day53"/>
    <tableColumn id="47" xr3:uid="{00000000-0010-0000-1800-00002F000000}" name="Leukozyten Day63"/>
    <tableColumn id="48" xr3:uid="{00000000-0010-0000-1800-000030000000}" name="Leukozyten Day70"/>
    <tableColumn id="49" xr3:uid="{00000000-0010-0000-1800-000031000000}" name="Leukozyten Day162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Leukozyten" displayName="Leukozyten" ref="A1:E107" tableType="queryTable" totalsRowShown="0">
  <autoFilter ref="A1:E107" xr:uid="{00000000-0009-0000-0100-00001A000000}"/>
  <sortState xmlns:xlrd2="http://schemas.microsoft.com/office/spreadsheetml/2017/richdata2" ref="A36:E107">
    <sortCondition descending="1" ref="E1:E107"/>
  </sortState>
  <tableColumns count="5">
    <tableColumn id="6" xr3:uid="{00000000-0010-0000-1900-000006000000}" uniqueName="6" name="Edited_BfArM Nummer2" queryTableFieldId="1"/>
    <tableColumn id="2" xr3:uid="{00000000-0010-0000-1900-000002000000}" uniqueName="2" name="Treatment2" queryTableFieldId="2" dataDxfId="368"/>
    <tableColumn id="3" xr3:uid="{00000000-0010-0000-1900-000003000000}" uniqueName="3" name="Leukozyten" queryTableFieldId="3" dataDxfId="367"/>
    <tableColumn id="4" xr3:uid="{00000000-0010-0000-1900-000004000000}" uniqueName="4" name="Day of Observations" queryTableFieldId="4"/>
    <tableColumn id="5" xr3:uid="{00000000-0010-0000-1900-000005000000}" uniqueName="5" name="Total Number of Observations" queryTableFieldId="5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elle27" displayName="Tabelle27" ref="A1:CN370" totalsRowShown="0" headerRowDxfId="365">
  <autoFilter ref="A1:CN370" xr:uid="{00000000-0009-0000-0100-00001B000000}"/>
  <tableColumns count="92">
    <tableColumn id="1" xr3:uid="{00000000-0010-0000-1A00-000001000000}" name="Edited_BfArM Nummer2"/>
    <tableColumn id="2" xr3:uid="{00000000-0010-0000-1A00-000002000000}" name="Treatment2"/>
    <tableColumn id="3" xr3:uid="{00000000-0010-0000-1A00-000003000000}" name="GOT Day275_From Start"/>
    <tableColumn id="4" xr3:uid="{00000000-0010-0000-1A00-000004000000}" name="GOT Day114_From Start"/>
    <tableColumn id="5" xr3:uid="{00000000-0010-0000-1A00-000005000000}" name="GOT Day107_From Start"/>
    <tableColumn id="6" xr3:uid="{00000000-0010-0000-1A00-000006000000}" name="GOT Day105_From Start"/>
    <tableColumn id="7" xr3:uid="{00000000-0010-0000-1A00-000007000000}" name="GOT Day56_From Start"/>
    <tableColumn id="8" xr3:uid="{00000000-0010-0000-1A00-000008000000}" name="GOT Day36_From Start"/>
    <tableColumn id="9" xr3:uid="{00000000-0010-0000-1A00-000009000000}" name="GOT Day26_From Start"/>
    <tableColumn id="10" xr3:uid="{00000000-0010-0000-1A00-00000A000000}" name="GOT Day22_From Start"/>
    <tableColumn id="11" xr3:uid="{00000000-0010-0000-1A00-00000B000000}" name="GOT Day20_From Start"/>
    <tableColumn id="12" xr3:uid="{00000000-0010-0000-1A00-00000C000000}" name="GOT Day18_From Start"/>
    <tableColumn id="13" xr3:uid="{00000000-0010-0000-1A00-00000D000000}" name="GOT Day13_From Start"/>
    <tableColumn id="14" xr3:uid="{00000000-0010-0000-1A00-00000E000000}" name="GOT Day12_From Start"/>
    <tableColumn id="15" xr3:uid="{00000000-0010-0000-1A00-00000F000000}" name="GOT Day11_From Start"/>
    <tableColumn id="16" xr3:uid="{00000000-0010-0000-1A00-000010000000}" name="GOT Day9_From Start"/>
    <tableColumn id="17" xr3:uid="{00000000-0010-0000-1A00-000011000000}" name="GOT Day8_From Start"/>
    <tableColumn id="18" xr3:uid="{00000000-0010-0000-1A00-000012000000}" name="GOT Day7_From Start"/>
    <tableColumn id="19" xr3:uid="{00000000-0010-0000-1A00-000013000000}" name="GOT Day6_From Start"/>
    <tableColumn id="20" xr3:uid="{00000000-0010-0000-1A00-000014000000}" name="GOT Day5_From Start"/>
    <tableColumn id="21" xr3:uid="{00000000-0010-0000-1A00-000015000000}" name="GOT Day4_From Start"/>
    <tableColumn id="22" xr3:uid="{00000000-0010-0000-1A00-000016000000}" name="GOT Day3_From Start"/>
    <tableColumn id="23" xr3:uid="{00000000-0010-0000-1A00-000017000000}" name="GOT Day2_From Start"/>
    <tableColumn id="24" xr3:uid="{00000000-0010-0000-1A00-000018000000}" name="GOT Day1_From Start"/>
    <tableColumn id="25" xr3:uid="{00000000-0010-0000-1A00-000019000000}" name="GOT Day_Unknown"/>
    <tableColumn id="26" xr3:uid="{00000000-0010-0000-1A00-00001A000000}" name="GOT Day1"/>
    <tableColumn id="27" xr3:uid="{00000000-0010-0000-1A00-00001B000000}" name="GOT Day2"/>
    <tableColumn id="28" xr3:uid="{00000000-0010-0000-1A00-00001C000000}" name="GOT Day3"/>
    <tableColumn id="29" xr3:uid="{00000000-0010-0000-1A00-00001D000000}" name="GOT Day4"/>
    <tableColumn id="30" xr3:uid="{00000000-0010-0000-1A00-00001E000000}" name="GOT Day5"/>
    <tableColumn id="31" xr3:uid="{00000000-0010-0000-1A00-00001F000000}" name="GOT Day6"/>
    <tableColumn id="32" xr3:uid="{00000000-0010-0000-1A00-000020000000}" name="GOT Day7"/>
    <tableColumn id="33" xr3:uid="{00000000-0010-0000-1A00-000021000000}" name="GOT Day8"/>
    <tableColumn id="34" xr3:uid="{00000000-0010-0000-1A00-000022000000}" name="GOT Day9"/>
    <tableColumn id="35" xr3:uid="{00000000-0010-0000-1A00-000023000000}" name="GOT Day10"/>
    <tableColumn id="36" xr3:uid="{00000000-0010-0000-1A00-000024000000}" name="GOT Day11"/>
    <tableColumn id="37" xr3:uid="{00000000-0010-0000-1A00-000025000000}" name="GOT Day12"/>
    <tableColumn id="38" xr3:uid="{00000000-0010-0000-1A00-000026000000}" name="GOT Day13"/>
    <tableColumn id="39" xr3:uid="{00000000-0010-0000-1A00-000027000000}" name="GOT Day14"/>
    <tableColumn id="40" xr3:uid="{00000000-0010-0000-1A00-000028000000}" name="GOT Day15"/>
    <tableColumn id="41" xr3:uid="{00000000-0010-0000-1A00-000029000000}" name="GOT Day16"/>
    <tableColumn id="42" xr3:uid="{00000000-0010-0000-1A00-00002A000000}" name="GOT Day17"/>
    <tableColumn id="43" xr3:uid="{00000000-0010-0000-1A00-00002B000000}" name="GOT Day18"/>
    <tableColumn id="44" xr3:uid="{00000000-0010-0000-1A00-00002C000000}" name="GOT Day19"/>
    <tableColumn id="45" xr3:uid="{00000000-0010-0000-1A00-00002D000000}" name="GOT Day20"/>
    <tableColumn id="46" xr3:uid="{00000000-0010-0000-1A00-00002E000000}" name="GOT Day21"/>
    <tableColumn id="47" xr3:uid="{00000000-0010-0000-1A00-00002F000000}" name="GOT Day22"/>
    <tableColumn id="48" xr3:uid="{00000000-0010-0000-1A00-000030000000}" name="GOT Day23"/>
    <tableColumn id="49" xr3:uid="{00000000-0010-0000-1A00-000031000000}" name="GOT Day24"/>
    <tableColumn id="50" xr3:uid="{00000000-0010-0000-1A00-000032000000}" name="GOT Day25"/>
    <tableColumn id="51" xr3:uid="{00000000-0010-0000-1A00-000033000000}" name="GOT Day26"/>
    <tableColumn id="52" xr3:uid="{00000000-0010-0000-1A00-000034000000}" name="GOT Day27"/>
    <tableColumn id="53" xr3:uid="{00000000-0010-0000-1A00-000035000000}" name="GOT Day28"/>
    <tableColumn id="54" xr3:uid="{00000000-0010-0000-1A00-000036000000}" name="GOT Day29"/>
    <tableColumn id="55" xr3:uid="{00000000-0010-0000-1A00-000037000000}" name="GOT Day30"/>
    <tableColumn id="56" xr3:uid="{00000000-0010-0000-1A00-000038000000}" name="GOT Day31"/>
    <tableColumn id="57" xr3:uid="{00000000-0010-0000-1A00-000039000000}" name="GOT Day32"/>
    <tableColumn id="58" xr3:uid="{00000000-0010-0000-1A00-00003A000000}" name="GOT Day33"/>
    <tableColumn id="59" xr3:uid="{00000000-0010-0000-1A00-00003B000000}" name="GOT Day34"/>
    <tableColumn id="60" xr3:uid="{00000000-0010-0000-1A00-00003C000000}" name="GOT Day35"/>
    <tableColumn id="61" xr3:uid="{00000000-0010-0000-1A00-00003D000000}" name="GOT Day37"/>
    <tableColumn id="62" xr3:uid="{00000000-0010-0000-1A00-00003E000000}" name="GOT Day38"/>
    <tableColumn id="63" xr3:uid="{00000000-0010-0000-1A00-00003F000000}" name="GOT Day39"/>
    <tableColumn id="64" xr3:uid="{00000000-0010-0000-1A00-000040000000}" name="GOT Day41"/>
    <tableColumn id="65" xr3:uid="{00000000-0010-0000-1A00-000041000000}" name="GOT Day43"/>
    <tableColumn id="66" xr3:uid="{00000000-0010-0000-1A00-000042000000}" name="GOT Day45"/>
    <tableColumn id="67" xr3:uid="{00000000-0010-0000-1A00-000043000000}" name="GOT Day46"/>
    <tableColumn id="68" xr3:uid="{00000000-0010-0000-1A00-000044000000}" name="GOT Day47"/>
    <tableColumn id="69" xr3:uid="{00000000-0010-0000-1A00-000045000000}" name="GOT Day49"/>
    <tableColumn id="70" xr3:uid="{00000000-0010-0000-1A00-000046000000}" name="GOT Day51"/>
    <tableColumn id="71" xr3:uid="{00000000-0010-0000-1A00-000047000000}" name="GOT Day52"/>
    <tableColumn id="72" xr3:uid="{00000000-0010-0000-1A00-000048000000}" name="GOT Day53"/>
    <tableColumn id="73" xr3:uid="{00000000-0010-0000-1A00-000049000000}" name="GOT Day54"/>
    <tableColumn id="74" xr3:uid="{00000000-0010-0000-1A00-00004A000000}" name="GOT Day56"/>
    <tableColumn id="75" xr3:uid="{00000000-0010-0000-1A00-00004B000000}" name="GOT Day57"/>
    <tableColumn id="76" xr3:uid="{00000000-0010-0000-1A00-00004C000000}" name="GOT Day58"/>
    <tableColumn id="77" xr3:uid="{00000000-0010-0000-1A00-00004D000000}" name="GOT Day62"/>
    <tableColumn id="78" xr3:uid="{00000000-0010-0000-1A00-00004E000000}" name="GOT Day63"/>
    <tableColumn id="79" xr3:uid="{00000000-0010-0000-1A00-00004F000000}" name="GOT Day66"/>
    <tableColumn id="80" xr3:uid="{00000000-0010-0000-1A00-000050000000}" name="GOT Day67"/>
    <tableColumn id="81" xr3:uid="{00000000-0010-0000-1A00-000051000000}" name="GOT Day70"/>
    <tableColumn id="82" xr3:uid="{00000000-0010-0000-1A00-000052000000}" name="GOT Day74"/>
    <tableColumn id="83" xr3:uid="{00000000-0010-0000-1A00-000053000000}" name="GOT Day75"/>
    <tableColumn id="84" xr3:uid="{00000000-0010-0000-1A00-000054000000}" name="GOT Day80"/>
    <tableColumn id="85" xr3:uid="{00000000-0010-0000-1A00-000055000000}" name="GOT Day84"/>
    <tableColumn id="86" xr3:uid="{00000000-0010-0000-1A00-000056000000}" name="GOT Day86"/>
    <tableColumn id="87" xr3:uid="{00000000-0010-0000-1A00-000057000000}" name="GOT Day90"/>
    <tableColumn id="88" xr3:uid="{00000000-0010-0000-1A00-000058000000}" name="GOT Day93"/>
    <tableColumn id="89" xr3:uid="{00000000-0010-0000-1A00-000059000000}" name="GOT Day97"/>
    <tableColumn id="90" xr3:uid="{00000000-0010-0000-1A00-00005A000000}" name="GOT Day101"/>
    <tableColumn id="91" xr3:uid="{00000000-0010-0000-1A00-00005B000000}" name="GOT Day142"/>
    <tableColumn id="92" xr3:uid="{00000000-0010-0000-1A00-00005C000000}" name="GOT Day153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B000000}" name="Tabelle_GOT" displayName="Tabelle_GOT" ref="A1:E163" tableType="queryTable" totalsRowShown="0">
  <autoFilter ref="A1:E163" xr:uid="{00000000-0009-0000-0100-00001F000000}"/>
  <sortState xmlns:xlrd2="http://schemas.microsoft.com/office/spreadsheetml/2017/richdata2" ref="A2:E163">
    <sortCondition descending="1" ref="E1:E163"/>
  </sortState>
  <tableColumns count="5">
    <tableColumn id="6" xr3:uid="{00000000-0010-0000-1B00-000006000000}" uniqueName="6" name="Edited_BfArM Nummer2" queryTableFieldId="1"/>
    <tableColumn id="2" xr3:uid="{00000000-0010-0000-1B00-000002000000}" uniqueName="2" name="Treatment2" queryTableFieldId="2" dataDxfId="364"/>
    <tableColumn id="3" xr3:uid="{00000000-0010-0000-1B00-000003000000}" uniqueName="3" name="GOT" queryTableFieldId="3" dataDxfId="363"/>
    <tableColumn id="4" xr3:uid="{00000000-0010-0000-1B00-000004000000}" uniqueName="4" name="Day of Observations" queryTableFieldId="4"/>
    <tableColumn id="5" xr3:uid="{00000000-0010-0000-1B00-000005000000}" uniqueName="5" name="Total Number of Observations" queryTableFieldId="5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elle29" displayName="Tabelle29" ref="A1:CT370" totalsRowShown="0" headerRowDxfId="361">
  <autoFilter ref="A1:CT370" xr:uid="{00000000-0009-0000-0100-00001D000000}"/>
  <tableColumns count="98">
    <tableColumn id="1" xr3:uid="{00000000-0010-0000-1C00-000001000000}" name="Edited_BfArM Nummer2"/>
    <tableColumn id="2" xr3:uid="{00000000-0010-0000-1C00-000002000000}" name="Treatment2"/>
    <tableColumn id="3" xr3:uid="{00000000-0010-0000-1C00-000003000000}" name="GPT Day275_From Start"/>
    <tableColumn id="4" xr3:uid="{00000000-0010-0000-1C00-000004000000}" name="GPT Day114_From Start"/>
    <tableColumn id="5" xr3:uid="{00000000-0010-0000-1C00-000005000000}" name="GPT Day107_From Start"/>
    <tableColumn id="6" xr3:uid="{00000000-0010-0000-1C00-000006000000}" name="GPT Day105_From Start"/>
    <tableColumn id="7" xr3:uid="{00000000-0010-0000-1C00-000007000000}" name="GPT Day55_From Start"/>
    <tableColumn id="8" xr3:uid="{00000000-0010-0000-1C00-000008000000}" name="GPT Day54_From Start"/>
    <tableColumn id="9" xr3:uid="{00000000-0010-0000-1C00-000009000000}" name="GPT Day37_From Start"/>
    <tableColumn id="10" xr3:uid="{00000000-0010-0000-1C00-00000A000000}" name="GPT Day36_From Start"/>
    <tableColumn id="11" xr3:uid="{00000000-0010-0000-1C00-00000B000000}" name="GPT Day30_From Start"/>
    <tableColumn id="12" xr3:uid="{00000000-0010-0000-1C00-00000C000000}" name="GPT Day28_From Start"/>
    <tableColumn id="13" xr3:uid="{00000000-0010-0000-1C00-00000D000000}" name="GPT Day22_From Start"/>
    <tableColumn id="14" xr3:uid="{00000000-0010-0000-1C00-00000E000000}" name="GPT Day20_From Start"/>
    <tableColumn id="15" xr3:uid="{00000000-0010-0000-1C00-00000F000000}" name="GPT Day18_From Start"/>
    <tableColumn id="16" xr3:uid="{00000000-0010-0000-1C00-000010000000}" name="GPT Day13_From Start"/>
    <tableColumn id="17" xr3:uid="{00000000-0010-0000-1C00-000011000000}" name="GPT Day12_From Start"/>
    <tableColumn id="18" xr3:uid="{00000000-0010-0000-1C00-000012000000}" name="GPT Day11_From Start"/>
    <tableColumn id="19" xr3:uid="{00000000-0010-0000-1C00-000013000000}" name="GPT Day9_From Start"/>
    <tableColumn id="20" xr3:uid="{00000000-0010-0000-1C00-000014000000}" name="GPT Day8_From Start"/>
    <tableColumn id="21" xr3:uid="{00000000-0010-0000-1C00-000015000000}" name="GPT Day7_From Start"/>
    <tableColumn id="22" xr3:uid="{00000000-0010-0000-1C00-000016000000}" name="GPT Day6_From Start"/>
    <tableColumn id="23" xr3:uid="{00000000-0010-0000-1C00-000017000000}" name="GPT Day5_From Start"/>
    <tableColumn id="24" xr3:uid="{00000000-0010-0000-1C00-000018000000}" name="GPT Day4_From Start"/>
    <tableColumn id="25" xr3:uid="{00000000-0010-0000-1C00-000019000000}" name="GPT Day3_From Start"/>
    <tableColumn id="26" xr3:uid="{00000000-0010-0000-1C00-00001A000000}" name="GPT Day2_From Start"/>
    <tableColumn id="27" xr3:uid="{00000000-0010-0000-1C00-00001B000000}" name="GPT Day1_From Start"/>
    <tableColumn id="28" xr3:uid="{00000000-0010-0000-1C00-00001C000000}" name="GPT Day_Unknown"/>
    <tableColumn id="29" xr3:uid="{00000000-0010-0000-1C00-00001D000000}" name="GPT Day1"/>
    <tableColumn id="30" xr3:uid="{00000000-0010-0000-1C00-00001E000000}" name="GPT Day2"/>
    <tableColumn id="31" xr3:uid="{00000000-0010-0000-1C00-00001F000000}" name="GPT Day3"/>
    <tableColumn id="32" xr3:uid="{00000000-0010-0000-1C00-000020000000}" name="GPT Day4"/>
    <tableColumn id="33" xr3:uid="{00000000-0010-0000-1C00-000021000000}" name="GPT Day5"/>
    <tableColumn id="34" xr3:uid="{00000000-0010-0000-1C00-000022000000}" name="GPT Day6"/>
    <tableColumn id="35" xr3:uid="{00000000-0010-0000-1C00-000023000000}" name="GPT Day7"/>
    <tableColumn id="36" xr3:uid="{00000000-0010-0000-1C00-000024000000}" name="GPT Day8"/>
    <tableColumn id="37" xr3:uid="{00000000-0010-0000-1C00-000025000000}" name="GPT Day9"/>
    <tableColumn id="38" xr3:uid="{00000000-0010-0000-1C00-000026000000}" name="GPT Day10"/>
    <tableColumn id="39" xr3:uid="{00000000-0010-0000-1C00-000027000000}" name="GPT Day11"/>
    <tableColumn id="40" xr3:uid="{00000000-0010-0000-1C00-000028000000}" name="GPT Day12"/>
    <tableColumn id="41" xr3:uid="{00000000-0010-0000-1C00-000029000000}" name="GPT Day13"/>
    <tableColumn id="42" xr3:uid="{00000000-0010-0000-1C00-00002A000000}" name="GPT Day14"/>
    <tableColumn id="43" xr3:uid="{00000000-0010-0000-1C00-00002B000000}" name="GPT Day15"/>
    <tableColumn id="44" xr3:uid="{00000000-0010-0000-1C00-00002C000000}" name="GPT Day16"/>
    <tableColumn id="45" xr3:uid="{00000000-0010-0000-1C00-00002D000000}" name="GPT Day17"/>
    <tableColumn id="46" xr3:uid="{00000000-0010-0000-1C00-00002E000000}" name="GPT Day18"/>
    <tableColumn id="47" xr3:uid="{00000000-0010-0000-1C00-00002F000000}" name="GPT Day19"/>
    <tableColumn id="48" xr3:uid="{00000000-0010-0000-1C00-000030000000}" name="GPT Day20"/>
    <tableColumn id="49" xr3:uid="{00000000-0010-0000-1C00-000031000000}" name="GPT Day21"/>
    <tableColumn id="50" xr3:uid="{00000000-0010-0000-1C00-000032000000}" name="GPT Day22"/>
    <tableColumn id="51" xr3:uid="{00000000-0010-0000-1C00-000033000000}" name="GPT Day23"/>
    <tableColumn id="52" xr3:uid="{00000000-0010-0000-1C00-000034000000}" name="GPT Day24"/>
    <tableColumn id="53" xr3:uid="{00000000-0010-0000-1C00-000035000000}" name="GPT Day25"/>
    <tableColumn id="54" xr3:uid="{00000000-0010-0000-1C00-000036000000}" name="GPT Day26"/>
    <tableColumn id="55" xr3:uid="{00000000-0010-0000-1C00-000037000000}" name="GPT Day27"/>
    <tableColumn id="56" xr3:uid="{00000000-0010-0000-1C00-000038000000}" name="GPT Day28"/>
    <tableColumn id="57" xr3:uid="{00000000-0010-0000-1C00-000039000000}" name="GPT Day29"/>
    <tableColumn id="58" xr3:uid="{00000000-0010-0000-1C00-00003A000000}" name="GPT Day31"/>
    <tableColumn id="59" xr3:uid="{00000000-0010-0000-1C00-00003B000000}" name="GPT Day32"/>
    <tableColumn id="60" xr3:uid="{00000000-0010-0000-1C00-00003C000000}" name="GPT Day33"/>
    <tableColumn id="61" xr3:uid="{00000000-0010-0000-1C00-00003D000000}" name="GPT Day34"/>
    <tableColumn id="62" xr3:uid="{00000000-0010-0000-1C00-00003E000000}" name="GPT Day35"/>
    <tableColumn id="63" xr3:uid="{00000000-0010-0000-1C00-00003F000000}" name="GPT Day36"/>
    <tableColumn id="64" xr3:uid="{00000000-0010-0000-1C00-000040000000}" name="GPT Day37"/>
    <tableColumn id="65" xr3:uid="{00000000-0010-0000-1C00-000041000000}" name="GPT Day38"/>
    <tableColumn id="66" xr3:uid="{00000000-0010-0000-1C00-000042000000}" name="GPT Day40"/>
    <tableColumn id="67" xr3:uid="{00000000-0010-0000-1C00-000043000000}" name="GPT Day41"/>
    <tableColumn id="68" xr3:uid="{00000000-0010-0000-1C00-000044000000}" name="GPT Day42"/>
    <tableColumn id="69" xr3:uid="{00000000-0010-0000-1C00-000045000000}" name="GPT Day44"/>
    <tableColumn id="70" xr3:uid="{00000000-0010-0000-1C00-000046000000}" name="GPT Day45"/>
    <tableColumn id="71" xr3:uid="{00000000-0010-0000-1C00-000047000000}" name="GPT Day46"/>
    <tableColumn id="72" xr3:uid="{00000000-0010-0000-1C00-000048000000}" name="GPT Day47"/>
    <tableColumn id="73" xr3:uid="{00000000-0010-0000-1C00-000049000000}" name="GPT Day49"/>
    <tableColumn id="74" xr3:uid="{00000000-0010-0000-1C00-00004A000000}" name="GPT Day51"/>
    <tableColumn id="75" xr3:uid="{00000000-0010-0000-1C00-00004B000000}" name="GPT Day52"/>
    <tableColumn id="76" xr3:uid="{00000000-0010-0000-1C00-00004C000000}" name="GPT Day53"/>
    <tableColumn id="77" xr3:uid="{00000000-0010-0000-1C00-00004D000000}" name="GPT Day54"/>
    <tableColumn id="78" xr3:uid="{00000000-0010-0000-1C00-00004E000000}" name="GPT Day55"/>
    <tableColumn id="79" xr3:uid="{00000000-0010-0000-1C00-00004F000000}" name="GPT Day57"/>
    <tableColumn id="80" xr3:uid="{00000000-0010-0000-1C00-000050000000}" name="GPT Day58"/>
    <tableColumn id="81" xr3:uid="{00000000-0010-0000-1C00-000051000000}" name="GPT Day62"/>
    <tableColumn id="82" xr3:uid="{00000000-0010-0000-1C00-000052000000}" name="GPT Day63"/>
    <tableColumn id="83" xr3:uid="{00000000-0010-0000-1C00-000053000000}" name="GPT Day64"/>
    <tableColumn id="84" xr3:uid="{00000000-0010-0000-1C00-000054000000}" name="GPT Day66"/>
    <tableColumn id="85" xr3:uid="{00000000-0010-0000-1C00-000055000000}" name="GPT Day67"/>
    <tableColumn id="86" xr3:uid="{00000000-0010-0000-1C00-000056000000}" name="GPT Day70"/>
    <tableColumn id="87" xr3:uid="{00000000-0010-0000-1C00-000057000000}" name="GPT Day74"/>
    <tableColumn id="88" xr3:uid="{00000000-0010-0000-1C00-000058000000}" name="GPT Day75"/>
    <tableColumn id="89" xr3:uid="{00000000-0010-0000-1C00-000059000000}" name="GPT Day80"/>
    <tableColumn id="90" xr3:uid="{00000000-0010-0000-1C00-00005A000000}" name="GPT Day84"/>
    <tableColumn id="91" xr3:uid="{00000000-0010-0000-1C00-00005B000000}" name="GPT Day86"/>
    <tableColumn id="92" xr3:uid="{00000000-0010-0000-1C00-00005C000000}" name="GPT Day90"/>
    <tableColumn id="93" xr3:uid="{00000000-0010-0000-1C00-00005D000000}" name="GPT Day93"/>
    <tableColumn id="94" xr3:uid="{00000000-0010-0000-1C00-00005E000000}" name="GPT Day97"/>
    <tableColumn id="95" xr3:uid="{00000000-0010-0000-1C00-00005F000000}" name="GPT Day101"/>
    <tableColumn id="96" xr3:uid="{00000000-0010-0000-1C00-000060000000}" name="GPT Day104"/>
    <tableColumn id="97" xr3:uid="{00000000-0010-0000-1C00-000061000000}" name="GPT Day154"/>
    <tableColumn id="98" xr3:uid="{00000000-0010-0000-1C00-000062000000}" name="GPT Day158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GPT" displayName="GPT" ref="A1:E168" tableType="queryTable" totalsRowShown="0">
  <autoFilter ref="A1:E168" xr:uid="{00000000-0009-0000-0100-00001E000000}"/>
  <sortState xmlns:xlrd2="http://schemas.microsoft.com/office/spreadsheetml/2017/richdata2" ref="A2:E168">
    <sortCondition descending="1" ref="E1:E168"/>
  </sortState>
  <tableColumns count="5">
    <tableColumn id="6" xr3:uid="{00000000-0010-0000-1D00-000006000000}" uniqueName="6" name="Edited_BfArM Nummer2" queryTableFieldId="1"/>
    <tableColumn id="2" xr3:uid="{00000000-0010-0000-1D00-000002000000}" uniqueName="2" name="Treatment2" queryTableFieldId="2" dataDxfId="360"/>
    <tableColumn id="3" xr3:uid="{00000000-0010-0000-1D00-000003000000}" uniqueName="3" name="GPT" queryTableFieldId="3" dataDxfId="359"/>
    <tableColumn id="4" xr3:uid="{00000000-0010-0000-1D00-000004000000}" uniqueName="4" name="Day of Observations" queryTableFieldId="4"/>
    <tableColumn id="5" xr3:uid="{00000000-0010-0000-1D00-000005000000}" uniqueName="5" name="Total Number of Observations" queryTableFieldId="5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E000000}" name="Tabelle32" displayName="Tabelle32" ref="A1:CD370" totalsRowShown="0" headerRowDxfId="357">
  <autoFilter ref="A1:CD370" xr:uid="{00000000-0009-0000-0100-000020000000}"/>
  <tableColumns count="82">
    <tableColumn id="1" xr3:uid="{00000000-0010-0000-1E00-000001000000}" name="Edited_BfArM Nummer2"/>
    <tableColumn id="2" xr3:uid="{00000000-0010-0000-1E00-000002000000}" name="Treatment2"/>
    <tableColumn id="3" xr3:uid="{00000000-0010-0000-1E00-000003000000}" name="GGT Day275_From Start"/>
    <tableColumn id="4" xr3:uid="{00000000-0010-0000-1E00-000004000000}" name="GGT Day114_From Start"/>
    <tableColumn id="5" xr3:uid="{00000000-0010-0000-1E00-000005000000}" name="GGT Day105_From Start"/>
    <tableColumn id="6" xr3:uid="{00000000-0010-0000-1E00-000006000000}" name="GGT Day67_From Start"/>
    <tableColumn id="7" xr3:uid="{00000000-0010-0000-1E00-000007000000}" name="GGT Day55_From Start"/>
    <tableColumn id="8" xr3:uid="{00000000-0010-0000-1E00-000008000000}" name="GGT Day37_From Start"/>
    <tableColumn id="9" xr3:uid="{00000000-0010-0000-1E00-000009000000}" name="GGT Day36_From Start"/>
    <tableColumn id="10" xr3:uid="{00000000-0010-0000-1E00-00000A000000}" name="GGT Day22_From Start"/>
    <tableColumn id="11" xr3:uid="{00000000-0010-0000-1E00-00000B000000}" name="GGT Day20_From Start"/>
    <tableColumn id="12" xr3:uid="{00000000-0010-0000-1E00-00000C000000}" name="GGT Day18_From Start"/>
    <tableColumn id="13" xr3:uid="{00000000-0010-0000-1E00-00000D000000}" name="GGT Day12_From Start"/>
    <tableColumn id="14" xr3:uid="{00000000-0010-0000-1E00-00000E000000}" name="GGT Day11_From Start"/>
    <tableColumn id="15" xr3:uid="{00000000-0010-0000-1E00-00000F000000}" name="GGT Day9_From Start"/>
    <tableColumn id="16" xr3:uid="{00000000-0010-0000-1E00-000010000000}" name="GGT Day8_From Start"/>
    <tableColumn id="17" xr3:uid="{00000000-0010-0000-1E00-000011000000}" name="GGT Day7_From Start"/>
    <tableColumn id="18" xr3:uid="{00000000-0010-0000-1E00-000012000000}" name="GGT Day6_From Start"/>
    <tableColumn id="19" xr3:uid="{00000000-0010-0000-1E00-000013000000}" name="GGT Day5_From Start"/>
    <tableColumn id="20" xr3:uid="{00000000-0010-0000-1E00-000014000000}" name="GGT Day4_From Start"/>
    <tableColumn id="21" xr3:uid="{00000000-0010-0000-1E00-000015000000}" name="GGT Day3_From Start"/>
    <tableColumn id="22" xr3:uid="{00000000-0010-0000-1E00-000016000000}" name="GGT Day2_From Start"/>
    <tableColumn id="23" xr3:uid="{00000000-0010-0000-1E00-000017000000}" name="GGT Day1_From Start"/>
    <tableColumn id="24" xr3:uid="{00000000-0010-0000-1E00-000018000000}" name="GGT Day_Unknown"/>
    <tableColumn id="25" xr3:uid="{00000000-0010-0000-1E00-000019000000}" name="GGT Day1"/>
    <tableColumn id="26" xr3:uid="{00000000-0010-0000-1E00-00001A000000}" name="GGT Day2"/>
    <tableColumn id="27" xr3:uid="{00000000-0010-0000-1E00-00001B000000}" name="GGT Day3"/>
    <tableColumn id="28" xr3:uid="{00000000-0010-0000-1E00-00001C000000}" name="GGT Day4"/>
    <tableColumn id="29" xr3:uid="{00000000-0010-0000-1E00-00001D000000}" name="GGT Day5"/>
    <tableColumn id="30" xr3:uid="{00000000-0010-0000-1E00-00001E000000}" name="GGT Day6"/>
    <tableColumn id="31" xr3:uid="{00000000-0010-0000-1E00-00001F000000}" name="GGT Day7"/>
    <tableColumn id="32" xr3:uid="{00000000-0010-0000-1E00-000020000000}" name="GGT Day8"/>
    <tableColumn id="33" xr3:uid="{00000000-0010-0000-1E00-000021000000}" name="GGT Day9"/>
    <tableColumn id="34" xr3:uid="{00000000-0010-0000-1E00-000022000000}" name="GGT Day10"/>
    <tableColumn id="35" xr3:uid="{00000000-0010-0000-1E00-000023000000}" name="GGT Day11"/>
    <tableColumn id="36" xr3:uid="{00000000-0010-0000-1E00-000024000000}" name="GGT Day12"/>
    <tableColumn id="37" xr3:uid="{00000000-0010-0000-1E00-000025000000}" name="GGT Day13"/>
    <tableColumn id="38" xr3:uid="{00000000-0010-0000-1E00-000026000000}" name="GGT Day14"/>
    <tableColumn id="39" xr3:uid="{00000000-0010-0000-1E00-000027000000}" name="GGT Day15"/>
    <tableColumn id="40" xr3:uid="{00000000-0010-0000-1E00-000028000000}" name="GGT Day16"/>
    <tableColumn id="41" xr3:uid="{00000000-0010-0000-1E00-000029000000}" name="GGT Day17"/>
    <tableColumn id="42" xr3:uid="{00000000-0010-0000-1E00-00002A000000}" name="GGT Day18"/>
    <tableColumn id="43" xr3:uid="{00000000-0010-0000-1E00-00002B000000}" name="GGT Day19"/>
    <tableColumn id="44" xr3:uid="{00000000-0010-0000-1E00-00002C000000}" name="GGT Day20"/>
    <tableColumn id="45" xr3:uid="{00000000-0010-0000-1E00-00002D000000}" name="GGT Day21"/>
    <tableColumn id="46" xr3:uid="{00000000-0010-0000-1E00-00002E000000}" name="GGT Day22"/>
    <tableColumn id="47" xr3:uid="{00000000-0010-0000-1E00-00002F000000}" name="GGT Day23"/>
    <tableColumn id="48" xr3:uid="{00000000-0010-0000-1E00-000030000000}" name="GGT Day24"/>
    <tableColumn id="49" xr3:uid="{00000000-0010-0000-1E00-000031000000}" name="GGT Day26"/>
    <tableColumn id="50" xr3:uid="{00000000-0010-0000-1E00-000032000000}" name="GGT Day28"/>
    <tableColumn id="51" xr3:uid="{00000000-0010-0000-1E00-000033000000}" name="GGT Day29"/>
    <tableColumn id="52" xr3:uid="{00000000-0010-0000-1E00-000034000000}" name="GGT Day30"/>
    <tableColumn id="53" xr3:uid="{00000000-0010-0000-1E00-000035000000}" name="GGT Day31"/>
    <tableColumn id="54" xr3:uid="{00000000-0010-0000-1E00-000036000000}" name="GGT Day32"/>
    <tableColumn id="55" xr3:uid="{00000000-0010-0000-1E00-000037000000}" name="GGT Day33"/>
    <tableColumn id="56" xr3:uid="{00000000-0010-0000-1E00-000038000000}" name="GGT Day34"/>
    <tableColumn id="57" xr3:uid="{00000000-0010-0000-1E00-000039000000}" name="GGT Day35"/>
    <tableColumn id="58" xr3:uid="{00000000-0010-0000-1E00-00003A000000}" name="GGT Day38"/>
    <tableColumn id="59" xr3:uid="{00000000-0010-0000-1E00-00003B000000}" name="GGT Day41"/>
    <tableColumn id="60" xr3:uid="{00000000-0010-0000-1E00-00003C000000}" name="GGT Day42"/>
    <tableColumn id="61" xr3:uid="{00000000-0010-0000-1E00-00003D000000}" name="GGT Day46"/>
    <tableColumn id="62" xr3:uid="{00000000-0010-0000-1E00-00003E000000}" name="GGT Day47"/>
    <tableColumn id="63" xr3:uid="{00000000-0010-0000-1E00-00003F000000}" name="GGT Day48"/>
    <tableColumn id="64" xr3:uid="{00000000-0010-0000-1E00-000040000000}" name="GGT Day49"/>
    <tableColumn id="65" xr3:uid="{00000000-0010-0000-1E00-000041000000}" name="GGT Day51"/>
    <tableColumn id="66" xr3:uid="{00000000-0010-0000-1E00-000042000000}" name="GGT Day53"/>
    <tableColumn id="67" xr3:uid="{00000000-0010-0000-1E00-000043000000}" name="GGT Day54"/>
    <tableColumn id="68" xr3:uid="{00000000-0010-0000-1E00-000044000000}" name="GGT Day56"/>
    <tableColumn id="69" xr3:uid="{00000000-0010-0000-1E00-000045000000}" name="GGT Day59"/>
    <tableColumn id="70" xr3:uid="{00000000-0010-0000-1E00-000046000000}" name="GGT Day58"/>
    <tableColumn id="71" xr3:uid="{00000000-0010-0000-1E00-000047000000}" name="GGT Day62"/>
    <tableColumn id="72" xr3:uid="{00000000-0010-0000-1E00-000048000000}" name="GGT Day63"/>
    <tableColumn id="73" xr3:uid="{00000000-0010-0000-1E00-000049000000}" name="GGT Day66"/>
    <tableColumn id="74" xr3:uid="{00000000-0010-0000-1E00-00004A000000}" name="GGT Day70"/>
    <tableColumn id="75" xr3:uid="{00000000-0010-0000-1E00-00004B000000}" name="GGT Day74"/>
    <tableColumn id="76" xr3:uid="{00000000-0010-0000-1E00-00004C000000}" name="GGT Day73"/>
    <tableColumn id="77" xr3:uid="{00000000-0010-0000-1E00-00004D000000}" name="GGT Day78"/>
    <tableColumn id="78" xr3:uid="{00000000-0010-0000-1E00-00004E000000}" name="GGT Day82"/>
    <tableColumn id="79" xr3:uid="{00000000-0010-0000-1E00-00004F000000}" name="GGT Day86"/>
    <tableColumn id="80" xr3:uid="{00000000-0010-0000-1E00-000050000000}" name="GGT Day93"/>
    <tableColumn id="81" xr3:uid="{00000000-0010-0000-1E00-000051000000}" name="GGT Day97"/>
    <tableColumn id="82" xr3:uid="{00000000-0010-0000-1E00-000052000000}" name="GGT Day104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1F000000}" name="GGT" displayName="GGT" ref="A1:E138" tableType="queryTable" totalsRowShown="0">
  <autoFilter ref="A1:E138" xr:uid="{00000000-0009-0000-0100-000021000000}"/>
  <sortState xmlns:xlrd2="http://schemas.microsoft.com/office/spreadsheetml/2017/richdata2" ref="A2:E138">
    <sortCondition descending="1" ref="E1:E138"/>
  </sortState>
  <tableColumns count="5">
    <tableColumn id="6" xr3:uid="{00000000-0010-0000-1F00-000006000000}" uniqueName="6" name="Edited_BfArM Nummer2" queryTableFieldId="1"/>
    <tableColumn id="2" xr3:uid="{00000000-0010-0000-1F00-000002000000}" uniqueName="2" name="Treatment2" queryTableFieldId="2" dataDxfId="356"/>
    <tableColumn id="3" xr3:uid="{00000000-0010-0000-1F00-000003000000}" uniqueName="3" name="GGT" queryTableFieldId="3" dataDxfId="355"/>
    <tableColumn id="4" xr3:uid="{00000000-0010-0000-1F00-000004000000}" uniqueName="4" name="Day of Observations" queryTableFieldId="4"/>
    <tableColumn id="5" xr3:uid="{00000000-0010-0000-1F00-000005000000}" uniqueName="5" name="Total Number of Observations" queryTableFieldId="5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0000000}" name="Tabelle34" displayName="Tabelle34" ref="A1:AN370" totalsRowShown="0" headerRowDxfId="353">
  <autoFilter ref="A1:AN370" xr:uid="{00000000-0009-0000-0100-000022000000}"/>
  <tableColumns count="40">
    <tableColumn id="1" xr3:uid="{00000000-0010-0000-2000-000001000000}" name="Edited_BfArM Nummer2"/>
    <tableColumn id="2" xr3:uid="{00000000-0010-0000-2000-000002000000}" name="Treatment2"/>
    <tableColumn id="3" xr3:uid="{00000000-0010-0000-2000-000003000000}" name="LDH Day64_From Start"/>
    <tableColumn id="4" xr3:uid="{00000000-0010-0000-2000-000004000000}" name="LDH Day13_From Start"/>
    <tableColumn id="5" xr3:uid="{00000000-0010-0000-2000-000005000000}" name="LDH Day12_From Start"/>
    <tableColumn id="6" xr3:uid="{00000000-0010-0000-2000-000006000000}" name="LDH Day11_From Start"/>
    <tableColumn id="7" xr3:uid="{00000000-0010-0000-2000-000007000000}" name="LDH Day7_From Start"/>
    <tableColumn id="8" xr3:uid="{00000000-0010-0000-2000-000008000000}" name="LDH Day6_From Start"/>
    <tableColumn id="9" xr3:uid="{00000000-0010-0000-2000-000009000000}" name="LDH Day5_From Start"/>
    <tableColumn id="10" xr3:uid="{00000000-0010-0000-2000-00000A000000}" name="LDH Day4_From Start"/>
    <tableColumn id="11" xr3:uid="{00000000-0010-0000-2000-00000B000000}" name="LDH Day3_From Start"/>
    <tableColumn id="12" xr3:uid="{00000000-0010-0000-2000-00000C000000}" name="LDH Day2_From Start"/>
    <tableColumn id="13" xr3:uid="{00000000-0010-0000-2000-00000D000000}" name="LDH Day1_From Start"/>
    <tableColumn id="14" xr3:uid="{00000000-0010-0000-2000-00000E000000}" name="LDH Day_Unknown"/>
    <tableColumn id="15" xr3:uid="{00000000-0010-0000-2000-00000F000000}" name="LDH Day1"/>
    <tableColumn id="16" xr3:uid="{00000000-0010-0000-2000-000010000000}" name="LDH Day2"/>
    <tableColumn id="17" xr3:uid="{00000000-0010-0000-2000-000011000000}" name="LDH Day3"/>
    <tableColumn id="18" xr3:uid="{00000000-0010-0000-2000-000012000000}" name="LDH Day4"/>
    <tableColumn id="19" xr3:uid="{00000000-0010-0000-2000-000013000000}" name="LDH Day5"/>
    <tableColumn id="20" xr3:uid="{00000000-0010-0000-2000-000014000000}" name="LDH Day6"/>
    <tableColumn id="21" xr3:uid="{00000000-0010-0000-2000-000015000000}" name="LDH Day7"/>
    <tableColumn id="22" xr3:uid="{00000000-0010-0000-2000-000016000000}" name="LDH Day8"/>
    <tableColumn id="23" xr3:uid="{00000000-0010-0000-2000-000017000000}" name="LDH Day9"/>
    <tableColumn id="24" xr3:uid="{00000000-0010-0000-2000-000018000000}" name="LDH Day10"/>
    <tableColumn id="25" xr3:uid="{00000000-0010-0000-2000-000019000000}" name="LDH Day11"/>
    <tableColumn id="26" xr3:uid="{00000000-0010-0000-2000-00001A000000}" name="LDH Day12"/>
    <tableColumn id="27" xr3:uid="{00000000-0010-0000-2000-00001B000000}" name="LDH Day13"/>
    <tableColumn id="28" xr3:uid="{00000000-0010-0000-2000-00001C000000}" name="LDH Day15"/>
    <tableColumn id="29" xr3:uid="{00000000-0010-0000-2000-00001D000000}" name="LDH Day16"/>
    <tableColumn id="30" xr3:uid="{00000000-0010-0000-2000-00001E000000}" name="LDH Day17"/>
    <tableColumn id="31" xr3:uid="{00000000-0010-0000-2000-00001F000000}" name="LDH Day18"/>
    <tableColumn id="32" xr3:uid="{00000000-0010-0000-2000-000020000000}" name="LDH Day22"/>
    <tableColumn id="33" xr3:uid="{00000000-0010-0000-2000-000021000000}" name="LDH Day24"/>
    <tableColumn id="34" xr3:uid="{00000000-0010-0000-2000-000022000000}" name="LDH Day28"/>
    <tableColumn id="35" xr3:uid="{00000000-0010-0000-2000-000023000000}" name="LDH Day29"/>
    <tableColumn id="36" xr3:uid="{00000000-0010-0000-2000-000024000000}" name="LDH Day31"/>
    <tableColumn id="37" xr3:uid="{00000000-0010-0000-2000-000025000000}" name="LDH Day34"/>
    <tableColumn id="38" xr3:uid="{00000000-0010-0000-2000-000026000000}" name="LDH Day53"/>
    <tableColumn id="39" xr3:uid="{00000000-0010-0000-2000-000027000000}" name="LDH Day54"/>
    <tableColumn id="40" xr3:uid="{00000000-0010-0000-2000-000028000000}" name="LDH Day66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1000000}" name="LDH" displayName="LDH" ref="A1:E72" tableType="queryTable" totalsRowShown="0">
  <autoFilter ref="A1:E72" xr:uid="{00000000-0009-0000-0100-000023000000}"/>
  <sortState xmlns:xlrd2="http://schemas.microsoft.com/office/spreadsheetml/2017/richdata2" ref="A2:E72">
    <sortCondition descending="1" ref="E1:E72"/>
  </sortState>
  <tableColumns count="5">
    <tableColumn id="6" xr3:uid="{00000000-0010-0000-2100-000006000000}" uniqueName="6" name="Edited_BfArM Nummer2" queryTableFieldId="1"/>
    <tableColumn id="2" xr3:uid="{00000000-0010-0000-2100-000002000000}" uniqueName="2" name="Treatment2" queryTableFieldId="2" dataDxfId="352"/>
    <tableColumn id="3" xr3:uid="{00000000-0010-0000-2100-000003000000}" uniqueName="3" name="LDH" queryTableFieldId="3" dataDxfId="351"/>
    <tableColumn id="4" xr3:uid="{00000000-0010-0000-2100-000004000000}" uniqueName="4" name="Day of Observations" queryTableFieldId="4"/>
    <tableColumn id="5" xr3:uid="{00000000-0010-0000-2100-000005000000}" uniqueName="5" name="Total Number of Observations" queryTableFieldId="5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2000000}" name="Tabelle36" displayName="Tabelle36" ref="A1:Z370" totalsRowShown="0" headerRowDxfId="349">
  <autoFilter ref="A1:Z370" xr:uid="{00000000-0009-0000-0100-000024000000}"/>
  <tableColumns count="26">
    <tableColumn id="1" xr3:uid="{00000000-0010-0000-2200-000001000000}" name="Edited_BfArM Nummer2"/>
    <tableColumn id="2" xr3:uid="{00000000-0010-0000-2200-000002000000}" name="Treatment2"/>
    <tableColumn id="3" xr3:uid="{00000000-0010-0000-2200-000003000000}" name="GLDH Day275_From Start"/>
    <tableColumn id="4" xr3:uid="{00000000-0010-0000-2200-000004000000}" name="GLDH Day_Unknown"/>
    <tableColumn id="5" xr3:uid="{00000000-0010-0000-2200-000005000000}" name="GLDH Day1"/>
    <tableColumn id="6" xr3:uid="{00000000-0010-0000-2200-000006000000}" name="GLDH Day2"/>
    <tableColumn id="7" xr3:uid="{00000000-0010-0000-2200-000007000000}" name="GLDH Day3"/>
    <tableColumn id="8" xr3:uid="{00000000-0010-0000-2200-000008000000}" name="GLDH Day4"/>
    <tableColumn id="9" xr3:uid="{00000000-0010-0000-2200-000009000000}" name="GLDH Day5"/>
    <tableColumn id="10" xr3:uid="{00000000-0010-0000-2200-00000A000000}" name="GLDH Day7"/>
    <tableColumn id="11" xr3:uid="{00000000-0010-0000-2200-00000B000000}" name="GLDH Day11"/>
    <tableColumn id="12" xr3:uid="{00000000-0010-0000-2200-00000C000000}" name="GLDH Day13"/>
    <tableColumn id="13" xr3:uid="{00000000-0010-0000-2200-00000D000000}" name="GLDH Day15"/>
    <tableColumn id="14" xr3:uid="{00000000-0010-0000-2200-00000E000000}" name="GLDH Day16"/>
    <tableColumn id="15" xr3:uid="{00000000-0010-0000-2200-00000F000000}" name="GLDH Day19"/>
    <tableColumn id="16" xr3:uid="{00000000-0010-0000-2200-000010000000}" name="GLDH Day20"/>
    <tableColumn id="17" xr3:uid="{00000000-0010-0000-2200-000011000000}" name="GLDH Day29"/>
    <tableColumn id="18" xr3:uid="{00000000-0010-0000-2200-000012000000}" name="GLDH Day30"/>
    <tableColumn id="19" xr3:uid="{00000000-0010-0000-2200-000013000000}" name="GLDH Day33"/>
    <tableColumn id="20" xr3:uid="{00000000-0010-0000-2200-000014000000}" name="GLDH Day47"/>
    <tableColumn id="21" xr3:uid="{00000000-0010-0000-2200-000015000000}" name="GLDH Day53"/>
    <tableColumn id="22" xr3:uid="{00000000-0010-0000-2200-000016000000}" name="GLDH Day63"/>
    <tableColumn id="23" xr3:uid="{00000000-0010-0000-2200-000017000000}" name="GLDH Day66"/>
    <tableColumn id="24" xr3:uid="{00000000-0010-0000-2200-000018000000}" name="GLDH Day75"/>
    <tableColumn id="25" xr3:uid="{00000000-0010-0000-2200-000019000000}" name="GLDH Day80"/>
    <tableColumn id="26" xr3:uid="{00000000-0010-0000-2200-00001A000000}" name="GLDH Day97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3000000}" name="GLDH" displayName="GLDH" ref="A1:E13" tableType="queryTable" totalsRowShown="0">
  <autoFilter ref="A1:E13" xr:uid="{00000000-0009-0000-0100-000025000000}"/>
  <sortState xmlns:xlrd2="http://schemas.microsoft.com/office/spreadsheetml/2017/richdata2" ref="A2:E13">
    <sortCondition descending="1" ref="E1:E13"/>
  </sortState>
  <tableColumns count="5">
    <tableColumn id="6" xr3:uid="{00000000-0010-0000-2300-000006000000}" uniqueName="6" name="Edited_BfArM Nummer2" queryTableFieldId="1" dataDxfId="348"/>
    <tableColumn id="2" xr3:uid="{00000000-0010-0000-2300-000002000000}" uniqueName="2" name="Treatment2" queryTableFieldId="2" dataDxfId="347"/>
    <tableColumn id="3" xr3:uid="{00000000-0010-0000-2300-000003000000}" uniqueName="3" name="GLDH" queryTableFieldId="3" dataDxfId="346"/>
    <tableColumn id="4" xr3:uid="{00000000-0010-0000-2300-000004000000}" uniqueName="4" name="Day of Observations" queryTableFieldId="4" dataDxfId="345"/>
    <tableColumn id="5" xr3:uid="{00000000-0010-0000-2300-000005000000}" uniqueName="5" name="Total Number of Observations" queryTableFieldId="5" dataDxfId="344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4000000}" name="Tabelle38" displayName="Tabelle38" ref="A1:T370" totalsRowShown="0" headerRowDxfId="342">
  <autoFilter ref="A1:T370" xr:uid="{00000000-0009-0000-0100-000026000000}"/>
  <tableColumns count="20">
    <tableColumn id="1" xr3:uid="{00000000-0010-0000-2400-000001000000}" name="Edited_BfArM Nummer2"/>
    <tableColumn id="2" xr3:uid="{00000000-0010-0000-2400-000002000000}" name="Treatment2"/>
    <tableColumn id="3" xr3:uid="{00000000-0010-0000-2400-000003000000}" name="Triglyceride Day22_From Start"/>
    <tableColumn id="4" xr3:uid="{00000000-0010-0000-2400-000004000000}" name="Triglyceride Day2_From Start"/>
    <tableColumn id="5" xr3:uid="{00000000-0010-0000-2400-000005000000}" name="Triglyceride Day1_From Start"/>
    <tableColumn id="6" xr3:uid="{00000000-0010-0000-2400-000006000000}" name="Triglyceride Day_Unknown"/>
    <tableColumn id="7" xr3:uid="{00000000-0010-0000-2400-000007000000}" name="Triglyceride Day1"/>
    <tableColumn id="8" xr3:uid="{00000000-0010-0000-2400-000008000000}" name="Triglyceride Day2"/>
    <tableColumn id="9" xr3:uid="{00000000-0010-0000-2400-000009000000}" name="Triglyceride Day4"/>
    <tableColumn id="10" xr3:uid="{00000000-0010-0000-2400-00000A000000}" name="Triglyceride Day5"/>
    <tableColumn id="11" xr3:uid="{00000000-0010-0000-2400-00000B000000}" name="Triglyceride Day6"/>
    <tableColumn id="12" xr3:uid="{00000000-0010-0000-2400-00000C000000}" name="Triglyceride Day14"/>
    <tableColumn id="13" xr3:uid="{00000000-0010-0000-2400-00000D000000}" name="Triglyceride Day15"/>
    <tableColumn id="14" xr3:uid="{00000000-0010-0000-2400-00000E000000}" name="Triglyceride Day16"/>
    <tableColumn id="15" xr3:uid="{00000000-0010-0000-2400-00000F000000}" name="Triglyceride Day21"/>
    <tableColumn id="16" xr3:uid="{00000000-0010-0000-2400-000010000000}" name="Triglyceride Day25"/>
    <tableColumn id="17" xr3:uid="{00000000-0010-0000-2400-000011000000}" name="Triglyceride Day28"/>
    <tableColumn id="18" xr3:uid="{00000000-0010-0000-2400-000012000000}" name="Triglyceride Day44"/>
    <tableColumn id="19" xr3:uid="{00000000-0010-0000-2400-000013000000}" name="Triglyceride Day56"/>
    <tableColumn id="20" xr3:uid="{00000000-0010-0000-2400-000014000000}" name="Triglyceride Day84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25000000}" name="Triglyceride" displayName="Triglyceride" ref="A1:E15" tableType="queryTable" totalsRowShown="0">
  <autoFilter ref="A1:E15" xr:uid="{00000000-0009-0000-0100-00001C000000}"/>
  <sortState xmlns:xlrd2="http://schemas.microsoft.com/office/spreadsheetml/2017/richdata2" ref="A2:E15">
    <sortCondition descending="1" ref="E1:E15"/>
  </sortState>
  <tableColumns count="5">
    <tableColumn id="6" xr3:uid="{00000000-0010-0000-2500-000006000000}" uniqueName="6" name="Edited_BfArM Nummer2" queryTableFieldId="1" dataDxfId="341"/>
    <tableColumn id="2" xr3:uid="{00000000-0010-0000-2500-000002000000}" uniqueName="2" name="Treatment2" queryTableFieldId="2" dataDxfId="340"/>
    <tableColumn id="3" xr3:uid="{00000000-0010-0000-2500-000003000000}" uniqueName="3" name="Triglyceride" queryTableFieldId="3" dataDxfId="339"/>
    <tableColumn id="4" xr3:uid="{00000000-0010-0000-2500-000004000000}" uniqueName="4" name="Day of Observations" queryTableFieldId="4" dataDxfId="338"/>
    <tableColumn id="5" xr3:uid="{00000000-0010-0000-2500-000005000000}" uniqueName="5" name="Total Number of Observations" queryTableFieldId="5" dataDxfId="337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6000000}" name="Tabelle40" displayName="Tabelle40" ref="A1:N370" totalsRowShown="0" headerRowDxfId="335">
  <autoFilter ref="A1:N370" xr:uid="{00000000-0009-0000-0100-000028000000}"/>
  <tableColumns count="14">
    <tableColumn id="1" xr3:uid="{00000000-0010-0000-2600-000001000000}" name="Edited_BfArM Nummer2"/>
    <tableColumn id="2" xr3:uid="{00000000-0010-0000-2600-000002000000}" name="Treatment2"/>
    <tableColumn id="3" xr3:uid="{00000000-0010-0000-2600-000003000000}" name="Cholessterin Day55_From Start"/>
    <tableColumn id="4" xr3:uid="{00000000-0010-0000-2600-000004000000}" name="Cholessterin Day1_From Start"/>
    <tableColumn id="5" xr3:uid="{00000000-0010-0000-2600-000005000000}" name="Cholesterin Day_Unknown"/>
    <tableColumn id="6" xr3:uid="{00000000-0010-0000-2600-000006000000}" name="Cholesterin Day1"/>
    <tableColumn id="7" xr3:uid="{00000000-0010-0000-2600-000007000000}" name="Cholesterin Day4"/>
    <tableColumn id="8" xr3:uid="{00000000-0010-0000-2600-000008000000}" name="Cholesterin Day5"/>
    <tableColumn id="9" xr3:uid="{00000000-0010-0000-2600-000009000000}" name="Cholesterin Day8"/>
    <tableColumn id="10" xr3:uid="{00000000-0010-0000-2600-00000A000000}" name="Cholesterin Day14"/>
    <tableColumn id="11" xr3:uid="{00000000-0010-0000-2600-00000B000000}" name="Cholesterin Day15"/>
    <tableColumn id="12" xr3:uid="{00000000-0010-0000-2600-00000C000000}" name="Cholesterin Day16"/>
    <tableColumn id="13" xr3:uid="{00000000-0010-0000-2600-00000D000000}" name="Cholesterin Day18"/>
    <tableColumn id="14" xr3:uid="{00000000-0010-0000-2600-00000E000000}" name="Cholesterin Day8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7000000}" name="Cholesterin" displayName="Cholesterin" ref="A1:E19" tableType="queryTable" totalsRowShown="0">
  <autoFilter ref="A1:E19" xr:uid="{00000000-0009-0000-0100-000029000000}"/>
  <sortState xmlns:xlrd2="http://schemas.microsoft.com/office/spreadsheetml/2017/richdata2" ref="A2:E19">
    <sortCondition descending="1" ref="E1:E19"/>
  </sortState>
  <tableColumns count="5">
    <tableColumn id="6" xr3:uid="{00000000-0010-0000-2700-000006000000}" uniqueName="6" name="Edited_BfArM Nummer2" queryTableFieldId="1" dataDxfId="334"/>
    <tableColumn id="2" xr3:uid="{00000000-0010-0000-2700-000002000000}" uniqueName="2" name="Treatment2" queryTableFieldId="2" dataDxfId="333"/>
    <tableColumn id="3" xr3:uid="{00000000-0010-0000-2700-000003000000}" uniqueName="3" name="Cholesterin" queryTableFieldId="3" dataDxfId="332"/>
    <tableColumn id="4" xr3:uid="{00000000-0010-0000-2700-000004000000}" uniqueName="4" name="Day of Observations" queryTableFieldId="4" dataDxfId="331"/>
    <tableColumn id="5" xr3:uid="{00000000-0010-0000-2700-000005000000}" uniqueName="5" name="Total Number of Observations" queryTableFieldId="5" dataDxfId="330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8000000}" name="Tabelle42" displayName="Tabelle42" ref="A1:I370" totalsRowShown="0" headerRowDxfId="328">
  <autoFilter ref="A1:I370" xr:uid="{00000000-0009-0000-0100-00002A000000}"/>
  <tableColumns count="9">
    <tableColumn id="1" xr3:uid="{00000000-0010-0000-2800-000001000000}" name="Edited_BfArM Nummer2"/>
    <tableColumn id="2" xr3:uid="{00000000-0010-0000-2800-000002000000}" name="Treatment2"/>
    <tableColumn id="3" xr3:uid="{00000000-0010-0000-2800-000003000000}" name="HDL Day_Unknown"/>
    <tableColumn id="4" xr3:uid="{00000000-0010-0000-2800-000004000000}" name="HDL Day1"/>
    <tableColumn id="5" xr3:uid="{00000000-0010-0000-2800-000005000000}" name="HDL Day12"/>
    <tableColumn id="6" xr3:uid="{00000000-0010-0000-2800-000006000000}" name="HDL Day14"/>
    <tableColumn id="7" xr3:uid="{00000000-0010-0000-2800-000007000000}" name="HDL Day25"/>
    <tableColumn id="8" xr3:uid="{00000000-0010-0000-2800-000008000000}" name="HDL Day54"/>
    <tableColumn id="9" xr3:uid="{00000000-0010-0000-2800-000009000000}" name="HDL Day82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9000000}" name="HDL" displayName="HDL" ref="A1:E7" tableType="queryTable" totalsRowShown="0">
  <autoFilter ref="A1:E7" xr:uid="{00000000-0009-0000-0100-00002B000000}"/>
  <tableColumns count="5">
    <tableColumn id="6" xr3:uid="{00000000-0010-0000-2900-000006000000}" uniqueName="6" name="Edited_BfArM Nummer2" queryTableFieldId="1" dataDxfId="327"/>
    <tableColumn id="2" xr3:uid="{00000000-0010-0000-2900-000002000000}" uniqueName="2" name="Treatment2" queryTableFieldId="2" dataDxfId="326"/>
    <tableColumn id="3" xr3:uid="{00000000-0010-0000-2900-000003000000}" uniqueName="3" name="HDL" queryTableFieldId="3" dataDxfId="325"/>
    <tableColumn id="4" xr3:uid="{00000000-0010-0000-2900-000004000000}" uniqueName="4" name="Day of Observations" queryTableFieldId="4" dataDxfId="324"/>
    <tableColumn id="5" xr3:uid="{00000000-0010-0000-2900-000005000000}" uniqueName="5" name="Total Number of Observations" queryTableFieldId="5" dataDxfId="323"/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A000000}" name="Tabelle44" displayName="Tabelle44" ref="A1:H370" totalsRowShown="0" headerRowDxfId="321">
  <autoFilter ref="A1:H370" xr:uid="{00000000-0009-0000-0100-00002C000000}"/>
  <tableColumns count="8">
    <tableColumn id="1" xr3:uid="{00000000-0010-0000-2A00-000001000000}" name="Edited_BfArM Nummer2"/>
    <tableColumn id="2" xr3:uid="{00000000-0010-0000-2A00-000002000000}" name="Treatment2"/>
    <tableColumn id="3" xr3:uid="{00000000-0010-0000-2A00-000003000000}" name="LDL Day_Unknown"/>
    <tableColumn id="4" xr3:uid="{00000000-0010-0000-2A00-000004000000}" name="LDL Day1"/>
    <tableColumn id="5" xr3:uid="{00000000-0010-0000-2A00-000005000000}" name="LDL Day14"/>
    <tableColumn id="6" xr3:uid="{00000000-0010-0000-2A00-000006000000}" name="LDL Day25"/>
    <tableColumn id="7" xr3:uid="{00000000-0010-0000-2A00-000007000000}" name="LDL Day56"/>
    <tableColumn id="8" xr3:uid="{00000000-0010-0000-2A00-000008000000}" name="LDL Day8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B000000}" name="LDL" displayName="LDL" ref="A1:E7" tableType="queryTable" totalsRowShown="0">
  <autoFilter ref="A1:E7" xr:uid="{00000000-0009-0000-0100-00002D000000}"/>
  <tableColumns count="5">
    <tableColumn id="6" xr3:uid="{00000000-0010-0000-2B00-000006000000}" uniqueName="6" name="Edited_BfArM Nummer2" queryTableFieldId="1" dataDxfId="320"/>
    <tableColumn id="2" xr3:uid="{00000000-0010-0000-2B00-000002000000}" uniqueName="2" name="Treatment2" queryTableFieldId="2" dataDxfId="319"/>
    <tableColumn id="3" xr3:uid="{00000000-0010-0000-2B00-000003000000}" uniqueName="3" name="LDL" queryTableFieldId="3" dataDxfId="318"/>
    <tableColumn id="4" xr3:uid="{00000000-0010-0000-2B00-000004000000}" uniqueName="4" name="Day of Observations" queryTableFieldId="4" dataDxfId="317"/>
    <tableColumn id="5" xr3:uid="{00000000-0010-0000-2B00-000005000000}" uniqueName="5" name="Total Number of Observations" queryTableFieldId="5" dataDxfId="316"/>
  </tableColumns>
  <tableStyleInfo name="TableStyleMedium7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C000000}" name="Tabelle46" displayName="Tabelle46" ref="A1:AE370" totalsRowShown="0" headerRowDxfId="314">
  <autoFilter ref="A1:AE370" xr:uid="{00000000-0009-0000-0100-00002E000000}"/>
  <tableColumns count="31">
    <tableColumn id="1" xr3:uid="{00000000-0010-0000-2C00-000001000000}" name="Edited_BfArM Nummer2"/>
    <tableColumn id="2" xr3:uid="{00000000-0010-0000-2C00-000002000000}" name="Treatment2"/>
    <tableColumn id="3" xr3:uid="{00000000-0010-0000-2C00-000003000000}" name="Lymphozyten Day36_From Start"/>
    <tableColumn id="4" xr3:uid="{00000000-0010-0000-2C00-000004000000}" name="Lymphozyten Day22_From Start"/>
    <tableColumn id="5" xr3:uid="{00000000-0010-0000-2C00-000005000000}" name="Lymphozyten Day20_From Start"/>
    <tableColumn id="6" xr3:uid="{00000000-0010-0000-2C00-000006000000}" name="Lymphozyten Day12_From Start"/>
    <tableColumn id="7" xr3:uid="{00000000-0010-0000-2C00-000007000000}" name="Lymphozyten Day11_From Start"/>
    <tableColumn id="8" xr3:uid="{00000000-0010-0000-2C00-000008000000}" name="Lymphozyten Day7_From Start"/>
    <tableColumn id="9" xr3:uid="{00000000-0010-0000-2C00-000009000000}" name="Lymphozyten Day6_From Start"/>
    <tableColumn id="10" xr3:uid="{00000000-0010-0000-2C00-00000A000000}" name="Lymphozyten Day4_From Start"/>
    <tableColumn id="11" xr3:uid="{00000000-0010-0000-2C00-00000B000000}" name="Lymphozyten Day_Unknown"/>
    <tableColumn id="12" xr3:uid="{00000000-0010-0000-2C00-00000C000000}" name="Lymphozyten d1"/>
    <tableColumn id="13" xr3:uid="{00000000-0010-0000-2C00-00000D000000}" name="Lymphozyten d2"/>
    <tableColumn id="14" xr3:uid="{00000000-0010-0000-2C00-00000E000000}" name="Lymphozyten d3"/>
    <tableColumn id="15" xr3:uid="{00000000-0010-0000-2C00-00000F000000}" name="Lymphozyten d4"/>
    <tableColumn id="16" xr3:uid="{00000000-0010-0000-2C00-000010000000}" name="Lymphozyten d5"/>
    <tableColumn id="17" xr3:uid="{00000000-0010-0000-2C00-000011000000}" name="Lymphozyten d6"/>
    <tableColumn id="18" xr3:uid="{00000000-0010-0000-2C00-000012000000}" name="Lymphozyten d8"/>
    <tableColumn id="19" xr3:uid="{00000000-0010-0000-2C00-000013000000}" name="Lymphozyten d9"/>
    <tableColumn id="20" xr3:uid="{00000000-0010-0000-2C00-000014000000}" name="Lymphozyten d11"/>
    <tableColumn id="21" xr3:uid="{00000000-0010-0000-2C00-000015000000}" name="Lymphozyten d13"/>
    <tableColumn id="22" xr3:uid="{00000000-0010-0000-2C00-000016000000}" name="Lymphozyten d14"/>
    <tableColumn id="23" xr3:uid="{00000000-0010-0000-2C00-000017000000}" name="Lymphozyten d15"/>
    <tableColumn id="24" xr3:uid="{00000000-0010-0000-2C00-000018000000}" name="Lymphozyten d29"/>
    <tableColumn id="25" xr3:uid="{00000000-0010-0000-2C00-000019000000}" name="Lymphozyten d30"/>
    <tableColumn id="26" xr3:uid="{00000000-0010-0000-2C00-00001A000000}" name="Lymphozyten d31"/>
    <tableColumn id="27" xr3:uid="{00000000-0010-0000-2C00-00001B000000}" name="Lymphozyten d44"/>
    <tableColumn id="28" xr3:uid="{00000000-0010-0000-2C00-00001C000000}" name="Lymphozyten d62"/>
    <tableColumn id="29" xr3:uid="{00000000-0010-0000-2C00-00001D000000}" name="Lymphozyten d63"/>
    <tableColumn id="30" xr3:uid="{00000000-0010-0000-2C00-00001E000000}" name="Lymphozyten d80"/>
    <tableColumn id="31" xr3:uid="{00000000-0010-0000-2C00-00001F000000}" name="Lymphozyten d81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5FC191B6-5416-4343-9EEE-0879DF7A553C}" name="Lymphozyten1" displayName="Lymphozyten1" ref="A1:E41" tableType="queryTable" totalsRowShown="0">
  <autoFilter ref="A1:E41" xr:uid="{5FC191B6-5416-4343-9EEE-0879DF7A553C}"/>
  <sortState xmlns:xlrd2="http://schemas.microsoft.com/office/spreadsheetml/2017/richdata2" ref="A2:E41">
    <sortCondition descending="1" ref="E1:E41"/>
  </sortState>
  <tableColumns count="5">
    <tableColumn id="6" xr3:uid="{DC74BB7B-5C4B-49A9-A6B1-6F09777B1B2A}" uniqueName="6" name="Edited_BfArM Nummer2" queryTableFieldId="1" dataDxfId="313"/>
    <tableColumn id="2" xr3:uid="{69468089-A69C-4A9E-A983-F5B5D41C142A}" uniqueName="2" name="Treatment2" queryTableFieldId="2" dataDxfId="312"/>
    <tableColumn id="3" xr3:uid="{0AC81894-C18C-4463-B112-90F25AD71C3B}" uniqueName="3" name="Lymphozyten" queryTableFieldId="3" dataDxfId="311"/>
    <tableColumn id="4" xr3:uid="{96C9645F-521E-4873-9E64-ED86EFC69BCB}" uniqueName="4" name="Day of Observations" queryTableFieldId="4" dataDxfId="310"/>
    <tableColumn id="5" xr3:uid="{0092CACB-EC80-40F2-A522-ECF2462CB470}" uniqueName="5" name="Total Number of Observations" queryTableFieldId="5" dataDxfId="309"/>
  </tableColumns>
  <tableStyleInfo name="TableStyleMedium7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E000000}" name="Tabelle48" displayName="Tabelle48" ref="A1:T370" totalsRowShown="0" headerRowDxfId="307">
  <autoFilter ref="A1:T370" xr:uid="{00000000-0009-0000-0100-000030000000}"/>
  <tableColumns count="20">
    <tableColumn id="1" xr3:uid="{00000000-0010-0000-2E00-000001000000}" name="Edited_BfArM Nummer2"/>
    <tableColumn id="2" xr3:uid="{00000000-0010-0000-2E00-000002000000}" name="Treatment2"/>
    <tableColumn id="3" xr3:uid="{00000000-0010-0000-2E00-000003000000}" name="Monocyten Day36_From Start"/>
    <tableColumn id="4" xr3:uid="{00000000-0010-0000-2E00-000004000000}" name="Monocyten Day22_From Start"/>
    <tableColumn id="5" xr3:uid="{00000000-0010-0000-2E00-000005000000}" name="Monocyten Day20_From Start"/>
    <tableColumn id="6" xr3:uid="{00000000-0010-0000-2E00-000006000000}" name="Monocyten Day12_From Start"/>
    <tableColumn id="7" xr3:uid="{00000000-0010-0000-2E00-000007000000}" name="Monocyten Day7_From Start"/>
    <tableColumn id="8" xr3:uid="{00000000-0010-0000-2E00-000008000000}" name="Monocyten Day6_From Start"/>
    <tableColumn id="9" xr3:uid="{00000000-0010-0000-2E00-000009000000}" name="Monocyten Day_Unknown"/>
    <tableColumn id="10" xr3:uid="{00000000-0010-0000-2E00-00000A000000}" name="Monocyten Day1"/>
    <tableColumn id="11" xr3:uid="{00000000-0010-0000-2E00-00000B000000}" name="Monocyten Day2"/>
    <tableColumn id="12" xr3:uid="{00000000-0010-0000-2E00-00000C000000}" name="Monocyten Day3"/>
    <tableColumn id="13" xr3:uid="{00000000-0010-0000-2E00-00000D000000}" name="Monocyten Day5"/>
    <tableColumn id="14" xr3:uid="{00000000-0010-0000-2E00-00000E000000}" name="Monocyten Day6"/>
    <tableColumn id="15" xr3:uid="{00000000-0010-0000-2E00-00000F000000}" name="Monocyten Day9"/>
    <tableColumn id="16" xr3:uid="{00000000-0010-0000-2E00-000010000000}" name="Monocyten Day14"/>
    <tableColumn id="17" xr3:uid="{00000000-0010-0000-2E00-000011000000}" name="Monocyten Day15"/>
    <tableColumn id="18" xr3:uid="{00000000-0010-0000-2E00-000012000000}" name="Monocyten Day29"/>
    <tableColumn id="19" xr3:uid="{00000000-0010-0000-2E00-000013000000}" name="Monocyten Day63"/>
    <tableColumn id="20" xr3:uid="{00000000-0010-0000-2E00-000014000000}" name="Monocyten Day80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2F000000}" name="Monocyten" displayName="Monocyten" ref="A1:E10" tableType="queryTable" totalsRowShown="0">
  <autoFilter ref="A1:E10" xr:uid="{00000000-0009-0000-0100-000031000000}"/>
  <sortState xmlns:xlrd2="http://schemas.microsoft.com/office/spreadsheetml/2017/richdata2" ref="A2:E10">
    <sortCondition descending="1" ref="E1:E10"/>
  </sortState>
  <tableColumns count="5">
    <tableColumn id="6" xr3:uid="{00000000-0010-0000-2F00-000006000000}" uniqueName="6" name="Edited_BfArM Nummer2" queryTableFieldId="1" dataDxfId="306"/>
    <tableColumn id="2" xr3:uid="{00000000-0010-0000-2F00-000002000000}" uniqueName="2" name="Treatment2" queryTableFieldId="2" dataDxfId="305"/>
    <tableColumn id="3" xr3:uid="{00000000-0010-0000-2F00-000003000000}" uniqueName="3" name="Monocyten" queryTableFieldId="3" dataDxfId="304"/>
    <tableColumn id="4" xr3:uid="{00000000-0010-0000-2F00-000004000000}" uniqueName="4" name="Day of Observations" queryTableFieldId="4" dataDxfId="303"/>
    <tableColumn id="5" xr3:uid="{00000000-0010-0000-2F00-000005000000}" uniqueName="5" name="Total Number of Observations" queryTableFieldId="5" dataDxfId="302"/>
  </tableColumns>
  <tableStyleInfo name="TableStyleMedium7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0000000}" name="Tabelle50" displayName="Tabelle50" ref="A1:BB370" totalsRowShown="0" headerRowDxfId="300">
  <autoFilter ref="A1:BB370" xr:uid="{00000000-0009-0000-0100-000032000000}"/>
  <tableColumns count="54">
    <tableColumn id="1" xr3:uid="{00000000-0010-0000-3000-000001000000}" name="Edited_BfArM Nummer2"/>
    <tableColumn id="2" xr3:uid="{00000000-0010-0000-3000-000002000000}" name="Treatment2"/>
    <tableColumn id="3" xr3:uid="{00000000-0010-0000-3000-000003000000}" name="Hb Day72_From Start"/>
    <tableColumn id="4" xr3:uid="{00000000-0010-0000-3000-000004000000}" name="Hb Day64_From Start"/>
    <tableColumn id="5" xr3:uid="{00000000-0010-0000-3000-000005000000}" name="Hb Day56_From Start"/>
    <tableColumn id="6" xr3:uid="{00000000-0010-0000-3000-000006000000}" name="Hb Day43_From Start"/>
    <tableColumn id="7" xr3:uid="{00000000-0010-0000-3000-000007000000}" name="Hb Day38_From Start"/>
    <tableColumn id="8" xr3:uid="{00000000-0010-0000-3000-000008000000}" name="Hb Day36_From Start"/>
    <tableColumn id="9" xr3:uid="{00000000-0010-0000-3000-000009000000}" name="Hb Day26_From Start"/>
    <tableColumn id="10" xr3:uid="{00000000-0010-0000-3000-00000A000000}" name="Hb Day22_From Start"/>
    <tableColumn id="11" xr3:uid="{00000000-0010-0000-3000-00000B000000}" name="Hb Day21_From Start"/>
    <tableColumn id="12" xr3:uid="{00000000-0010-0000-3000-00000C000000}" name="Hb Day20_From Start"/>
    <tableColumn id="13" xr3:uid="{00000000-0010-0000-3000-00000D000000}" name="Hb Day14_From Start"/>
    <tableColumn id="14" xr3:uid="{00000000-0010-0000-3000-00000E000000}" name="Hb Day12_From Start"/>
    <tableColumn id="15" xr3:uid="{00000000-0010-0000-3000-00000F000000}" name="Hb Day11_From Start"/>
    <tableColumn id="16" xr3:uid="{00000000-0010-0000-3000-000010000000}" name="Hb Day8_From Start"/>
    <tableColumn id="17" xr3:uid="{00000000-0010-0000-3000-000011000000}" name="Hb Day7_From Start"/>
    <tableColumn id="18" xr3:uid="{00000000-0010-0000-3000-000012000000}" name="Hb Day6_From Start"/>
    <tableColumn id="19" xr3:uid="{00000000-0010-0000-3000-000013000000}" name="Hb Day5_From Start"/>
    <tableColumn id="20" xr3:uid="{00000000-0010-0000-3000-000014000000}" name="Hb Day3_From Start"/>
    <tableColumn id="21" xr3:uid="{00000000-0010-0000-3000-000015000000}" name="Hb Day2_From Start"/>
    <tableColumn id="22" xr3:uid="{00000000-0010-0000-3000-000016000000}" name="Hb Day1_From Start"/>
    <tableColumn id="23" xr3:uid="{00000000-0010-0000-3000-000017000000}" name="Hb Day_Unknown"/>
    <tableColumn id="24" xr3:uid="{00000000-0010-0000-3000-000018000000}" name="Hb Day1"/>
    <tableColumn id="25" xr3:uid="{00000000-0010-0000-3000-000019000000}" name="Hb Day2"/>
    <tableColumn id="26" xr3:uid="{00000000-0010-0000-3000-00001A000000}" name="Hb Day3"/>
    <tableColumn id="27" xr3:uid="{00000000-0010-0000-3000-00001B000000}" name="Hb Day4"/>
    <tableColumn id="28" xr3:uid="{00000000-0010-0000-3000-00001C000000}" name="Hb Day5"/>
    <tableColumn id="29" xr3:uid="{00000000-0010-0000-3000-00001D000000}" name="Hb Day6"/>
    <tableColumn id="30" xr3:uid="{00000000-0010-0000-3000-00001E000000}" name="Hb Day7"/>
    <tableColumn id="31" xr3:uid="{00000000-0010-0000-3000-00001F000000}" name="Hb Day8"/>
    <tableColumn id="32" xr3:uid="{00000000-0010-0000-3000-000020000000}" name="Hb Day9"/>
    <tableColumn id="33" xr3:uid="{00000000-0010-0000-3000-000021000000}" name="Hb Day10"/>
    <tableColumn id="34" xr3:uid="{00000000-0010-0000-3000-000022000000}" name="Hb Day11"/>
    <tableColumn id="35" xr3:uid="{00000000-0010-0000-3000-000023000000}" name="Hb Day12"/>
    <tableColumn id="36" xr3:uid="{00000000-0010-0000-3000-000024000000}" name="Hb Day13"/>
    <tableColumn id="37" xr3:uid="{00000000-0010-0000-3000-000025000000}" name="Hb Day14"/>
    <tableColumn id="38" xr3:uid="{00000000-0010-0000-3000-000026000000}" name="Hb Day15"/>
    <tableColumn id="39" xr3:uid="{00000000-0010-0000-3000-000027000000}" name="Hb Day16"/>
    <tableColumn id="40" xr3:uid="{00000000-0010-0000-3000-000028000000}" name="Hb Day17"/>
    <tableColumn id="41" xr3:uid="{00000000-0010-0000-3000-000029000000}" name="Hb Day18"/>
    <tableColumn id="42" xr3:uid="{00000000-0010-0000-3000-00002A000000}" name="Hb Day21"/>
    <tableColumn id="43" xr3:uid="{00000000-0010-0000-3000-00002B000000}" name="Hb Day22"/>
    <tableColumn id="44" xr3:uid="{00000000-0010-0000-3000-00002C000000}" name="Hb Day23"/>
    <tableColumn id="45" xr3:uid="{00000000-0010-0000-3000-00002D000000}" name="Hb Day27"/>
    <tableColumn id="46" xr3:uid="{00000000-0010-0000-3000-00002E000000}" name="Hb Day29"/>
    <tableColumn id="47" xr3:uid="{00000000-0010-0000-3000-00002F000000}" name="Hb Day53"/>
    <tableColumn id="48" xr3:uid="{00000000-0010-0000-3000-000030000000}" name="Hb Day54"/>
    <tableColumn id="49" xr3:uid="{00000000-0010-0000-3000-000031000000}" name="Hb Day62"/>
    <tableColumn id="50" xr3:uid="{00000000-0010-0000-3000-000032000000}" name="Hb Day63"/>
    <tableColumn id="51" xr3:uid="{00000000-0010-0000-3000-000033000000}" name="Hb Day66"/>
    <tableColumn id="52" xr3:uid="{00000000-0010-0000-3000-000034000000}" name="Hb Day70"/>
    <tableColumn id="53" xr3:uid="{00000000-0010-0000-3000-000035000000}" name="Hb Day116"/>
    <tableColumn id="54" xr3:uid="{00000000-0010-0000-3000-000036000000}" name="Hb Day162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C7EEEDD4-9EC1-4FD8-972E-345B6656E751}" name="_Hb1" displayName="_Hb1" ref="A1:E78" tableType="queryTable" totalsRowShown="0">
  <autoFilter ref="A1:E78" xr:uid="{C7EEEDD4-9EC1-4FD8-972E-345B6656E751}"/>
  <sortState xmlns:xlrd2="http://schemas.microsoft.com/office/spreadsheetml/2017/richdata2" ref="A2:E78">
    <sortCondition descending="1" ref="E1:E78"/>
  </sortState>
  <tableColumns count="5">
    <tableColumn id="6" xr3:uid="{B215412C-4A8A-4D73-B43B-5A3AB65D7A5B}" uniqueName="6" name="Edited_BfArM Nummer2" queryTableFieldId="1"/>
    <tableColumn id="2" xr3:uid="{D59E1047-C4DF-4EA5-AB41-1C96C0B286D4}" uniqueName="2" name="Treatment2" queryTableFieldId="2" dataDxfId="299"/>
    <tableColumn id="3" xr3:uid="{A4A5F3A8-F9C8-4F40-8E78-93339ABCB189}" uniqueName="3" name="Hb" queryTableFieldId="3" dataDxfId="298"/>
    <tableColumn id="4" xr3:uid="{6489A6E8-7A03-42FD-A9C8-483BB4F53293}" uniqueName="4" name="Day of Observations" queryTableFieldId="4"/>
    <tableColumn id="5" xr3:uid="{C676A1F2-EBE1-4A15-8915-7499EAF801F2}" uniqueName="5" name="Total Number of Observations" queryTableFieldId="5"/>
  </tableColumns>
  <tableStyleInfo name="TableStyleMedium7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2000000}" name="Tabelle52" displayName="Tabelle52" ref="A1:BQ370" totalsRowShown="0" headerRowDxfId="296">
  <autoFilter ref="A1:BQ370" xr:uid="{00000000-0009-0000-0100-000034000000}"/>
  <tableColumns count="69">
    <tableColumn id="1" xr3:uid="{00000000-0010-0000-3200-000001000000}" name="Edited_BfArM Nummer2"/>
    <tableColumn id="2" xr3:uid="{00000000-0010-0000-3200-000002000000}" name="Treatment2"/>
    <tableColumn id="3" xr3:uid="{00000000-0010-0000-3200-000003000000}" name="TotalBilirubin Day107_From Start"/>
    <tableColumn id="4" xr3:uid="{00000000-0010-0000-3200-000004000000}" name="TotalBilirubin Day64_From Start"/>
    <tableColumn id="5" xr3:uid="{00000000-0010-0000-3200-000005000000}" name="TotalBilirubin Day22_From Start"/>
    <tableColumn id="6" xr3:uid="{00000000-0010-0000-3200-000006000000}" name="TotalBilirubin Day12_From Start"/>
    <tableColumn id="7" xr3:uid="{00000000-0010-0000-3200-000007000000}" name="TotalBilirubin Day11_From Start"/>
    <tableColumn id="8" xr3:uid="{00000000-0010-0000-3200-000008000000}" name="TotalBilirubin Day8_From Start"/>
    <tableColumn id="9" xr3:uid="{00000000-0010-0000-3200-000009000000}" name="TotalBilirubin Day7_From Start"/>
    <tableColumn id="10" xr3:uid="{00000000-0010-0000-3200-00000A000000}" name="TotalBilirubin Day6_From Start"/>
    <tableColumn id="11" xr3:uid="{00000000-0010-0000-3200-00000B000000}" name="TotalBilirubin Day5_From Start"/>
    <tableColumn id="12" xr3:uid="{00000000-0010-0000-3200-00000C000000}" name="TotalBilirubin Day4_From Start"/>
    <tableColumn id="13" xr3:uid="{00000000-0010-0000-3200-00000D000000}" name="TotalBilirubin Day3_From Start"/>
    <tableColumn id="14" xr3:uid="{00000000-0010-0000-3200-00000E000000}" name="TotalBilirubin Day2_From Start"/>
    <tableColumn id="15" xr3:uid="{00000000-0010-0000-3200-00000F000000}" name="TotalBilirubin Day1_From Start"/>
    <tableColumn id="16" xr3:uid="{00000000-0010-0000-3200-000010000000}" name="TotalBilirubin Day_Unknown"/>
    <tableColumn id="17" xr3:uid="{00000000-0010-0000-3200-000011000000}" name="TotalBilirubin Day1"/>
    <tableColumn id="18" xr3:uid="{00000000-0010-0000-3200-000012000000}" name="TotalBilirubin Day2"/>
    <tableColumn id="19" xr3:uid="{00000000-0010-0000-3200-000013000000}" name="TotalBilirubin Day3"/>
    <tableColumn id="20" xr3:uid="{00000000-0010-0000-3200-000014000000}" name="TotalBilirubin Day4"/>
    <tableColumn id="21" xr3:uid="{00000000-0010-0000-3200-000015000000}" name="TotalBilirubin Day5"/>
    <tableColumn id="22" xr3:uid="{00000000-0010-0000-3200-000016000000}" name="TotalBilirubin Day6"/>
    <tableColumn id="23" xr3:uid="{00000000-0010-0000-3200-000017000000}" name="TotalBilirubin Day7"/>
    <tableColumn id="24" xr3:uid="{00000000-0010-0000-3200-000018000000}" name="TotalBilirubin Day8"/>
    <tableColumn id="25" xr3:uid="{00000000-0010-0000-3200-000019000000}" name="TotalBilirubin Day9"/>
    <tableColumn id="26" xr3:uid="{00000000-0010-0000-3200-00001A000000}" name="TotalBilirubin Day10"/>
    <tableColumn id="27" xr3:uid="{00000000-0010-0000-3200-00001B000000}" name="TotalBilirubin Day11"/>
    <tableColumn id="28" xr3:uid="{00000000-0010-0000-3200-00001C000000}" name="TotalBilirubin Day12"/>
    <tableColumn id="29" xr3:uid="{00000000-0010-0000-3200-00001D000000}" name="TotalBilirubin Day13"/>
    <tableColumn id="30" xr3:uid="{00000000-0010-0000-3200-00001E000000}" name="TotalBilirubin Day14"/>
    <tableColumn id="31" xr3:uid="{00000000-0010-0000-3200-00001F000000}" name="TotalBilirubin Day15"/>
    <tableColumn id="32" xr3:uid="{00000000-0010-0000-3200-000020000000}" name="TotalBilirubin Day16"/>
    <tableColumn id="33" xr3:uid="{00000000-0010-0000-3200-000021000000}" name="TotalBilirubin Day17"/>
    <tableColumn id="34" xr3:uid="{00000000-0010-0000-3200-000022000000}" name="TotalBilirubin Day18"/>
    <tableColumn id="35" xr3:uid="{00000000-0010-0000-3200-000023000000}" name="TotalBilirubin Day19"/>
    <tableColumn id="36" xr3:uid="{00000000-0010-0000-3200-000024000000}" name="TotalBilirubin Day20"/>
    <tableColumn id="37" xr3:uid="{00000000-0010-0000-3200-000025000000}" name="TotalBilirubin Day21"/>
    <tableColumn id="38" xr3:uid="{00000000-0010-0000-3200-000026000000}" name="TotalBilirubin Day22"/>
    <tableColumn id="39" xr3:uid="{00000000-0010-0000-3200-000027000000}" name="TotalBilirubin Day23"/>
    <tableColumn id="40" xr3:uid="{00000000-0010-0000-3200-000028000000}" name="TotalBilirubin Day24"/>
    <tableColumn id="41" xr3:uid="{00000000-0010-0000-3200-000029000000}" name="TotalBilirubin Day26"/>
    <tableColumn id="42" xr3:uid="{00000000-0010-0000-3200-00002A000000}" name="TotalBilirubin Day28"/>
    <tableColumn id="43" xr3:uid="{00000000-0010-0000-3200-00002B000000}" name="TotalBilirubin Day29"/>
    <tableColumn id="44" xr3:uid="{00000000-0010-0000-3200-00002C000000}" name="TotalBilirubin Day30"/>
    <tableColumn id="45" xr3:uid="{00000000-0010-0000-3200-00002D000000}" name="TotalBilirubin Day31"/>
    <tableColumn id="46" xr3:uid="{00000000-0010-0000-3200-00002E000000}" name="TotalBilirubin Day32"/>
    <tableColumn id="47" xr3:uid="{00000000-0010-0000-3200-00002F000000}" name="TotalBilirubin Day33"/>
    <tableColumn id="48" xr3:uid="{00000000-0010-0000-3200-000030000000}" name="TotalBilirubin Day34"/>
    <tableColumn id="49" xr3:uid="{00000000-0010-0000-3200-000031000000}" name="TotalBilirubin Day35"/>
    <tableColumn id="50" xr3:uid="{00000000-0010-0000-3200-000032000000}" name="TotalBilirubin Day42"/>
    <tableColumn id="51" xr3:uid="{00000000-0010-0000-3200-000033000000}" name="TotalBilirubin Day44"/>
    <tableColumn id="52" xr3:uid="{00000000-0010-0000-3200-000034000000}" name="TotalBilirubin Day45"/>
    <tableColumn id="53" xr3:uid="{00000000-0010-0000-3200-000035000000}" name="TotalBilirubin Day46"/>
    <tableColumn id="54" xr3:uid="{00000000-0010-0000-3200-000036000000}" name="TotalBilirubin Day47"/>
    <tableColumn id="55" xr3:uid="{00000000-0010-0000-3200-000037000000}" name="TotalBilirubin Day49"/>
    <tableColumn id="56" xr3:uid="{00000000-0010-0000-3200-000038000000}" name="TotalBilirubin Day51"/>
    <tableColumn id="57" xr3:uid="{00000000-0010-0000-3200-000039000000}" name="TotalBilirubin Day52"/>
    <tableColumn id="58" xr3:uid="{00000000-0010-0000-3200-00003A000000}" name="TotalBilirubin Day53"/>
    <tableColumn id="59" xr3:uid="{00000000-0010-0000-3200-00003B000000}" name="TotalBilirubin Day54"/>
    <tableColumn id="60" xr3:uid="{00000000-0010-0000-3200-00003C000000}" name="TotalBilirubin Day56"/>
    <tableColumn id="61" xr3:uid="{00000000-0010-0000-3200-00003D000000}" name="TotalBilirubin Day62"/>
    <tableColumn id="62" xr3:uid="{00000000-0010-0000-3200-00003E000000}" name="TotalBilirubin Day63"/>
    <tableColumn id="63" xr3:uid="{00000000-0010-0000-3200-00003F000000}" name="TotalBilirubin Day74"/>
    <tableColumn id="64" xr3:uid="{00000000-0010-0000-3200-000040000000}" name="TotalBilirubin Day75"/>
    <tableColumn id="65" xr3:uid="{00000000-0010-0000-3200-000041000000}" name="TotalBilirubin Day80"/>
    <tableColumn id="66" xr3:uid="{00000000-0010-0000-3200-000042000000}" name="TotalBilirubin Day86"/>
    <tableColumn id="67" xr3:uid="{00000000-0010-0000-3200-000043000000}" name="TotalBilirubin Day90"/>
    <tableColumn id="68" xr3:uid="{00000000-0010-0000-3200-000044000000}" name="TotalBilirubin Day97"/>
    <tableColumn id="69" xr3:uid="{00000000-0010-0000-3200-000045000000}" name="TotalBilirubin Day154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3000000}" name="TotalBilirubin" displayName="TotalBilirubin" ref="A1:E102" tableType="queryTable" totalsRowShown="0">
  <autoFilter ref="A1:E102" xr:uid="{00000000-0009-0000-0100-000035000000}"/>
  <sortState xmlns:xlrd2="http://schemas.microsoft.com/office/spreadsheetml/2017/richdata2" ref="A2:E102">
    <sortCondition descending="1" ref="E1:E102"/>
  </sortState>
  <tableColumns count="5">
    <tableColumn id="6" xr3:uid="{00000000-0010-0000-3300-000006000000}" uniqueName="6" name="Edited_BfArM Nummer2" queryTableFieldId="1"/>
    <tableColumn id="2" xr3:uid="{00000000-0010-0000-3300-000002000000}" uniqueName="2" name="Treatment2" queryTableFieldId="2" dataDxfId="295"/>
    <tableColumn id="3" xr3:uid="{00000000-0010-0000-3300-000003000000}" uniqueName="3" name="TotalBilirubin" queryTableFieldId="3" dataDxfId="294"/>
    <tableColumn id="4" xr3:uid="{00000000-0010-0000-3300-000004000000}" uniqueName="4" name="Day of Observations" queryTableFieldId="4"/>
    <tableColumn id="5" xr3:uid="{00000000-0010-0000-3300-000005000000}" uniqueName="5" name="Total Number of Observations" queryTableFieldId="5"/>
  </tableColumns>
  <tableStyleInfo name="TableStyleMedium7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34000000}" name="Tabelle39" displayName="Tabelle39" ref="A1:AD370" totalsRowShown="0" headerRowDxfId="292">
  <autoFilter ref="A1:AD370" xr:uid="{00000000-0009-0000-0100-000027000000}"/>
  <tableColumns count="30">
    <tableColumn id="1" xr3:uid="{00000000-0010-0000-3400-000001000000}" name="Edited_BfArM Nummer2"/>
    <tableColumn id="2" xr3:uid="{00000000-0010-0000-3400-000002000000}" name="Treatment2"/>
    <tableColumn id="3" xr3:uid="{00000000-0010-0000-3400-000003000000}" name="DirectBilirubin Day64_From Start"/>
    <tableColumn id="4" xr3:uid="{00000000-0010-0000-3400-000004000000}" name="DirectBilirubin Day_Unknown"/>
    <tableColumn id="5" xr3:uid="{00000000-0010-0000-3400-000005000000}" name="DirectBilirubin Day1"/>
    <tableColumn id="6" xr3:uid="{00000000-0010-0000-3400-000006000000}" name="DirectBilirubin Day2"/>
    <tableColumn id="7" xr3:uid="{00000000-0010-0000-3400-000007000000}" name="DirectBilirubin Day3"/>
    <tableColumn id="8" xr3:uid="{00000000-0010-0000-3400-000008000000}" name="DirectBilirubin Day4"/>
    <tableColumn id="9" xr3:uid="{00000000-0010-0000-3400-000009000000}" name="DirectBilirubin Day5"/>
    <tableColumn id="10" xr3:uid="{00000000-0010-0000-3400-00000A000000}" name="DirectBilirubin Day6"/>
    <tableColumn id="11" xr3:uid="{00000000-0010-0000-3400-00000B000000}" name="DirectBilirubin Day7"/>
    <tableColumn id="12" xr3:uid="{00000000-0010-0000-3400-00000C000000}" name="DirectBilirubin Day8"/>
    <tableColumn id="13" xr3:uid="{00000000-0010-0000-3400-00000D000000}" name="DirectBilirubin Day10"/>
    <tableColumn id="14" xr3:uid="{00000000-0010-0000-3400-00000E000000}" name="DirectBilirubin Day11"/>
    <tableColumn id="15" xr3:uid="{00000000-0010-0000-3400-00000F000000}" name="DirectBilirubin Day12"/>
    <tableColumn id="16" xr3:uid="{00000000-0010-0000-3400-000010000000}" name="DirectBilirubin Day15"/>
    <tableColumn id="17" xr3:uid="{00000000-0010-0000-3400-000011000000}" name="DirectBilirubin Day16"/>
    <tableColumn id="18" xr3:uid="{00000000-0010-0000-3400-000012000000}" name="DirectBilirubin Day17"/>
    <tableColumn id="19" xr3:uid="{00000000-0010-0000-3400-000013000000}" name="DirectBilirubin Day18"/>
    <tableColumn id="20" xr3:uid="{00000000-0010-0000-3400-000014000000}" name="DirectBilirubin Day19"/>
    <tableColumn id="21" xr3:uid="{00000000-0010-0000-3400-000015000000}" name="DirectBilirubin Day20"/>
    <tableColumn id="22" xr3:uid="{00000000-0010-0000-3400-000016000000}" name="DirectBilirubin Day23"/>
    <tableColumn id="23" xr3:uid="{00000000-0010-0000-3400-000017000000}" name="DirectBilirubin Day24"/>
    <tableColumn id="24" xr3:uid="{00000000-0010-0000-3400-000018000000}" name="DirectBilirubin Day26"/>
    <tableColumn id="25" xr3:uid="{00000000-0010-0000-3400-000019000000}" name="DirectBilirubin Day29"/>
    <tableColumn id="26" xr3:uid="{00000000-0010-0000-3400-00001A000000}" name="DirectBilirubin Day33"/>
    <tableColumn id="27" xr3:uid="{00000000-0010-0000-3400-00001B000000}" name="DirectBilirubin Day47"/>
    <tableColumn id="28" xr3:uid="{00000000-0010-0000-3400-00001C000000}" name="DirectBilirubin Day53"/>
    <tableColumn id="29" xr3:uid="{00000000-0010-0000-3400-00001D000000}" name="DirectBilirubin Day86"/>
    <tableColumn id="30" xr3:uid="{00000000-0010-0000-3400-00001E000000}" name="DirectBilirubin Day97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DirectBilirubin" displayName="DirectBilirubin" ref="A1:E28" tableType="queryTable" totalsRowShown="0">
  <autoFilter ref="A1:E28" xr:uid="{00000000-0009-0000-0100-000036000000}"/>
  <sortState xmlns:xlrd2="http://schemas.microsoft.com/office/spreadsheetml/2017/richdata2" ref="A2:E28">
    <sortCondition descending="1" ref="E1:E28"/>
  </sortState>
  <tableColumns count="5">
    <tableColumn id="6" xr3:uid="{00000000-0010-0000-3500-000006000000}" uniqueName="6" name="Edited_BfArM Nummer2" queryTableFieldId="1" dataDxfId="291"/>
    <tableColumn id="2" xr3:uid="{00000000-0010-0000-3500-000002000000}" uniqueName="2" name="Treatment2" queryTableFieldId="2" dataDxfId="290"/>
    <tableColumn id="3" xr3:uid="{00000000-0010-0000-3500-000003000000}" uniqueName="3" name="DirectBilirubin" queryTableFieldId="3" dataDxfId="289"/>
    <tableColumn id="4" xr3:uid="{00000000-0010-0000-3500-000004000000}" uniqueName="4" name="Day of Observations" queryTableFieldId="4" dataDxfId="288"/>
    <tableColumn id="5" xr3:uid="{00000000-0010-0000-3500-000005000000}" uniqueName="5" name="Total Number of Observations" queryTableFieldId="5" dataDxfId="287"/>
  </tableColumns>
  <tableStyleInfo name="TableStyleMedium7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elle55" displayName="Tabelle55" ref="A1:V370" totalsRowShown="0" headerRowDxfId="285">
  <autoFilter ref="A1:V370" xr:uid="{00000000-0009-0000-0100-000037000000}"/>
  <tableColumns count="22">
    <tableColumn id="1" xr3:uid="{00000000-0010-0000-3600-000001000000}" name="Edited_BfArM Nummer2"/>
    <tableColumn id="2" xr3:uid="{00000000-0010-0000-3600-000002000000}" name="Treatment2"/>
    <tableColumn id="3" xr3:uid="{00000000-0010-0000-3600-000003000000}" name="Gesamteiweiß Day11_From Start"/>
    <tableColumn id="4" xr3:uid="{00000000-0010-0000-3600-000004000000}" name="Gesamteiweiß Day3_From Start"/>
    <tableColumn id="5" xr3:uid="{00000000-0010-0000-3600-000005000000}" name="Gesamteiweiß Day2_From Start"/>
    <tableColumn id="6" xr3:uid="{00000000-0010-0000-3600-000006000000}" name="Gesamteiweiß Day1_From Start"/>
    <tableColumn id="7" xr3:uid="{00000000-0010-0000-3600-000007000000}" name="Gesamteiweiß Day_Unknown"/>
    <tableColumn id="8" xr3:uid="{00000000-0010-0000-3600-000008000000}" name="Gesamteiweiß Day1"/>
    <tableColumn id="9" xr3:uid="{00000000-0010-0000-3600-000009000000}" name="Gesamteiweiß Day2"/>
    <tableColumn id="10" xr3:uid="{00000000-0010-0000-3600-00000A000000}" name="Gesamteiweiß Day4"/>
    <tableColumn id="11" xr3:uid="{00000000-0010-0000-3600-00000B000000}" name="Gesamteiweiß Day5"/>
    <tableColumn id="12" xr3:uid="{00000000-0010-0000-3600-00000C000000}" name="Gesamteiweiß Day6"/>
    <tableColumn id="13" xr3:uid="{00000000-0010-0000-3600-00000D000000}" name="Gesamteiweiß Day9"/>
    <tableColumn id="14" xr3:uid="{00000000-0010-0000-3600-00000E000000}" name="Gesamteiweiß Day10"/>
    <tableColumn id="15" xr3:uid="{00000000-0010-0000-3600-00000F000000}" name="Gesamteiweiß Day11"/>
    <tableColumn id="16" xr3:uid="{00000000-0010-0000-3600-000010000000}" name="Gesamteiweiß Day12"/>
    <tableColumn id="17" xr3:uid="{00000000-0010-0000-3600-000011000000}" name="Gesamteiweiß Day14"/>
    <tableColumn id="18" xr3:uid="{00000000-0010-0000-3600-000012000000}" name="Gesamteiweiß Day15"/>
    <tableColumn id="19" xr3:uid="{00000000-0010-0000-3600-000013000000}" name="Gesamteiweiß Day16"/>
    <tableColumn id="20" xr3:uid="{00000000-0010-0000-3600-000014000000}" name="Gesamteiweiß Day24"/>
    <tableColumn id="21" xr3:uid="{00000000-0010-0000-3600-000015000000}" name="Gesamteiweiß Day25"/>
    <tableColumn id="22" xr3:uid="{00000000-0010-0000-3600-000016000000}" name="Gesamteiweiß Day62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Gesamteiweiß" displayName="Gesamteiweiß" ref="A1:E24" tableType="queryTable" totalsRowShown="0">
  <autoFilter ref="A1:E24" xr:uid="{00000000-0009-0000-0100-000038000000}"/>
  <sortState xmlns:xlrd2="http://schemas.microsoft.com/office/spreadsheetml/2017/richdata2" ref="A2:E24">
    <sortCondition descending="1" ref="E1:E24"/>
  </sortState>
  <tableColumns count="5">
    <tableColumn id="6" xr3:uid="{00000000-0010-0000-3700-000006000000}" uniqueName="6" name="Edited_BfArM Nummer2" queryTableFieldId="1" dataDxfId="284"/>
    <tableColumn id="2" xr3:uid="{00000000-0010-0000-3700-000002000000}" uniqueName="2" name="Treatment2" queryTableFieldId="2" dataDxfId="283"/>
    <tableColumn id="3" xr3:uid="{00000000-0010-0000-3700-000003000000}" uniqueName="3" name="Gesamteiweiß" queryTableFieldId="3" dataDxfId="282"/>
    <tableColumn id="4" xr3:uid="{00000000-0010-0000-3700-000004000000}" uniqueName="4" name="Day of Observations" queryTableFieldId="4" dataDxfId="281"/>
    <tableColumn id="5" xr3:uid="{00000000-0010-0000-3700-000005000000}" uniqueName="5" name="Total Number of Observations" queryTableFieldId="5" dataDxfId="280"/>
  </tableColumns>
  <tableStyleInfo name="TableStyleMedium7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elle57" displayName="Tabelle57" ref="A1:BW370" totalsRowShown="0" headerRowDxfId="278">
  <autoFilter ref="A1:BW370" xr:uid="{00000000-0009-0000-0100-000039000000}"/>
  <tableColumns count="75">
    <tableColumn id="1" xr3:uid="{00000000-0010-0000-3800-000001000000}" name="Edited_BfArM Nummer2"/>
    <tableColumn id="2" xr3:uid="{00000000-0010-0000-3800-000002000000}" name="Treatment2"/>
    <tableColumn id="3" xr3:uid="{00000000-0010-0000-3800-000003000000}" name="AP Day1080_From Start"/>
    <tableColumn id="4" xr3:uid="{00000000-0010-0000-3800-000004000000}" name="AP Day107_From Start"/>
    <tableColumn id="5" xr3:uid="{00000000-0010-0000-3800-000005000000}" name="AP Day37_From Start"/>
    <tableColumn id="6" xr3:uid="{00000000-0010-0000-3800-000006000000}" name="AP Day36_From Start"/>
    <tableColumn id="7" xr3:uid="{00000000-0010-0000-3800-000007000000}" name="AP Day30_From Start"/>
    <tableColumn id="8" xr3:uid="{00000000-0010-0000-3800-000008000000}" name="AP Day22_From Start"/>
    <tableColumn id="9" xr3:uid="{00000000-0010-0000-3800-000009000000}" name="AP Day20_From Start"/>
    <tableColumn id="10" xr3:uid="{00000000-0010-0000-3800-00000A000000}" name="AP Day18_From Start"/>
    <tableColumn id="11" xr3:uid="{00000000-0010-0000-3800-00000B000000}" name="AP Day14_From Start"/>
    <tableColumn id="12" xr3:uid="{00000000-0010-0000-3800-00000C000000}" name="AP Day13_From Start"/>
    <tableColumn id="13" xr3:uid="{00000000-0010-0000-3800-00000D000000}" name="AP Day12_From Start"/>
    <tableColumn id="14" xr3:uid="{00000000-0010-0000-3800-00000E000000}" name="AP Day11_From Start"/>
    <tableColumn id="15" xr3:uid="{00000000-0010-0000-3800-00000F000000}" name="AP Day18_From Start2"/>
    <tableColumn id="16" xr3:uid="{00000000-0010-0000-3800-000010000000}" name="AP Day7_From Start"/>
    <tableColumn id="17" xr3:uid="{00000000-0010-0000-3800-000011000000}" name="AP Day6_From Start"/>
    <tableColumn id="18" xr3:uid="{00000000-0010-0000-3800-000012000000}" name="AP Day5_From Start"/>
    <tableColumn id="19" xr3:uid="{00000000-0010-0000-3800-000013000000}" name="AP Day4_From Start"/>
    <tableColumn id="20" xr3:uid="{00000000-0010-0000-3800-000014000000}" name="AP Day3_From Start"/>
    <tableColumn id="21" xr3:uid="{00000000-0010-0000-3800-000015000000}" name="AP Day2_From Start"/>
    <tableColumn id="22" xr3:uid="{00000000-0010-0000-3800-000016000000}" name="AP Day1_From Start"/>
    <tableColumn id="23" xr3:uid="{00000000-0010-0000-3800-000017000000}" name="AP Day_Unknown"/>
    <tableColumn id="24" xr3:uid="{00000000-0010-0000-3800-000018000000}" name="AP Day1"/>
    <tableColumn id="25" xr3:uid="{00000000-0010-0000-3800-000019000000}" name="AP Day2"/>
    <tableColumn id="26" xr3:uid="{00000000-0010-0000-3800-00001A000000}" name="AP Day3"/>
    <tableColumn id="27" xr3:uid="{00000000-0010-0000-3800-00001B000000}" name="AP Day4"/>
    <tableColumn id="28" xr3:uid="{00000000-0010-0000-3800-00001C000000}" name="AP Day5"/>
    <tableColumn id="29" xr3:uid="{00000000-0010-0000-3800-00001D000000}" name="AP Day6"/>
    <tableColumn id="30" xr3:uid="{00000000-0010-0000-3800-00001E000000}" name="AP Day7"/>
    <tableColumn id="31" xr3:uid="{00000000-0010-0000-3800-00001F000000}" name="AP Day8"/>
    <tableColumn id="32" xr3:uid="{00000000-0010-0000-3800-000020000000}" name="AP Day9"/>
    <tableColumn id="33" xr3:uid="{00000000-0010-0000-3800-000021000000}" name="AP Day10"/>
    <tableColumn id="34" xr3:uid="{00000000-0010-0000-3800-000022000000}" name="AP Day11"/>
    <tableColumn id="35" xr3:uid="{00000000-0010-0000-3800-000023000000}" name="AP Day12"/>
    <tableColumn id="36" xr3:uid="{00000000-0010-0000-3800-000024000000}" name="AP Day13"/>
    <tableColumn id="37" xr3:uid="{00000000-0010-0000-3800-000025000000}" name="AP Day14"/>
    <tableColumn id="38" xr3:uid="{00000000-0010-0000-3800-000026000000}" name="AP Day15"/>
    <tableColumn id="39" xr3:uid="{00000000-0010-0000-3800-000027000000}" name="AP Day16"/>
    <tableColumn id="40" xr3:uid="{00000000-0010-0000-3800-000028000000}" name="AP Day17"/>
    <tableColumn id="41" xr3:uid="{00000000-0010-0000-3800-000029000000}" name="AP Day18"/>
    <tableColumn id="42" xr3:uid="{00000000-0010-0000-3800-00002A000000}" name="AP Day19"/>
    <tableColumn id="43" xr3:uid="{00000000-0010-0000-3800-00002B000000}" name="AP Day20"/>
    <tableColumn id="44" xr3:uid="{00000000-0010-0000-3800-00002C000000}" name="AP Day21"/>
    <tableColumn id="45" xr3:uid="{00000000-0010-0000-3800-00002D000000}" name="AP Day22"/>
    <tableColumn id="46" xr3:uid="{00000000-0010-0000-3800-00002E000000}" name="AP Day23"/>
    <tableColumn id="47" xr3:uid="{00000000-0010-0000-3800-00002F000000}" name="AP Day24"/>
    <tableColumn id="48" xr3:uid="{00000000-0010-0000-3800-000030000000}" name="AP Day25"/>
    <tableColumn id="49" xr3:uid="{00000000-0010-0000-3800-000031000000}" name="AP Day26"/>
    <tableColumn id="50" xr3:uid="{00000000-0010-0000-3800-000032000000}" name="AP Day28"/>
    <tableColumn id="51" xr3:uid="{00000000-0010-0000-3800-000033000000}" name="AP Day29"/>
    <tableColumn id="52" xr3:uid="{00000000-0010-0000-3800-000034000000}" name="AP Day31"/>
    <tableColumn id="53" xr3:uid="{00000000-0010-0000-3800-000035000000}" name="AP Day32"/>
    <tableColumn id="54" xr3:uid="{00000000-0010-0000-3800-000036000000}" name="AP Day33"/>
    <tableColumn id="55" xr3:uid="{00000000-0010-0000-3800-000037000000}" name="AP Day36"/>
    <tableColumn id="56" xr3:uid="{00000000-0010-0000-3800-000038000000}" name="AP Day38"/>
    <tableColumn id="57" xr3:uid="{00000000-0010-0000-3800-000039000000}" name="AP Day40"/>
    <tableColumn id="58" xr3:uid="{00000000-0010-0000-3800-00003A000000}" name="AP Day42"/>
    <tableColumn id="59" xr3:uid="{00000000-0010-0000-3800-00003B000000}" name="AP Day45"/>
    <tableColumn id="60" xr3:uid="{00000000-0010-0000-3800-00003C000000}" name="AP Day46"/>
    <tableColumn id="61" xr3:uid="{00000000-0010-0000-3800-00003D000000}" name="AP Day47"/>
    <tableColumn id="62" xr3:uid="{00000000-0010-0000-3800-00003E000000}" name="AP Day51"/>
    <tableColumn id="63" xr3:uid="{00000000-0010-0000-3800-00003F000000}" name="AP Day53"/>
    <tableColumn id="64" xr3:uid="{00000000-0010-0000-3800-000040000000}" name="AP Day54"/>
    <tableColumn id="65" xr3:uid="{00000000-0010-0000-3800-000041000000}" name="AP Day56"/>
    <tableColumn id="66" xr3:uid="{00000000-0010-0000-3800-000042000000}" name="AP Day57"/>
    <tableColumn id="67" xr3:uid="{00000000-0010-0000-3800-000043000000}" name="AP Day58"/>
    <tableColumn id="68" xr3:uid="{00000000-0010-0000-3800-000044000000}" name="AP Day63"/>
    <tableColumn id="69" xr3:uid="{00000000-0010-0000-3800-000045000000}" name="AP Day66"/>
    <tableColumn id="70" xr3:uid="{00000000-0010-0000-3800-000046000000}" name="AP Day75"/>
    <tableColumn id="71" xr3:uid="{00000000-0010-0000-3800-000047000000}" name="AP Day80"/>
    <tableColumn id="72" xr3:uid="{00000000-0010-0000-3800-000048000000}" name="AP Day84"/>
    <tableColumn id="73" xr3:uid="{00000000-0010-0000-3800-000049000000}" name="AP Day86"/>
    <tableColumn id="74" xr3:uid="{00000000-0010-0000-3800-00004A000000}" name="AP Day97"/>
    <tableColumn id="75" xr3:uid="{00000000-0010-0000-3800-00004B000000}" name="AP Day154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AP" displayName="AP" ref="A1:E99" tableType="queryTable" totalsRowShown="0">
  <autoFilter ref="A1:E99" xr:uid="{00000000-0009-0000-0100-00003A000000}"/>
  <sortState xmlns:xlrd2="http://schemas.microsoft.com/office/spreadsheetml/2017/richdata2" ref="A2:E99">
    <sortCondition descending="1" ref="E1:E99"/>
  </sortState>
  <tableColumns count="5">
    <tableColumn id="6" xr3:uid="{00000000-0010-0000-3900-000006000000}" uniqueName="6" name="Edited_BfArM Nummer2" queryTableFieldId="1"/>
    <tableColumn id="2" xr3:uid="{00000000-0010-0000-3900-000002000000}" uniqueName="2" name="Treatment2" queryTableFieldId="2" dataDxfId="277"/>
    <tableColumn id="3" xr3:uid="{00000000-0010-0000-3900-000003000000}" uniqueName="3" name="AP" queryTableFieldId="3" dataDxfId="276"/>
    <tableColumn id="4" xr3:uid="{00000000-0010-0000-3900-000004000000}" uniqueName="4" name="Day of Observations" queryTableFieldId="4"/>
    <tableColumn id="5" xr3:uid="{00000000-0010-0000-3900-000005000000}" uniqueName="5" name="Total Number of Observations" queryTableFieldId="5"/>
  </tableColumns>
  <tableStyleInfo name="TableStyleMedium7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537E953B-4857-4A9B-9A2B-D69E4ABB9788}" name="Tabelle142" displayName="Tabelle142" ref="A1:W370" totalsRowShown="0" headerRowDxfId="274">
  <autoFilter ref="A1:W370" xr:uid="{537E953B-4857-4A9B-9A2B-D69E4ABB9788}"/>
  <tableColumns count="23">
    <tableColumn id="1" xr3:uid="{AD6B9EE0-BF63-4B95-83FA-C7B062A1F975}" name="Edited_BfArM Nummer2"/>
    <tableColumn id="2" xr3:uid="{DFC9E7E3-21D9-4B03-A473-BA6CE3AA6287}" name="Treatment2"/>
    <tableColumn id="3" xr3:uid="{9834AF3F-17B7-4D43-95BB-AA478E152701}" name="Cholinesterase Day11_From Start"/>
    <tableColumn id="4" xr3:uid="{0DAE353A-AF5D-434D-AD32-E49D865CD3DE}" name="Cholinesterase Day_Unknown"/>
    <tableColumn id="5" xr3:uid="{4E29C1AF-76F1-46E4-BF7E-BFD6D72AC253}" name="Cholinesterase Day1"/>
    <tableColumn id="6" xr3:uid="{2F9FBCBB-F33D-4AEA-B569-EEC500D5E55C}" name="Cholinesterase Day2"/>
    <tableColumn id="7" xr3:uid="{0D87D3C7-9919-4D22-9DAD-013B0EF7ED38}" name="Cholinesterase Day3"/>
    <tableColumn id="8" xr3:uid="{80269B33-8DE6-47CF-BA0A-B52B7BE1FA2A}" name="Cholinesterase Day4"/>
    <tableColumn id="9" xr3:uid="{6FB34FE5-98D7-4B3F-AE41-90B6DD73DEDC}" name="Cholinesterase Day5"/>
    <tableColumn id="10" xr3:uid="{95BC8975-E241-4C4D-BEF9-63811AEABBE3}" name="Cholinesterase Day6"/>
    <tableColumn id="11" xr3:uid="{E20E75D8-DE39-401A-9A71-165D21F92881}" name="Cholinesterase Day7"/>
    <tableColumn id="12" xr3:uid="{5D3A718D-BEA0-497B-BC2E-EB358CC3D143}" name="Cholinesterase Day8"/>
    <tableColumn id="13" xr3:uid="{75095787-201D-46EF-9C7C-4E93610F8A4C}" name="Cholinesterase Day9"/>
    <tableColumn id="14" xr3:uid="{CCFF19C8-0C88-4019-94AA-FCB5B48586D1}" name="Cholinesterase Day10"/>
    <tableColumn id="15" xr3:uid="{BFD04A26-D892-410E-BF31-3F2DA604099B}" name="Cholinesterase Day12"/>
    <tableColumn id="16" xr3:uid="{71E4ED6C-B588-4833-9AC2-865438DC189A}" name="Cholinesterase Day15"/>
    <tableColumn id="17" xr3:uid="{5EE2E09E-7EF4-4141-A26F-1910906F0495}" name="Cholinesterase Day16"/>
    <tableColumn id="18" xr3:uid="{6FF55AD3-E74F-4DED-B547-AD7FC1BD7048}" name="Cholinesterase Day28"/>
    <tableColumn id="19" xr3:uid="{4314A4E8-FA1F-4F30-A9FF-C6BEF5F84122}" name="Cholinesterase Day33"/>
    <tableColumn id="20" xr3:uid="{85E49240-E5D6-4967-A56D-5C45F8EC7460}" name="Cholinesterase Day45"/>
    <tableColumn id="21" xr3:uid="{036E3791-5CAF-40AB-AF10-14DA06BBEF12}" name="Cholinesterase Day62"/>
    <tableColumn id="22" xr3:uid="{E927043E-BD29-4733-816B-26D8FA265DDB}" name="Cholinesterase Day75"/>
    <tableColumn id="23" xr3:uid="{3D0D48FA-61DC-4B43-B445-EC3A55A87982}" name="Cholinesterase Day97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C7CEEBC-6879-47B4-8488-27E846E406AC}" name="Cholinesterase" displayName="Cholinesterase" ref="A1:E14" tableType="queryTable" totalsRowShown="0">
  <autoFilter ref="A1:E14" xr:uid="{0C7CEEBC-6879-47B4-8488-27E846E406AC}"/>
  <sortState xmlns:xlrd2="http://schemas.microsoft.com/office/spreadsheetml/2017/richdata2" ref="A2:E14">
    <sortCondition descending="1" ref="E1:E14"/>
  </sortState>
  <tableColumns count="5">
    <tableColumn id="6" xr3:uid="{EFB8D124-3EAB-4D59-8B91-CC6D7787B361}" uniqueName="6" name="Edited_BfArM Nummer2" queryTableFieldId="1" dataDxfId="273"/>
    <tableColumn id="2" xr3:uid="{D6A259B0-30E3-4447-AF11-4524C3DB2021}" uniqueName="2" name="Treatment2" queryTableFieldId="2" dataDxfId="272"/>
    <tableColumn id="3" xr3:uid="{8BC3A894-041A-480C-A10B-5FD675BC346D}" uniqueName="3" name="Cholinesterase" queryTableFieldId="3" dataDxfId="271"/>
    <tableColumn id="4" xr3:uid="{E327250C-275A-4604-89EA-242DBC13D8E7}" uniqueName="4" name="Day of Observations" queryTableFieldId="4" dataDxfId="270"/>
    <tableColumn id="5" xr3:uid="{60C43330-C013-4DB1-BFB8-EDB7A250C165}" uniqueName="5" name="Total Number of Observations" queryTableFieldId="5" dataDxfId="269"/>
  </tableColumns>
  <tableStyleInfo name="TableStyleMedium7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elle60" displayName="Tabelle60" ref="A1:AV370" totalsRowShown="0" headerRowDxfId="267">
  <autoFilter ref="A1:AV370" xr:uid="{00000000-0009-0000-0100-00003C000000}"/>
  <tableColumns count="48">
    <tableColumn id="1" xr3:uid="{00000000-0010-0000-3B00-000001000000}" name="Edited_BfArM Nummer2"/>
    <tableColumn id="2" xr3:uid="{00000000-0010-0000-3B00-000002000000}" name="Treatment2"/>
    <tableColumn id="3" xr3:uid="{00000000-0010-0000-3B00-000003000000}" name="Kreatinin Day64_From Start"/>
    <tableColumn id="4" xr3:uid="{00000000-0010-0000-3B00-000004000000}" name="Kreatinin Day36_From Start"/>
    <tableColumn id="5" xr3:uid="{00000000-0010-0000-3B00-000005000000}" name="Kreatinin Day20_From Start"/>
    <tableColumn id="6" xr3:uid="{00000000-0010-0000-3B00-000006000000}" name="Kreatinin Day12_From Start"/>
    <tableColumn id="7" xr3:uid="{00000000-0010-0000-3B00-000007000000}" name="Kreatinin Day11_From Start"/>
    <tableColumn id="8" xr3:uid="{00000000-0010-0000-3B00-000008000000}" name="Kreatinin Day8_From Start"/>
    <tableColumn id="9" xr3:uid="{00000000-0010-0000-3B00-000009000000}" name="Kreatinin Day7_From Start"/>
    <tableColumn id="10" xr3:uid="{00000000-0010-0000-3B00-00000A000000}" name="Kreatinin Day6_From Start"/>
    <tableColumn id="11" xr3:uid="{00000000-0010-0000-3B00-00000B000000}" name="Kreatinin Day5_From Start"/>
    <tableColumn id="12" xr3:uid="{00000000-0010-0000-3B00-00000C000000}" name="Kreatinin Day4_From Start"/>
    <tableColumn id="13" xr3:uid="{00000000-0010-0000-3B00-00000D000000}" name="Kreatinin Day3_From Start"/>
    <tableColumn id="14" xr3:uid="{00000000-0010-0000-3B00-00000E000000}" name="Kreatinin Day2_From Start"/>
    <tableColumn id="15" xr3:uid="{00000000-0010-0000-3B00-00000F000000}" name="Kreatinin Day1_From Start"/>
    <tableColumn id="16" xr3:uid="{00000000-0010-0000-3B00-000010000000}" name="Kreatinin Day_Unknown"/>
    <tableColumn id="17" xr3:uid="{00000000-0010-0000-3B00-000011000000}" name="Kreatinin Day1"/>
    <tableColumn id="18" xr3:uid="{00000000-0010-0000-3B00-000012000000}" name="Kreatinin Day2"/>
    <tableColumn id="19" xr3:uid="{00000000-0010-0000-3B00-000013000000}" name="Kreatinin Day3"/>
    <tableColumn id="20" xr3:uid="{00000000-0010-0000-3B00-000014000000}" name="Kreatinin Day4"/>
    <tableColumn id="21" xr3:uid="{00000000-0010-0000-3B00-000015000000}" name="Kreatinin Day5"/>
    <tableColumn id="22" xr3:uid="{00000000-0010-0000-3B00-000016000000}" name="Kreatinin Day6"/>
    <tableColumn id="23" xr3:uid="{00000000-0010-0000-3B00-000017000000}" name="Kreatinin Day7"/>
    <tableColumn id="24" xr3:uid="{00000000-0010-0000-3B00-000018000000}" name="Kreatinin Day8"/>
    <tableColumn id="25" xr3:uid="{00000000-0010-0000-3B00-000019000000}" name="Kreatinin Day9"/>
    <tableColumn id="26" xr3:uid="{00000000-0010-0000-3B00-00001A000000}" name="Kreatinin Day10"/>
    <tableColumn id="27" xr3:uid="{00000000-0010-0000-3B00-00001B000000}" name="Kreatinin Day11"/>
    <tableColumn id="28" xr3:uid="{00000000-0010-0000-3B00-00001C000000}" name="Kreatinin Day12"/>
    <tableColumn id="29" xr3:uid="{00000000-0010-0000-3B00-00001D000000}" name="Kreatinin Day13"/>
    <tableColumn id="30" xr3:uid="{00000000-0010-0000-3B00-00001E000000}" name="Kreatinin Day14"/>
    <tableColumn id="31" xr3:uid="{00000000-0010-0000-3B00-00001F000000}" name="Kreatinin Day15"/>
    <tableColumn id="32" xr3:uid="{00000000-0010-0000-3B00-000020000000}" name="Kreatinin Day17"/>
    <tableColumn id="33" xr3:uid="{00000000-0010-0000-3B00-000021000000}" name="Kreatinin Day18"/>
    <tableColumn id="34" xr3:uid="{00000000-0010-0000-3B00-000022000000}" name="Kreatinin Day21"/>
    <tableColumn id="35" xr3:uid="{00000000-0010-0000-3B00-000023000000}" name="Kreatinin Day22"/>
    <tableColumn id="36" xr3:uid="{00000000-0010-0000-3B00-000024000000}" name="Kreatinin Day24"/>
    <tableColumn id="37" xr3:uid="{00000000-0010-0000-3B00-000025000000}" name="Kreatinin Day25"/>
    <tableColumn id="38" xr3:uid="{00000000-0010-0000-3B00-000026000000}" name="Kreatinin Day28"/>
    <tableColumn id="39" xr3:uid="{00000000-0010-0000-3B00-000027000000}" name="Kreatinin Day29"/>
    <tableColumn id="40" xr3:uid="{00000000-0010-0000-3B00-000028000000}" name="Kreatinin Day31"/>
    <tableColumn id="41" xr3:uid="{00000000-0010-0000-3B00-000029000000}" name="Kreatinin Day32"/>
    <tableColumn id="42" xr3:uid="{00000000-0010-0000-3B00-00002A000000}" name="Kreatinin Day33"/>
    <tableColumn id="43" xr3:uid="{00000000-0010-0000-3B00-00002B000000}" name="Kreatinin Day53"/>
    <tableColumn id="44" xr3:uid="{00000000-0010-0000-3B00-00002C000000}" name="Kreatinin Day75"/>
    <tableColumn id="45" xr3:uid="{00000000-0010-0000-3B00-00002D000000}" name="Kreatinin Day81"/>
    <tableColumn id="46" xr3:uid="{00000000-0010-0000-3B00-00002E000000}" name="Kreatinkinase Day_Unknown"/>
    <tableColumn id="47" xr3:uid="{00000000-0010-0000-3B00-00002F000000}" name="Kreatinkinase Day1"/>
    <tableColumn id="48" xr3:uid="{00000000-0010-0000-3B00-000030000000}" name="Kreatinkinase Day4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Kreatinin" displayName="Kreatinin" ref="A1:E90" tableType="queryTable" totalsRowShown="0">
  <autoFilter ref="A1:E90" xr:uid="{00000000-0009-0000-0100-00003D000000}"/>
  <sortState xmlns:xlrd2="http://schemas.microsoft.com/office/spreadsheetml/2017/richdata2" ref="A2:E90">
    <sortCondition descending="1" ref="E1:E90"/>
  </sortState>
  <tableColumns count="5">
    <tableColumn id="6" xr3:uid="{00000000-0010-0000-3C00-000006000000}" uniqueName="6" name="Edited_BfArM Nummer2" queryTableFieldId="1"/>
    <tableColumn id="2" xr3:uid="{00000000-0010-0000-3C00-000002000000}" uniqueName="2" name="Treatment2" queryTableFieldId="2" dataDxfId="266"/>
    <tableColumn id="3" xr3:uid="{00000000-0010-0000-3C00-000003000000}" uniqueName="3" name="Kreatinin" queryTableFieldId="3" dataDxfId="265"/>
    <tableColumn id="4" xr3:uid="{00000000-0010-0000-3C00-000004000000}" uniqueName="4" name="Day of Observations" queryTableFieldId="4"/>
    <tableColumn id="5" xr3:uid="{00000000-0010-0000-3C00-000005000000}" uniqueName="5" name="Total Number of Observations" queryTableFieldId="5"/>
  </tableColumns>
  <tableStyleInfo name="TableStyleMedium7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D3CF2FC5-2B7F-4CD1-80E3-4231832F7927}" name="Tabelle140" displayName="Tabelle140" ref="A1:X370" totalsRowShown="0" headerRowDxfId="263">
  <autoFilter ref="A1:X370" xr:uid="{D3CF2FC5-2B7F-4CD1-80E3-4231832F7927}"/>
  <tableColumns count="24">
    <tableColumn id="1" xr3:uid="{C2B84F62-8EF9-4142-9A35-0DFDED423764}" name="Edited_BfArM Nummer2"/>
    <tableColumn id="2" xr3:uid="{EE48E36E-0AC6-4A78-A1C9-2272FC477682}" name="Treatment2"/>
    <tableColumn id="3" xr3:uid="{CF4044D9-C2E8-42B6-AABA-A0DB0740EE0D}" name="Amylase Day3_From Start"/>
    <tableColumn id="4" xr3:uid="{8E6AFCE0-E550-4C7F-91DE-F3D221B45DB4}" name="Amylase Day2_From Start"/>
    <tableColumn id="5" xr3:uid="{0CA46D42-F0CE-43D7-8BC6-A011C81D5779}" name="Amylase Day1_From Start"/>
    <tableColumn id="6" xr3:uid="{816D9122-A27A-460C-A715-9602EF539445}" name="Amylase Day_Unknown"/>
    <tableColumn id="7" xr3:uid="{65B44152-4C24-46B8-ACB4-F79A3AB7D9FE}" name="Amylase Day1"/>
    <tableColumn id="8" xr3:uid="{0EDEEB57-E185-4A5D-94EA-70C3A749FED4}" name="Amylase Day2"/>
    <tableColumn id="9" xr3:uid="{3179B83C-E7C5-4352-A1CF-EE64ECF0D94F}" name="Amylase Day3"/>
    <tableColumn id="10" xr3:uid="{B633E4E9-56E3-4982-9CE8-E6EA2650B651}" name="Amylase Day4"/>
    <tableColumn id="11" xr3:uid="{D80A3040-C5F1-456D-B627-05736E2BF12B}" name="Amylase Day5"/>
    <tableColumn id="12" xr3:uid="{034E91EA-7D66-4723-A3EE-F43121A3F25D}" name="Amylase Day6"/>
    <tableColumn id="13" xr3:uid="{D45D2381-CEF1-44B2-B978-4A38B3416AB4}" name="Amylase Day8"/>
    <tableColumn id="14" xr3:uid="{55D374F9-C6A3-4CC3-8E83-0D10DD101F4F}" name="Amylase Day9"/>
    <tableColumn id="15" xr3:uid="{5B4346CC-2469-4F65-ACEA-8E0D5728B371}" name="Amylase Day11"/>
    <tableColumn id="16" xr3:uid="{A83D12BA-2840-4ABC-8112-C86585CAFDF0}" name="Amylase Day12"/>
    <tableColumn id="17" xr3:uid="{CD02A7D4-B163-4A99-8764-DCD7C678247B}" name="Amylase Day14"/>
    <tableColumn id="18" xr3:uid="{4CAAE379-01DF-4014-9A41-1196CAA610C8}" name="Amylase Day15"/>
    <tableColumn id="19" xr3:uid="{21AF922C-E54A-446C-987C-496E3663B22F}" name="Amylase Day16"/>
    <tableColumn id="20" xr3:uid="{106DC3E2-BEE9-4BED-BCB1-8ED92C188236}" name="Amylase Day21"/>
    <tableColumn id="21" xr3:uid="{00A1EFAC-6559-4EDE-A568-CADACE9DC8A7}" name="Amylase Day29"/>
    <tableColumn id="22" xr3:uid="{6CB76254-97CF-4D5D-9445-FA3013D50FF2}" name="Amylase Day33"/>
    <tableColumn id="23" xr3:uid="{CD10530D-062C-4853-870F-C69962EFC42B}" name="Amylase Day35"/>
    <tableColumn id="24" xr3:uid="{0952CBB3-5A89-49F3-8781-FF64A3667160}" name="Amylase Day80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A2B1B5F1-BD4E-465B-B931-D55C609553BF}" name="Amylase" displayName="Amylase" ref="A1:E22" tableType="queryTable" totalsRowShown="0">
  <autoFilter ref="A1:E22" xr:uid="{A2B1B5F1-BD4E-465B-B931-D55C609553BF}"/>
  <sortState xmlns:xlrd2="http://schemas.microsoft.com/office/spreadsheetml/2017/richdata2" ref="A2:E22">
    <sortCondition descending="1" ref="E1:E22"/>
  </sortState>
  <tableColumns count="5">
    <tableColumn id="6" xr3:uid="{4E1FC04A-71C9-4E97-B633-4F52CD69E063}" uniqueName="6" name="Edited_BfArM Nummer2" queryTableFieldId="1" dataDxfId="262"/>
    <tableColumn id="2" xr3:uid="{D8E738A3-ADD9-4848-8FDA-5528EC337D40}" uniqueName="2" name="Treatment2" queryTableFieldId="2" dataDxfId="261"/>
    <tableColumn id="3" xr3:uid="{5A0EB774-3597-4315-84E4-80F91FDE6829}" uniqueName="3" name="Amylase" queryTableFieldId="3" dataDxfId="260"/>
    <tableColumn id="4" xr3:uid="{FFAAFAD8-47C8-4AE3-8140-F3BEB1C1F249}" uniqueName="4" name="Day of Observations" queryTableFieldId="4" dataDxfId="259"/>
    <tableColumn id="5" xr3:uid="{986EE0C1-ACD1-49BD-8ED4-DFC7109B3A03}" uniqueName="5" name="Total Number of Observations" queryTableFieldId="5" dataDxfId="258"/>
  </tableColumns>
  <tableStyleInfo name="TableStyleMedium7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elle63" displayName="Tabelle63" ref="A1:AH370" totalsRowShown="0" headerRowDxfId="256">
  <autoFilter ref="A1:AH370" xr:uid="{00000000-0009-0000-0100-00003F000000}"/>
  <tableColumns count="34">
    <tableColumn id="1" xr3:uid="{00000000-0010-0000-3E00-000001000000}" name="Edited_BfArM Nummer2"/>
    <tableColumn id="2" xr3:uid="{00000000-0010-0000-3E00-000002000000}" name="Treatment2"/>
    <tableColumn id="3" xr3:uid="{00000000-0010-0000-3E00-000003000000}" name="Lipase Day7_From Start"/>
    <tableColumn id="4" xr3:uid="{00000000-0010-0000-3E00-000004000000}" name="Lipase Day6_From Start"/>
    <tableColumn id="5" xr3:uid="{00000000-0010-0000-3E00-000005000000}" name="Lipase Day3_From Start"/>
    <tableColumn id="6" xr3:uid="{00000000-0010-0000-3E00-000006000000}" name="Lipase Day2_From Start"/>
    <tableColumn id="7" xr3:uid="{00000000-0010-0000-3E00-000007000000}" name="Lipase Day1_From Start"/>
    <tableColumn id="8" xr3:uid="{00000000-0010-0000-3E00-000008000000}" name="Lipase Day_Unknown"/>
    <tableColumn id="9" xr3:uid="{00000000-0010-0000-3E00-000009000000}" name="Lipase Day1"/>
    <tableColumn id="10" xr3:uid="{00000000-0010-0000-3E00-00000A000000}" name="Lipase Day2"/>
    <tableColumn id="11" xr3:uid="{00000000-0010-0000-3E00-00000B000000}" name="Lipase Day3"/>
    <tableColumn id="12" xr3:uid="{00000000-0010-0000-3E00-00000C000000}" name="Lipase Day4"/>
    <tableColumn id="13" xr3:uid="{00000000-0010-0000-3E00-00000D000000}" name="Lipase Day5"/>
    <tableColumn id="14" xr3:uid="{00000000-0010-0000-3E00-00000E000000}" name="Lipase Day6"/>
    <tableColumn id="15" xr3:uid="{00000000-0010-0000-3E00-00000F000000}" name="Lipase Day8"/>
    <tableColumn id="16" xr3:uid="{00000000-0010-0000-3E00-000010000000}" name="Lipase Day9"/>
    <tableColumn id="17" xr3:uid="{00000000-0010-0000-3E00-000011000000}" name="Lipase Day10"/>
    <tableColumn id="18" xr3:uid="{00000000-0010-0000-3E00-000012000000}" name="Lipase Day11"/>
    <tableColumn id="19" xr3:uid="{00000000-0010-0000-3E00-000013000000}" name="Lipase Day13"/>
    <tableColumn id="20" xr3:uid="{00000000-0010-0000-3E00-000014000000}" name="Lipase Day14"/>
    <tableColumn id="21" xr3:uid="{00000000-0010-0000-3E00-000015000000}" name="Lipase Day15"/>
    <tableColumn id="22" xr3:uid="{00000000-0010-0000-3E00-000016000000}" name="Lipase Day16"/>
    <tableColumn id="23" xr3:uid="{00000000-0010-0000-3E00-000017000000}" name="Lipase Day17"/>
    <tableColumn id="24" xr3:uid="{00000000-0010-0000-3E00-000018000000}" name="Lipase Day18"/>
    <tableColumn id="25" xr3:uid="{00000000-0010-0000-3E00-000019000000}" name="Lipase Day21"/>
    <tableColumn id="26" xr3:uid="{00000000-0010-0000-3E00-00001A000000}" name="Lipase Day29"/>
    <tableColumn id="27" xr3:uid="{00000000-0010-0000-3E00-00001B000000}" name="Lipase Day32"/>
    <tableColumn id="28" xr3:uid="{00000000-0010-0000-3E00-00001C000000}" name="Lipase Day33"/>
    <tableColumn id="29" xr3:uid="{00000000-0010-0000-3E00-00001D000000}" name="Lipase Day46"/>
    <tableColumn id="30" xr3:uid="{00000000-0010-0000-3E00-00001E000000}" name="Lipase Day47"/>
    <tableColumn id="31" xr3:uid="{00000000-0010-0000-3E00-00001F000000}" name="Lipase Day56"/>
    <tableColumn id="32" xr3:uid="{00000000-0010-0000-3E00-000020000000}" name="Lipase Day62"/>
    <tableColumn id="33" xr3:uid="{00000000-0010-0000-3E00-000021000000}" name="Lipase Day63"/>
    <tableColumn id="34" xr3:uid="{00000000-0010-0000-3E00-000022000000}" name="Lipase Day8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Lipase" displayName="Lipase" ref="A1:E38" tableType="queryTable" totalsRowShown="0">
  <autoFilter ref="A1:E38" xr:uid="{00000000-0009-0000-0100-000040000000}"/>
  <sortState xmlns:xlrd2="http://schemas.microsoft.com/office/spreadsheetml/2017/richdata2" ref="A2:E38">
    <sortCondition descending="1" ref="E1:E38"/>
  </sortState>
  <tableColumns count="5">
    <tableColumn id="6" xr3:uid="{00000000-0010-0000-3F00-000006000000}" uniqueName="6" name="Edited_BfArM Nummer2" queryTableFieldId="1" dataDxfId="255"/>
    <tableColumn id="2" xr3:uid="{00000000-0010-0000-3F00-000002000000}" uniqueName="2" name="Treatment2" queryTableFieldId="2" dataDxfId="254"/>
    <tableColumn id="3" xr3:uid="{00000000-0010-0000-3F00-000003000000}" uniqueName="3" name="Lipase" queryTableFieldId="3" dataDxfId="253"/>
    <tableColumn id="4" xr3:uid="{00000000-0010-0000-3F00-000004000000}" uniqueName="4" name="Day of Observations" queryTableFieldId="4" dataDxfId="252"/>
    <tableColumn id="5" xr3:uid="{00000000-0010-0000-3F00-000005000000}" uniqueName="5" name="Total Number of Observations" queryTableFieldId="5" dataDxfId="251"/>
  </tableColumns>
  <tableStyleInfo name="TableStyleMedium7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elle65" displayName="Tabelle65" ref="A1:AP370" totalsRowShown="0" headerRowDxfId="249">
  <autoFilter ref="A1:AP370" xr:uid="{00000000-0009-0000-0100-000041000000}"/>
  <tableColumns count="42">
    <tableColumn id="1" xr3:uid="{00000000-0010-0000-4000-000001000000}" name="Edited_BfArM Nummer2"/>
    <tableColumn id="2" xr3:uid="{00000000-0010-0000-4000-000002000000}" name="Treatment2"/>
    <tableColumn id="3" xr3:uid="{00000000-0010-0000-4000-000003000000}" name="CRP Day12_From Start"/>
    <tableColumn id="4" xr3:uid="{00000000-0010-0000-4000-000004000000}" name="CRP Day11_From Start"/>
    <tableColumn id="5" xr3:uid="{00000000-0010-0000-4000-000005000000}" name="CRP Day8_From Start"/>
    <tableColumn id="6" xr3:uid="{00000000-0010-0000-4000-000006000000}" name="CRP Day7_From Start"/>
    <tableColumn id="7" xr3:uid="{00000000-0010-0000-4000-000007000000}" name="CRP Day6_From Start"/>
    <tableColumn id="8" xr3:uid="{00000000-0010-0000-4000-000008000000}" name="CRP Day5_From Start"/>
    <tableColumn id="9" xr3:uid="{00000000-0010-0000-4000-000009000000}" name="CRP Day3_From Start"/>
    <tableColumn id="10" xr3:uid="{00000000-0010-0000-4000-00000A000000}" name="CRP Day2_From Start"/>
    <tableColumn id="11" xr3:uid="{00000000-0010-0000-4000-00000B000000}" name="CRP Day1_From Start"/>
    <tableColumn id="12" xr3:uid="{00000000-0010-0000-4000-00000C000000}" name="CRP Day_Unknown"/>
    <tableColumn id="13" xr3:uid="{00000000-0010-0000-4000-00000D000000}" name="CRP Day1"/>
    <tableColumn id="14" xr3:uid="{00000000-0010-0000-4000-00000E000000}" name="CRP Day2"/>
    <tableColumn id="15" xr3:uid="{00000000-0010-0000-4000-00000F000000}" name="CRP Day3"/>
    <tableColumn id="16" xr3:uid="{00000000-0010-0000-4000-000010000000}" name="CRP Day4"/>
    <tableColumn id="17" xr3:uid="{00000000-0010-0000-4000-000011000000}" name="CRP Day5"/>
    <tableColumn id="18" xr3:uid="{00000000-0010-0000-4000-000012000000}" name="CRP Day6"/>
    <tableColumn id="19" xr3:uid="{00000000-0010-0000-4000-000013000000}" name="CRP Day7"/>
    <tableColumn id="20" xr3:uid="{00000000-0010-0000-4000-000014000000}" name="CRP Day8"/>
    <tableColumn id="21" xr3:uid="{00000000-0010-0000-4000-000015000000}" name="CRP Day9"/>
    <tableColumn id="22" xr3:uid="{00000000-0010-0000-4000-000016000000}" name="CRP Day10"/>
    <tableColumn id="23" xr3:uid="{00000000-0010-0000-4000-000017000000}" name="CRP Day11"/>
    <tableColumn id="24" xr3:uid="{00000000-0010-0000-4000-000018000000}" name="CRP Day12"/>
    <tableColumn id="25" xr3:uid="{00000000-0010-0000-4000-000019000000}" name="CRP Day13"/>
    <tableColumn id="26" xr3:uid="{00000000-0010-0000-4000-00001A000000}" name="CRP Day14"/>
    <tableColumn id="27" xr3:uid="{00000000-0010-0000-4000-00001B000000}" name="CRP Day15"/>
    <tableColumn id="28" xr3:uid="{00000000-0010-0000-4000-00001C000000}" name="CRP Day16"/>
    <tableColumn id="29" xr3:uid="{00000000-0010-0000-4000-00001D000000}" name="CRP Day17"/>
    <tableColumn id="30" xr3:uid="{00000000-0010-0000-4000-00001E000000}" name="CRP Day18"/>
    <tableColumn id="31" xr3:uid="{00000000-0010-0000-4000-00001F000000}" name="CRP Day20"/>
    <tableColumn id="32" xr3:uid="{00000000-0010-0000-4000-000020000000}" name="CRP Day21"/>
    <tableColumn id="33" xr3:uid="{00000000-0010-0000-4000-000021000000}" name="CRP Day23"/>
    <tableColumn id="34" xr3:uid="{00000000-0010-0000-4000-000022000000}" name="CRP Day24"/>
    <tableColumn id="35" xr3:uid="{00000000-0010-0000-4000-000023000000}" name="CRP Day28"/>
    <tableColumn id="36" xr3:uid="{00000000-0010-0000-4000-000024000000}" name="CRP Day33"/>
    <tableColumn id="37" xr3:uid="{00000000-0010-0000-4000-000025000000}" name="CRP Day36"/>
    <tableColumn id="38" xr3:uid="{00000000-0010-0000-4000-000026000000}" name="CRP Day44"/>
    <tableColumn id="39" xr3:uid="{00000000-0010-0000-4000-000027000000}" name="CRP Day62"/>
    <tableColumn id="40" xr3:uid="{00000000-0010-0000-4000-000028000000}" name="CRP Day70"/>
    <tableColumn id="41" xr3:uid="{00000000-0010-0000-4000-000029000000}" name="CRP Day75"/>
    <tableColumn id="42" xr3:uid="{00000000-0010-0000-4000-00002A000000}" name="CRP Day1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1000000}" name="CRP" displayName="CRP" ref="A1:E80" tableType="queryTable" totalsRowShown="0">
  <autoFilter ref="A1:E80" xr:uid="{00000000-0009-0000-0100-000043000000}"/>
  <sortState xmlns:xlrd2="http://schemas.microsoft.com/office/spreadsheetml/2017/richdata2" ref="A2:E80">
    <sortCondition descending="1" ref="E1:E80"/>
  </sortState>
  <tableColumns count="5">
    <tableColumn id="6" xr3:uid="{00000000-0010-0000-4100-000006000000}" uniqueName="6" name="Edited_BfArM Nummer2" queryTableFieldId="1"/>
    <tableColumn id="2" xr3:uid="{00000000-0010-0000-4100-000002000000}" uniqueName="2" name="Treatment2" queryTableFieldId="2" dataDxfId="248"/>
    <tableColumn id="3" xr3:uid="{00000000-0010-0000-4100-000003000000}" uniqueName="3" name="CRP" queryTableFieldId="3" dataDxfId="247"/>
    <tableColumn id="4" xr3:uid="{00000000-0010-0000-4100-000004000000}" uniqueName="4" name="Day of Observations" queryTableFieldId="4"/>
    <tableColumn id="5" xr3:uid="{00000000-0010-0000-4100-000005000000}" uniqueName="5" name="Total Number of Observations" queryTableFieldId="5"/>
  </tableColumns>
  <tableStyleInfo name="TableStyleMedium7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2000000}" name="Tabelle68" displayName="Tabelle68" ref="A1:AF370" totalsRowShown="0" headerRowDxfId="245">
  <autoFilter ref="A1:AF370" xr:uid="{00000000-0009-0000-0100-000044000000}"/>
  <tableColumns count="32">
    <tableColumn id="1" xr3:uid="{00000000-0010-0000-4200-000001000000}" name="Edited_BfArM Nummer2"/>
    <tableColumn id="2" xr3:uid="{00000000-0010-0000-4200-000002000000}" name="Treatment2"/>
    <tableColumn id="3" xr3:uid="{00000000-0010-0000-4200-000003000000}" name="Harnstoff Day11_From Start"/>
    <tableColumn id="4" xr3:uid="{00000000-0010-0000-4200-000004000000}" name="Harnstoff Day8_From Start"/>
    <tableColumn id="5" xr3:uid="{00000000-0010-0000-4200-000005000000}" name="Harnstoff Day7_From Start"/>
    <tableColumn id="6" xr3:uid="{00000000-0010-0000-4200-000006000000}" name="Harnstoff Day6_From Start"/>
    <tableColumn id="7" xr3:uid="{00000000-0010-0000-4200-000007000000}" name="Harnstoff Day5_From Start"/>
    <tableColumn id="8" xr3:uid="{00000000-0010-0000-4200-000008000000}" name="Harnstoff Day3_From Start"/>
    <tableColumn id="9" xr3:uid="{00000000-0010-0000-4200-000009000000}" name="Harnstoff Day2_From Start"/>
    <tableColumn id="10" xr3:uid="{00000000-0010-0000-4200-00000A000000}" name="Harnstoff Day1_From Start"/>
    <tableColumn id="11" xr3:uid="{00000000-0010-0000-4200-00000B000000}" name="Harnstoff Day_Unknown"/>
    <tableColumn id="12" xr3:uid="{00000000-0010-0000-4200-00000C000000}" name="Harnstoff Day1"/>
    <tableColumn id="13" xr3:uid="{00000000-0010-0000-4200-00000D000000}" name="Harnstoff Day2"/>
    <tableColumn id="14" xr3:uid="{00000000-0010-0000-4200-00000E000000}" name="Harnstoff Day3"/>
    <tableColumn id="15" xr3:uid="{00000000-0010-0000-4200-00000F000000}" name="Harnstoff Day4"/>
    <tableColumn id="16" xr3:uid="{00000000-0010-0000-4200-000010000000}" name="Harnstoff Day6"/>
    <tableColumn id="17" xr3:uid="{00000000-0010-0000-4200-000011000000}" name="Harnstoff Day7"/>
    <tableColumn id="18" xr3:uid="{00000000-0010-0000-4200-000012000000}" name="Harnstoff Day9"/>
    <tableColumn id="19" xr3:uid="{00000000-0010-0000-4200-000013000000}" name="Harnstoff Day10"/>
    <tableColumn id="20" xr3:uid="{00000000-0010-0000-4200-000014000000}" name="Harnstoff Day11"/>
    <tableColumn id="21" xr3:uid="{00000000-0010-0000-4200-000015000000}" name="Harnstoff Day13"/>
    <tableColumn id="22" xr3:uid="{00000000-0010-0000-4200-000016000000}" name="Harnstoff Day14"/>
    <tableColumn id="23" xr3:uid="{00000000-0010-0000-4200-000017000000}" name="Harnstoff Day15"/>
    <tableColumn id="24" xr3:uid="{00000000-0010-0000-4200-000018000000}" name="Harnstoff Day16"/>
    <tableColumn id="25" xr3:uid="{00000000-0010-0000-4200-000019000000}" name="Harnstoff Day17"/>
    <tableColumn id="26" xr3:uid="{00000000-0010-0000-4200-00001A000000}" name="Harnstoff Day22"/>
    <tableColumn id="27" xr3:uid="{00000000-0010-0000-4200-00001B000000}" name="Harnstoff Day25"/>
    <tableColumn id="28" xr3:uid="{00000000-0010-0000-4200-00001C000000}" name="Harnstoff Day28"/>
    <tableColumn id="29" xr3:uid="{00000000-0010-0000-4200-00001D000000}" name="Harnstoff Day29"/>
    <tableColumn id="30" xr3:uid="{00000000-0010-0000-4200-00001E000000}" name="Harnstoff Day32"/>
    <tableColumn id="31" xr3:uid="{00000000-0010-0000-4200-00001F000000}" name="Harnstoff Day53"/>
    <tableColumn id="32" xr3:uid="{00000000-0010-0000-4200-000020000000}" name="Harnstoff Day62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3000000}" name="Harnstoff" displayName="Harnstoff" ref="A1:E38" tableType="queryTable" totalsRowShown="0">
  <autoFilter ref="A1:E38" xr:uid="{00000000-0009-0000-0100-000045000000}"/>
  <sortState xmlns:xlrd2="http://schemas.microsoft.com/office/spreadsheetml/2017/richdata2" ref="A2:E38">
    <sortCondition descending="1" ref="E1:E38"/>
  </sortState>
  <tableColumns count="5">
    <tableColumn id="6" xr3:uid="{00000000-0010-0000-4300-000006000000}" uniqueName="6" name="Edited_BfArM Nummer2" queryTableFieldId="1" dataDxfId="244"/>
    <tableColumn id="2" xr3:uid="{00000000-0010-0000-4300-000002000000}" uniqueName="2" name="Treatment2" queryTableFieldId="2" dataDxfId="243"/>
    <tableColumn id="3" xr3:uid="{00000000-0010-0000-4300-000003000000}" uniqueName="3" name="Harnstoff" queryTableFieldId="3" dataDxfId="242"/>
    <tableColumn id="4" xr3:uid="{00000000-0010-0000-4300-000004000000}" uniqueName="4" name="Day of Observations" queryTableFieldId="4" dataDxfId="241"/>
    <tableColumn id="5" xr3:uid="{00000000-0010-0000-4300-000005000000}" uniqueName="5" name="Total Number of Observations" queryTableFieldId="5" dataDxfId="240"/>
  </tableColumns>
  <tableStyleInfo name="TableStyleMedium7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4000000}" name="Tabelle70" displayName="Tabelle70" ref="A1:S370" totalsRowShown="0" headerRowDxfId="238">
  <autoFilter ref="A1:S370" xr:uid="{00000000-0009-0000-0100-000046000000}"/>
  <tableColumns count="19">
    <tableColumn id="1" xr3:uid="{00000000-0010-0000-4400-000001000000}" name="Edited_BfArM Nummer2"/>
    <tableColumn id="2" xr3:uid="{00000000-0010-0000-4400-000002000000}" name="Treatment2"/>
    <tableColumn id="3" xr3:uid="{00000000-0010-0000-4400-000003000000}" name="Harnsäure Day64_From Start"/>
    <tableColumn id="4" xr3:uid="{00000000-0010-0000-4400-000004000000}" name="Harnsäure Day64_From Start2"/>
    <tableColumn id="5" xr3:uid="{00000000-0010-0000-4400-000005000000}" name="Harnsäure Day64_From Start3"/>
    <tableColumn id="6" xr3:uid="{00000000-0010-0000-4400-000006000000}" name="Harnsäure Day64_From Start4"/>
    <tableColumn id="7" xr3:uid="{00000000-0010-0000-4400-000007000000}" name="Harnsäure Day64_From Start5"/>
    <tableColumn id="8" xr3:uid="{00000000-0010-0000-4400-000008000000}" name="Harnsäure Day_Unknown"/>
    <tableColumn id="9" xr3:uid="{00000000-0010-0000-4400-000009000000}" name="Harnsäure Day1"/>
    <tableColumn id="10" xr3:uid="{00000000-0010-0000-4400-00000A000000}" name="Harnsäure Day2"/>
    <tableColumn id="11" xr3:uid="{00000000-0010-0000-4400-00000B000000}" name="Harnsäure Day3"/>
    <tableColumn id="12" xr3:uid="{00000000-0010-0000-4400-00000C000000}" name="Harnsäure Day4"/>
    <tableColumn id="13" xr3:uid="{00000000-0010-0000-4400-00000D000000}" name="Harnsäure Day7"/>
    <tableColumn id="14" xr3:uid="{00000000-0010-0000-4400-00000E000000}" name="Harnsäure Day9"/>
    <tableColumn id="15" xr3:uid="{00000000-0010-0000-4400-00000F000000}" name="Harnsäure Day10"/>
    <tableColumn id="16" xr3:uid="{00000000-0010-0000-4400-000010000000}" name="Harnsäure Day14"/>
    <tableColumn id="17" xr3:uid="{00000000-0010-0000-4400-000011000000}" name="Harnsäure Day15"/>
    <tableColumn id="18" xr3:uid="{00000000-0010-0000-4400-000012000000}" name="Harnsäure Day16"/>
    <tableColumn id="19" xr3:uid="{00000000-0010-0000-4400-000013000000}" name="Harnsäure Day28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5000000}" name="Harnsäure" displayName="Harnsäure" ref="A1:E15" tableType="queryTable" totalsRowShown="0">
  <autoFilter ref="A1:E15" xr:uid="{00000000-0009-0000-0100-000047000000}"/>
  <sortState xmlns:xlrd2="http://schemas.microsoft.com/office/spreadsheetml/2017/richdata2" ref="A2:E15">
    <sortCondition descending="1" ref="E1:E15"/>
  </sortState>
  <tableColumns count="5">
    <tableColumn id="6" xr3:uid="{00000000-0010-0000-4500-000006000000}" uniqueName="6" name="Edited_BfArM Nummer2" queryTableFieldId="1" dataDxfId="237"/>
    <tableColumn id="2" xr3:uid="{00000000-0010-0000-4500-000002000000}" uniqueName="2" name="Treatment2" queryTableFieldId="2" dataDxfId="236"/>
    <tableColumn id="3" xr3:uid="{00000000-0010-0000-4500-000003000000}" uniqueName="3" name="Harnsäure" queryTableFieldId="3" dataDxfId="235"/>
    <tableColumn id="4" xr3:uid="{00000000-0010-0000-4500-000004000000}" uniqueName="4" name="Day of Observations" queryTableFieldId="4" dataDxfId="234"/>
    <tableColumn id="5" xr3:uid="{00000000-0010-0000-4500-000005000000}" uniqueName="5" name="Total Number of Observations" queryTableFieldId="5" dataDxfId="233"/>
  </tableColumns>
  <tableStyleInfo name="TableStyleMedium7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6000000}" name="Tabelle73" displayName="Tabelle73" ref="A1:AK370" totalsRowShown="0" headerRowDxfId="231">
  <autoFilter ref="A1:AK370" xr:uid="{00000000-0009-0000-0100-000049000000}"/>
  <tableColumns count="37">
    <tableColumn id="1" xr3:uid="{00000000-0010-0000-4600-000001000000}" name="Edited_BfArM Nummer2"/>
    <tableColumn id="2" xr3:uid="{00000000-0010-0000-4600-000002000000}" name="Treatment2"/>
    <tableColumn id="3" xr3:uid="{00000000-0010-0000-4600-000003000000}" name="Erythrozyten Day36_From Start"/>
    <tableColumn id="4" xr3:uid="{00000000-0010-0000-4600-000004000000}" name="Erythrozyten Day22_From Start"/>
    <tableColumn id="5" xr3:uid="{00000000-0010-0000-4600-000005000000}" name="Erythrozyten Day20_From Start"/>
    <tableColumn id="6" xr3:uid="{00000000-0010-0000-4600-000006000000}" name="Erythrozyten Day12_From Start"/>
    <tableColumn id="7" xr3:uid="{00000000-0010-0000-4600-000007000000}" name="Erythrozyten Day11_From Start"/>
    <tableColumn id="8" xr3:uid="{00000000-0010-0000-4600-000008000000}" name="Erythrozyten Day8_From Start"/>
    <tableColumn id="9" xr3:uid="{00000000-0010-0000-4600-000009000000}" name="Erythrozyten Day7_From Start"/>
    <tableColumn id="10" xr3:uid="{00000000-0010-0000-4600-00000A000000}" name="Erythrozyten Day6_From Start"/>
    <tableColumn id="11" xr3:uid="{00000000-0010-0000-4600-00000B000000}" name="Erythrozyten Day5_From Start"/>
    <tableColumn id="12" xr3:uid="{00000000-0010-0000-4600-00000C000000}" name="Erythrozyten Day3_From Start"/>
    <tableColumn id="13" xr3:uid="{00000000-0010-0000-4600-00000D000000}" name="Erythrozyten Day2_From Start"/>
    <tableColumn id="14" xr3:uid="{00000000-0010-0000-4600-00000E000000}" name="Erythrozyten Day1_From Start"/>
    <tableColumn id="15" xr3:uid="{00000000-0010-0000-4600-00000F000000}" name="Erythrozyten Day_Unknown"/>
    <tableColumn id="16" xr3:uid="{00000000-0010-0000-4600-000010000000}" name="Erythrozyten Day1"/>
    <tableColumn id="17" xr3:uid="{00000000-0010-0000-4600-000011000000}" name="Erythrozyten Day2"/>
    <tableColumn id="18" xr3:uid="{00000000-0010-0000-4600-000012000000}" name="Erythrozyten Day3"/>
    <tableColumn id="19" xr3:uid="{00000000-0010-0000-4600-000013000000}" name="Erythrozyten Day4"/>
    <tableColumn id="20" xr3:uid="{00000000-0010-0000-4600-000014000000}" name="Erythrozyten Day5"/>
    <tableColumn id="21" xr3:uid="{00000000-0010-0000-4600-000015000000}" name="Erythrozyten Day6"/>
    <tableColumn id="22" xr3:uid="{00000000-0010-0000-4600-000016000000}" name="Erythrozyten Day7"/>
    <tableColumn id="23" xr3:uid="{00000000-0010-0000-4600-000017000000}" name="Erythrozyten Day8"/>
    <tableColumn id="24" xr3:uid="{00000000-0010-0000-4600-000018000000}" name="Erythrozyten Day9"/>
    <tableColumn id="25" xr3:uid="{00000000-0010-0000-4600-000019000000}" name="Erythrozyten Day10"/>
    <tableColumn id="26" xr3:uid="{00000000-0010-0000-4600-00001A000000}" name="Erythrozyten Day11"/>
    <tableColumn id="27" xr3:uid="{00000000-0010-0000-4600-00001B000000}" name="Erythrozyten Day12"/>
    <tableColumn id="28" xr3:uid="{00000000-0010-0000-4600-00001C000000}" name="Erythrozyten Day13"/>
    <tableColumn id="29" xr3:uid="{00000000-0010-0000-4600-00001D000000}" name="Erythrozyten Day14"/>
    <tableColumn id="30" xr3:uid="{00000000-0010-0000-4600-00001E000000}" name="Erythrozyten Day15"/>
    <tableColumn id="31" xr3:uid="{00000000-0010-0000-4600-00001F000000}" name="Erythrozyten Day16"/>
    <tableColumn id="32" xr3:uid="{00000000-0010-0000-4600-000020000000}" name="Erythrozyten Day22"/>
    <tableColumn id="33" xr3:uid="{00000000-0010-0000-4600-000021000000}" name="Erythrozyten Day25"/>
    <tableColumn id="34" xr3:uid="{00000000-0010-0000-4600-000022000000}" name="Erythrozyten Day29"/>
    <tableColumn id="35" xr3:uid="{00000000-0010-0000-4600-000023000000}" name="Erythrozyten Day62"/>
    <tableColumn id="36" xr3:uid="{00000000-0010-0000-4600-000024000000}" name="Erythrozyten Day63"/>
    <tableColumn id="37" xr3:uid="{00000000-0010-0000-4600-000025000000}" name="Erythrozyten Day66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3F0D09E2-B422-4D15-9A8D-16D1407DC5E6}" name="Erythrozyten" displayName="Erythrozyten" ref="A1:E37" tableType="queryTable" totalsRowShown="0">
  <autoFilter ref="A1:E37" xr:uid="{3F0D09E2-B422-4D15-9A8D-16D1407DC5E6}"/>
  <sortState xmlns:xlrd2="http://schemas.microsoft.com/office/spreadsheetml/2017/richdata2" ref="A2:E37">
    <sortCondition descending="1" ref="E1:E37"/>
  </sortState>
  <tableColumns count="5">
    <tableColumn id="6" xr3:uid="{9D7EB709-9DB2-475C-8DE3-BDE89AC63373}" uniqueName="6" name="Edited_BfArM Nummer2" queryTableFieldId="1" dataDxfId="230"/>
    <tableColumn id="2" xr3:uid="{730E0B94-C49B-47A9-804C-B0BA7CA68601}" uniqueName="2" name="Treatment2" queryTableFieldId="2" dataDxfId="229"/>
    <tableColumn id="3" xr3:uid="{DB5044B1-EBBF-49E0-92E6-3FDE42F473EA}" uniqueName="3" name="Erythrozyten" queryTableFieldId="3" dataDxfId="228"/>
    <tableColumn id="4" xr3:uid="{364BD05B-7440-4D08-B943-3367A5B4582A}" uniqueName="4" name="Day of Observations" queryTableFieldId="4" dataDxfId="227"/>
    <tableColumn id="5" xr3:uid="{BFCB5C1E-7CB3-49CA-93F9-4A6519DFE404}" uniqueName="5" name="Total Number of Observations" queryTableFieldId="5" dataDxfId="226"/>
  </tableColumns>
  <tableStyleInfo name="TableStyleMedium7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7000000}" name="Tabelle74" displayName="Tabelle74" ref="A1:AW370" totalsRowShown="0" headerRowDxfId="224">
  <autoFilter ref="A1:AW370" xr:uid="{00000000-0009-0000-0100-00004A000000}"/>
  <tableColumns count="49">
    <tableColumn id="1" xr3:uid="{00000000-0010-0000-4700-000001000000}" name="Edited_BfArM Nummer2"/>
    <tableColumn id="2" xr3:uid="{00000000-0010-0000-4700-000002000000}" name="Treatment2"/>
    <tableColumn id="3" xr3:uid="{00000000-0010-0000-4700-000003000000}" name="ESR Day_Unknown"/>
    <tableColumn id="4" xr3:uid="{00000000-0010-0000-4700-000004000000}" name="ESR Day4"/>
    <tableColumn id="5" xr3:uid="{00000000-0010-0000-4700-000005000000}" name="Thrombozyten Day36_From Start"/>
    <tableColumn id="6" xr3:uid="{00000000-0010-0000-4700-000006000000}" name="Thrombozyten Day20_From Start"/>
    <tableColumn id="7" xr3:uid="{00000000-0010-0000-4700-000007000000}" name="Thrombozyten Day12_From Start"/>
    <tableColumn id="8" xr3:uid="{00000000-0010-0000-4700-000008000000}" name="Thrombozyten Day11_From Start"/>
    <tableColumn id="9" xr3:uid="{00000000-0010-0000-4700-000009000000}" name="Thrombozyten Day9_From Start"/>
    <tableColumn id="10" xr3:uid="{00000000-0010-0000-4700-00000A000000}" name="Thrombozyten Day8_From Start"/>
    <tableColumn id="11" xr3:uid="{00000000-0010-0000-4700-00000B000000}" name="Thrombozyten Day7_From Start"/>
    <tableColumn id="12" xr3:uid="{00000000-0010-0000-4700-00000C000000}" name="Thrombozyten Day6_From Start"/>
    <tableColumn id="13" xr3:uid="{00000000-0010-0000-4700-00000D000000}" name="Thrombozyten Day5_From Start"/>
    <tableColumn id="14" xr3:uid="{00000000-0010-0000-4700-00000E000000}" name="Thrombozyten Day3_From Start"/>
    <tableColumn id="15" xr3:uid="{00000000-0010-0000-4700-00000F000000}" name="Thrombozyten Day2_From Start"/>
    <tableColumn id="16" xr3:uid="{00000000-0010-0000-4700-000010000000}" name="Thrombozyten Day1_From Start"/>
    <tableColumn id="17" xr3:uid="{00000000-0010-0000-4700-000011000000}" name="Thrombozyten Day_Unknown"/>
    <tableColumn id="18" xr3:uid="{00000000-0010-0000-4700-000012000000}" name="Thrombozyten Day1"/>
    <tableColumn id="19" xr3:uid="{00000000-0010-0000-4700-000013000000}" name="Thrombozyten Day2"/>
    <tableColumn id="20" xr3:uid="{00000000-0010-0000-4700-000014000000}" name="Thrombozyten Day3"/>
    <tableColumn id="21" xr3:uid="{00000000-0010-0000-4700-000015000000}" name="Thrombozyten Day4"/>
    <tableColumn id="22" xr3:uid="{00000000-0010-0000-4700-000016000000}" name="Thrombozyten Day5"/>
    <tableColumn id="23" xr3:uid="{00000000-0010-0000-4700-000017000000}" name="Thrombozyten Day6"/>
    <tableColumn id="24" xr3:uid="{00000000-0010-0000-4700-000018000000}" name="Thrombozyten Day7"/>
    <tableColumn id="25" xr3:uid="{00000000-0010-0000-4700-000019000000}" name="Thrombozyten Day8"/>
    <tableColumn id="26" xr3:uid="{00000000-0010-0000-4700-00001A000000}" name="Thrombozyten Day9"/>
    <tableColumn id="27" xr3:uid="{00000000-0010-0000-4700-00001B000000}" name="Thrombozyten Day10"/>
    <tableColumn id="28" xr3:uid="{00000000-0010-0000-4700-00001C000000}" name="Thrombozyten Day11"/>
    <tableColumn id="29" xr3:uid="{00000000-0010-0000-4700-00001D000000}" name="Thrombozyten Day12"/>
    <tableColumn id="30" xr3:uid="{00000000-0010-0000-4700-00001E000000}" name="Thrombozyten Day13"/>
    <tableColumn id="31" xr3:uid="{00000000-0010-0000-4700-00001F000000}" name="Thrombozyten Day14"/>
    <tableColumn id="32" xr3:uid="{00000000-0010-0000-4700-000020000000}" name="Thrombozyten Day15"/>
    <tableColumn id="33" xr3:uid="{00000000-0010-0000-4700-000021000000}" name="Thrombozyten Day16"/>
    <tableColumn id="34" xr3:uid="{00000000-0010-0000-4700-000022000000}" name="Thrombozyten Day17"/>
    <tableColumn id="35" xr3:uid="{00000000-0010-0000-4700-000023000000}" name="Thrombozyten Day21"/>
    <tableColumn id="36" xr3:uid="{00000000-0010-0000-4700-000024000000}" name="Thrombozyten Day22"/>
    <tableColumn id="37" xr3:uid="{00000000-0010-0000-4700-000025000000}" name="Thrombozyten Day23"/>
    <tableColumn id="38" xr3:uid="{00000000-0010-0000-4700-000026000000}" name="Thrombozyten Day24"/>
    <tableColumn id="39" xr3:uid="{00000000-0010-0000-4700-000027000000}" name="Thrombozyten Day25"/>
    <tableColumn id="40" xr3:uid="{00000000-0010-0000-4700-000028000000}" name="Thrombozyten Day27"/>
    <tableColumn id="41" xr3:uid="{00000000-0010-0000-4700-000029000000}" name="Thrombozyten Day29"/>
    <tableColumn id="42" xr3:uid="{00000000-0010-0000-4700-00002A000000}" name="Thrombozyten Day32"/>
    <tableColumn id="43" xr3:uid="{00000000-0010-0000-4700-00002B000000}" name="Thrombozyten Day53"/>
    <tableColumn id="44" xr3:uid="{00000000-0010-0000-4700-00002C000000}" name="Thrombozyten Day62"/>
    <tableColumn id="45" xr3:uid="{00000000-0010-0000-4700-00002D000000}" name="Thrombozyten Day63"/>
    <tableColumn id="46" xr3:uid="{00000000-0010-0000-4700-00002E000000}" name="Thrombozyten Day66"/>
    <tableColumn id="47" xr3:uid="{00000000-0010-0000-4700-00002F000000}" name="Thrombozyten Day80"/>
    <tableColumn id="48" xr3:uid="{00000000-0010-0000-4700-000030000000}" name="Thrombozyten Day81"/>
    <tableColumn id="49" xr3:uid="{00000000-0010-0000-4700-000031000000}" name="Thrombozyten Day86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6DC73F9E-5B28-4337-BAC7-A705A33F94F7}" name="Thrombozyten1" displayName="Thrombozyten1" ref="A1:E69" tableType="queryTable" totalsRowShown="0">
  <autoFilter ref="A1:E69" xr:uid="{6DC73F9E-5B28-4337-BAC7-A705A33F94F7}"/>
  <sortState xmlns:xlrd2="http://schemas.microsoft.com/office/spreadsheetml/2017/richdata2" ref="A2:E69">
    <sortCondition descending="1" ref="E1:E69"/>
  </sortState>
  <tableColumns count="5">
    <tableColumn id="6" xr3:uid="{3CF03BC0-66B0-4AEC-8452-DDC25CCE8240}" uniqueName="6" name="Edited_BfArM Nummer2" queryTableFieldId="1"/>
    <tableColumn id="2" xr3:uid="{53295A5A-ED47-45A4-BD6F-2E7E9F2C4F40}" uniqueName="2" name="Treatment2" queryTableFieldId="2" dataDxfId="223"/>
    <tableColumn id="3" xr3:uid="{5E1A67F4-8709-4654-8B53-28E316C9C3F8}" uniqueName="3" name="Thrombozyten" queryTableFieldId="3" dataDxfId="222"/>
    <tableColumn id="4" xr3:uid="{32A6393C-E03D-4BF6-A052-8A4CEBF0E495}" uniqueName="4" name="Day of Observations" queryTableFieldId="4"/>
    <tableColumn id="5" xr3:uid="{7B383DAD-1FB1-4B58-852F-D12D28C87D1D}" uniqueName="5" name="Total Number of Observations" queryTableFieldId="5"/>
  </tableColumns>
  <tableStyleInfo name="TableStyleMedium7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9000000}" name="Tabelle76" displayName="Tabelle76" ref="A1:G370" totalsRowShown="0" headerRowDxfId="220">
  <autoFilter ref="A1:G370" xr:uid="{00000000-0009-0000-0100-00004C000000}"/>
  <tableColumns count="7">
    <tableColumn id="1" xr3:uid="{00000000-0010-0000-4900-000001000000}" name="Edited_BfArM Nummer2"/>
    <tableColumn id="2" xr3:uid="{00000000-0010-0000-4900-000002000000}" name="Treatment2"/>
    <tableColumn id="3" xr3:uid="{00000000-0010-0000-4900-000003000000}" name="Haptoglobin Day_Unknown"/>
    <tableColumn id="4" xr3:uid="{00000000-0010-0000-4900-000004000000}" name="Haptoglobin Day1"/>
    <tableColumn id="5" xr3:uid="{00000000-0010-0000-4900-000005000000}" name="Haptoglobin Day2"/>
    <tableColumn id="6" xr3:uid="{00000000-0010-0000-4900-000006000000}" name="Haptoglobin Day4"/>
    <tableColumn id="7" xr3:uid="{00000000-0010-0000-4900-000007000000}" name="Haptoglobin Day5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A000000}" name="Haptoglobin" displayName="Haptoglobin" ref="A1:E6" tableType="queryTable" totalsRowShown="0">
  <autoFilter ref="A1:E6" xr:uid="{00000000-0009-0000-0100-00004D000000}"/>
  <tableColumns count="5">
    <tableColumn id="6" xr3:uid="{00000000-0010-0000-4A00-000006000000}" uniqueName="6" name="Edited_BfArM Nummer2" queryTableFieldId="1" dataDxfId="219"/>
    <tableColumn id="2" xr3:uid="{00000000-0010-0000-4A00-000002000000}" uniqueName="2" name="Treatment2" queryTableFieldId="2" dataDxfId="218"/>
    <tableColumn id="3" xr3:uid="{00000000-0010-0000-4A00-000003000000}" uniqueName="3" name="Haptoglobin" queryTableFieldId="3" dataDxfId="217"/>
    <tableColumn id="4" xr3:uid="{00000000-0010-0000-4A00-000004000000}" uniqueName="4" name="Day of Observations" queryTableFieldId="4" dataDxfId="216"/>
    <tableColumn id="5" xr3:uid="{00000000-0010-0000-4A00-000005000000}" uniqueName="5" name="Total Number of Observations" queryTableFieldId="5" dataDxfId="215"/>
  </tableColumns>
  <tableStyleInfo name="TableStyleMedium7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B000000}" name="Tabelle78" displayName="Tabelle78" ref="A1:J370" totalsRowShown="0" headerRowDxfId="213">
  <autoFilter ref="A1:J370" xr:uid="{00000000-0009-0000-0100-00004E000000}"/>
  <tableColumns count="10">
    <tableColumn id="1" xr3:uid="{00000000-0010-0000-4B00-000001000000}" name="Edited_BfArM Nummer2"/>
    <tableColumn id="2" xr3:uid="{00000000-0010-0000-4B00-000002000000}" name="Treatment2"/>
    <tableColumn id="3" xr3:uid="{00000000-0010-0000-4B00-000003000000}" name="BSG Day12_From Start"/>
    <tableColumn id="4" xr3:uid="{00000000-0010-0000-4B00-000004000000}" name="BSG Day7_From Start"/>
    <tableColumn id="5" xr3:uid="{00000000-0010-0000-4B00-000005000000}" name="BSG Day_Unknown"/>
    <tableColumn id="6" xr3:uid="{00000000-0010-0000-4B00-000006000000}" name="BSG Day1"/>
    <tableColumn id="7" xr3:uid="{00000000-0010-0000-4B00-000007000000}" name="BSG Day2"/>
    <tableColumn id="8" xr3:uid="{00000000-0010-0000-4B00-000008000000}" name="BSG Day9"/>
    <tableColumn id="9" xr3:uid="{00000000-0010-0000-4B00-000009000000}" name="BSG Day11"/>
    <tableColumn id="10" xr3:uid="{00000000-0010-0000-4B00-00000A000000}" name="BSG Day12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C000000}" name="BSG" displayName="BSG" ref="A1:E8" tableType="queryTable" totalsRowShown="0">
  <autoFilter ref="A1:E8" xr:uid="{00000000-0009-0000-0100-00004F000000}"/>
  <tableColumns count="5">
    <tableColumn id="6" xr3:uid="{00000000-0010-0000-4C00-000006000000}" uniqueName="6" name="Edited_BfArM Nummer2" queryTableFieldId="1" dataDxfId="212"/>
    <tableColumn id="2" xr3:uid="{00000000-0010-0000-4C00-000002000000}" uniqueName="2" name="Treatment2" queryTableFieldId="2" dataDxfId="211"/>
    <tableColumn id="3" xr3:uid="{00000000-0010-0000-4C00-000003000000}" uniqueName="3" name="BSG" queryTableFieldId="3" dataDxfId="210"/>
    <tableColumn id="4" xr3:uid="{00000000-0010-0000-4C00-000004000000}" uniqueName="4" name="Day of Observations" queryTableFieldId="4" dataDxfId="209"/>
    <tableColumn id="5" xr3:uid="{00000000-0010-0000-4C00-000005000000}" uniqueName="5" name="Total Number of Observations" queryTableFieldId="5" dataDxfId="208"/>
  </tableColumns>
  <tableStyleInfo name="TableStyleMedium7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D000000}" name="Tabelle80" displayName="Tabelle80" ref="A1:H370" totalsRowShown="0" headerRowDxfId="206">
  <autoFilter ref="A1:H370" xr:uid="{00000000-0009-0000-0100-000050000000}"/>
  <tableColumns count="8">
    <tableColumn id="1" xr3:uid="{00000000-0010-0000-4D00-000001000000}" name="Edited_BfArM Nummer2"/>
    <tableColumn id="2" xr3:uid="{00000000-0010-0000-4D00-000002000000}" name="Treatment2"/>
    <tableColumn id="3" xr3:uid="{00000000-0010-0000-4D00-000003000000}" name="Monozyten Day11_From Start"/>
    <tableColumn id="4" xr3:uid="{00000000-0010-0000-4D00-000004000000}" name="Monozyten Day_Unknown"/>
    <tableColumn id="5" xr3:uid="{00000000-0010-0000-4D00-000005000000}" name="Monozyten Day1"/>
    <tableColumn id="6" xr3:uid="{00000000-0010-0000-4D00-000006000000}" name="Monozyten Day6"/>
    <tableColumn id="7" xr3:uid="{00000000-0010-0000-4D00-000007000000}" name="Monozyten Day31"/>
    <tableColumn id="8" xr3:uid="{00000000-0010-0000-4D00-000008000000}" name="Monozyten Day81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4E000000}" name="Monozyten" displayName="Monozyten" ref="A1:E9" tableType="queryTable" totalsRowShown="0">
  <autoFilter ref="A1:E9" xr:uid="{00000000-0009-0000-0100-000051000000}"/>
  <sortState xmlns:xlrd2="http://schemas.microsoft.com/office/spreadsheetml/2017/richdata2" ref="A2:E9">
    <sortCondition descending="1" ref="E1:E9"/>
  </sortState>
  <tableColumns count="5">
    <tableColumn id="6" xr3:uid="{00000000-0010-0000-4E00-000006000000}" uniqueName="6" name="Edited_BfArM Nummer2" queryTableFieldId="1" dataDxfId="205"/>
    <tableColumn id="2" xr3:uid="{00000000-0010-0000-4E00-000002000000}" uniqueName="2" name="Treatment2" queryTableFieldId="2" dataDxfId="204"/>
    <tableColumn id="3" xr3:uid="{00000000-0010-0000-4E00-000003000000}" uniqueName="3" name="Monozyten" queryTableFieldId="3" dataDxfId="203"/>
    <tableColumn id="4" xr3:uid="{00000000-0010-0000-4E00-000004000000}" uniqueName="4" name="Day of Observations" queryTableFieldId="4" dataDxfId="202"/>
    <tableColumn id="5" xr3:uid="{00000000-0010-0000-4E00-000005000000}" uniqueName="5" name="Total Number of Observations" queryTableFieldId="5" dataDxfId="201"/>
  </tableColumns>
  <tableStyleInfo name="TableStyleMedium7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4F000000}" name="Tabelle82" displayName="Tabelle82" ref="A1:T370" totalsRowShown="0" headerRowDxfId="199">
  <autoFilter ref="A1:T370" xr:uid="{00000000-0009-0000-0100-000052000000}"/>
  <tableColumns count="20">
    <tableColumn id="1" xr3:uid="{00000000-0010-0000-4F00-000001000000}" name="Edited_BfArM Nummer2"/>
    <tableColumn id="2" xr3:uid="{00000000-0010-0000-4F00-000002000000}" name="Treatment2"/>
    <tableColumn id="3" xr3:uid="{00000000-0010-0000-4F00-000003000000}" name="EosinophileDay36_From Start"/>
    <tableColumn id="4" xr3:uid="{00000000-0010-0000-4F00-000004000000}" name="EosinophileDay20_From Start"/>
    <tableColumn id="5" xr3:uid="{00000000-0010-0000-4F00-000005000000}" name="EosinophileDay12_From Start"/>
    <tableColumn id="6" xr3:uid="{00000000-0010-0000-4F00-000006000000}" name="EosinophileDay11_From Start"/>
    <tableColumn id="7" xr3:uid="{00000000-0010-0000-4F00-000007000000}" name="EosinophileDay7_From Start"/>
    <tableColumn id="8" xr3:uid="{00000000-0010-0000-4F00-000008000000}" name="EosinophileDay6_From Start"/>
    <tableColumn id="9" xr3:uid="{00000000-0010-0000-4F00-000009000000}" name="EosinophileDay_Unknown"/>
    <tableColumn id="10" xr3:uid="{00000000-0010-0000-4F00-00000A000000}" name="EosinophileDay1"/>
    <tableColumn id="11" xr3:uid="{00000000-0010-0000-4F00-00000B000000}" name="EosinophileDay2"/>
    <tableColumn id="12" xr3:uid="{00000000-0010-0000-4F00-00000C000000}" name="EosinophileDay3"/>
    <tableColumn id="13" xr3:uid="{00000000-0010-0000-4F00-00000D000000}" name="EosinophileDay7"/>
    <tableColumn id="14" xr3:uid="{00000000-0010-0000-4F00-00000E000000}" name="EosinophileDay9"/>
    <tableColumn id="15" xr3:uid="{00000000-0010-0000-4F00-00000F000000}" name="EosinophileDay15"/>
    <tableColumn id="16" xr3:uid="{00000000-0010-0000-4F00-000010000000}" name="EosinophileDay29"/>
    <tableColumn id="17" xr3:uid="{00000000-0010-0000-4F00-000011000000}" name="EosinophileDay32"/>
    <tableColumn id="18" xr3:uid="{00000000-0010-0000-4F00-000012000000}" name="EosinophileDay63"/>
    <tableColumn id="19" xr3:uid="{00000000-0010-0000-4F00-000013000000}" name="EosinophileDay78"/>
    <tableColumn id="20" xr3:uid="{00000000-0010-0000-4F00-000014000000}" name="EosinophileDay79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0000000}" name="Eosinophile" displayName="Eosinophile" ref="A1:E16" tableType="queryTable" totalsRowShown="0">
  <autoFilter ref="A1:E16" xr:uid="{00000000-0009-0000-0100-000053000000}"/>
  <sortState xmlns:xlrd2="http://schemas.microsoft.com/office/spreadsheetml/2017/richdata2" ref="A2:E16">
    <sortCondition descending="1" ref="E1:E16"/>
  </sortState>
  <tableColumns count="5">
    <tableColumn id="6" xr3:uid="{00000000-0010-0000-5000-000006000000}" uniqueName="6" name="Edited_BfArM Nummer2" queryTableFieldId="1" dataDxfId="198"/>
    <tableColumn id="2" xr3:uid="{00000000-0010-0000-5000-000002000000}" uniqueName="2" name="Treatment2" queryTableFieldId="2" dataDxfId="197"/>
    <tableColumn id="3" xr3:uid="{00000000-0010-0000-5000-000003000000}" uniqueName="3" name="Eosinophile" queryTableFieldId="3" dataDxfId="196"/>
    <tableColumn id="4" xr3:uid="{00000000-0010-0000-5000-000004000000}" uniqueName="4" name="Day of Observations" queryTableFieldId="4" dataDxfId="195"/>
    <tableColumn id="5" xr3:uid="{00000000-0010-0000-5000-000005000000}" uniqueName="5" name="Total Number of Observations" queryTableFieldId="5" dataDxfId="194"/>
  </tableColumns>
  <tableStyleInfo name="TableStyleMedium7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CC283A00-B773-490C-9E93-7406076621FA}" name="Tabelle144" displayName="Tabelle144" ref="A1:Z370" totalsRowShown="0" headerRowDxfId="192">
  <autoFilter ref="A1:Z370" xr:uid="{CC283A00-B773-490C-9E93-7406076621FA}"/>
  <tableColumns count="26">
    <tableColumn id="1" xr3:uid="{865F9FDF-BA65-425D-8367-857FDCDFCAE7}" name="Edited_BfArM Nummer2"/>
    <tableColumn id="2" xr3:uid="{664889BA-DE37-424E-9CC6-B6B340F9146A}" name="Treatment2"/>
    <tableColumn id="3" xr3:uid="{3A454EDE-32DF-4D00-ABFA-3B437582DCF6}" name="Neutrophile Day48_From Start"/>
    <tableColumn id="4" xr3:uid="{52E31D10-E797-4517-AB96-6024E2870707}" name="Neutrophile Day36_From Start"/>
    <tableColumn id="5" xr3:uid="{921314A0-776F-4B30-90BD-76E9FA0DCE98}" name="Neutrophile Day22_From Start"/>
    <tableColumn id="6" xr3:uid="{ACE0C7D5-0ABF-4B65-B0D5-EE03610B53EF}" name="Neutrophile Day20_From Start"/>
    <tableColumn id="7" xr3:uid="{C38EE894-967A-4BB4-A4F4-08515E982EFF}" name="Neutrophile Day12_From Start"/>
    <tableColumn id="8" xr3:uid="{8179CAE3-2249-4B14-BA34-C4A674D33EA5}" name="Neutrophile Day9_From Start"/>
    <tableColumn id="9" xr3:uid="{C8F5244D-5F1A-4857-AFDA-BC2756D853D2}" name="Neutrophile Day7_From Start"/>
    <tableColumn id="10" xr3:uid="{2F30FA6C-8B5E-4456-8569-41E77308EB3E}" name="Neutrophile Day6_From Start"/>
    <tableColumn id="11" xr3:uid="{C9309852-0125-4EA2-8857-86C558D4451B}" name="Neutrophile Day_Unknown"/>
    <tableColumn id="12" xr3:uid="{E0B8F057-4DEA-4CF6-8E69-3C86DAEB0679}" name="Neutrophile Day1"/>
    <tableColumn id="13" xr3:uid="{BDE3B25A-D5CF-46DC-9A07-F1C2024C68B2}" name="Neutrophile Day2"/>
    <tableColumn id="14" xr3:uid="{8506C4B2-2EC6-44DA-9A92-BEC9C76CB15C}" name="Neutrophile Day3"/>
    <tableColumn id="15" xr3:uid="{835E106A-91F2-4FAA-941F-C1E81BF1E19B}" name="Neutrophile Day5"/>
    <tableColumn id="16" xr3:uid="{8DA50811-0E91-44D4-B98E-B3A02B056943}" name="Neutrophile Day6"/>
    <tableColumn id="17" xr3:uid="{CD23F0B6-B63D-43FF-A435-A902A7143F77}" name="Neutrophile Day9"/>
    <tableColumn id="18" xr3:uid="{D407B1C6-6613-4556-99B2-A058A018DD69}" name="Neutrophile Day14"/>
    <tableColumn id="19" xr3:uid="{982D5B98-B293-48AE-BDB4-821E5A88DE9D}" name="Neutrophile Day15"/>
    <tableColumn id="20" xr3:uid="{8CAB0C18-B01C-49B9-BCF3-D6C9081707FE}" name="Neutrophile Day29"/>
    <tableColumn id="21" xr3:uid="{AFE3D259-4346-485E-8B37-DBCDD6761130}" name="Neutrophile Day30"/>
    <tableColumn id="22" xr3:uid="{BC36AC8C-A72B-4BFF-87F0-CA5BDC25097F}" name="Neutrophile Day31"/>
    <tableColumn id="23" xr3:uid="{8C016D99-C74A-4728-B003-E005F695BB43}" name="Neutrophile Day44"/>
    <tableColumn id="24" xr3:uid="{5BC51A4A-DBD2-4129-9F99-17960907472A}" name="Neutrophile Day63"/>
    <tableColumn id="25" xr3:uid="{3BA3216D-7734-41BB-BABA-2D9D4C376E4C}" name="Neutrophile Day80"/>
    <tableColumn id="26" xr3:uid="{1ADF4042-264A-4A98-91B8-442C0F1F80FE}" name="Neutrophile Day81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9A76494F-8685-451A-928C-409D5A2A960E}" name="Neutrophile" displayName="Neutrophile" ref="A1:E24" tableType="queryTable" totalsRowShown="0">
  <autoFilter ref="A1:E24" xr:uid="{9A76494F-8685-451A-928C-409D5A2A960E}"/>
  <sortState xmlns:xlrd2="http://schemas.microsoft.com/office/spreadsheetml/2017/richdata2" ref="A2:E24">
    <sortCondition descending="1" ref="E1:E24"/>
  </sortState>
  <tableColumns count="5">
    <tableColumn id="6" xr3:uid="{46B7CA8B-0169-45C2-91CA-674958D74977}" uniqueName="6" name="Edited_BfArM Nummer2" queryTableFieldId="1" dataDxfId="191"/>
    <tableColumn id="2" xr3:uid="{E7AE115F-8CC5-4398-B8E0-881884C5738E}" uniqueName="2" name="Treatment2" queryTableFieldId="2" dataDxfId="190"/>
    <tableColumn id="3" xr3:uid="{E80B0729-0673-4F5E-BA1A-4965C7041355}" uniqueName="3" name="Neutrophile" queryTableFieldId="3" dataDxfId="189"/>
    <tableColumn id="4" xr3:uid="{2D127324-8CC4-4536-BFB7-111AB6CD6EFD}" uniqueName="4" name="Day of Observations" queryTableFieldId="4" dataDxfId="188"/>
    <tableColumn id="5" xr3:uid="{906CE853-BDDA-4997-B02F-A683CA540558}" uniqueName="5" name="Total Number of Observations" queryTableFieldId="5" dataDxfId="187"/>
  </tableColumns>
  <tableStyleInfo name="TableStyleMedium7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2000000}" name="Tabelle85" displayName="Tabelle85" ref="A1:R370" totalsRowShown="0" headerRowDxfId="185">
  <autoFilter ref="A1:R370" xr:uid="{00000000-0009-0000-0100-000055000000}"/>
  <tableColumns count="18">
    <tableColumn id="1" xr3:uid="{00000000-0010-0000-5200-000001000000}" name="Edited_BfArM Nummer2"/>
    <tableColumn id="2" xr3:uid="{00000000-0010-0000-5200-000002000000}" name="Treatment2"/>
    <tableColumn id="3" xr3:uid="{00000000-0010-0000-5200-000003000000}" name="Basophile Day36_From Start"/>
    <tableColumn id="4" xr3:uid="{00000000-0010-0000-5200-000004000000}" name="Basophile Day20_From Start"/>
    <tableColumn id="5" xr3:uid="{00000000-0010-0000-5200-000005000000}" name="Basophile Day12_From Start"/>
    <tableColumn id="6" xr3:uid="{00000000-0010-0000-5200-000006000000}" name="Basophile Day11_From Start"/>
    <tableColumn id="7" xr3:uid="{00000000-0010-0000-5200-000007000000}" name="Basophile Day7_From Start"/>
    <tableColumn id="8" xr3:uid="{00000000-0010-0000-5200-000008000000}" name="Basophile Day6_From Start"/>
    <tableColumn id="9" xr3:uid="{00000000-0010-0000-5200-000009000000}" name="Basophile Day_Unknown"/>
    <tableColumn id="10" xr3:uid="{00000000-0010-0000-5200-00000A000000}" name="Basophile Day1"/>
    <tableColumn id="11" xr3:uid="{00000000-0010-0000-5200-00000B000000}" name="Basophile Day2"/>
    <tableColumn id="12" xr3:uid="{00000000-0010-0000-5200-00000C000000}" name="Basophile Day3"/>
    <tableColumn id="13" xr3:uid="{00000000-0010-0000-5200-00000D000000}" name="Basophile Day9"/>
    <tableColumn id="14" xr3:uid="{00000000-0010-0000-5200-00000E000000}" name="Basophile Day15"/>
    <tableColumn id="15" xr3:uid="{00000000-0010-0000-5200-00000F000000}" name="Basophile Day29"/>
    <tableColumn id="16" xr3:uid="{00000000-0010-0000-5200-000010000000}" name="Basophile Day63"/>
    <tableColumn id="17" xr3:uid="{00000000-0010-0000-5200-000011000000}" name="Basophile Day80"/>
    <tableColumn id="18" xr3:uid="{00000000-0010-0000-5200-000012000000}" name="Basophile Day81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3000000}" name="Basophile" displayName="Basophile" ref="A1:E11" tableType="queryTable" totalsRowShown="0">
  <autoFilter ref="A1:E11" xr:uid="{00000000-0009-0000-0100-000056000000}"/>
  <sortState xmlns:xlrd2="http://schemas.microsoft.com/office/spreadsheetml/2017/richdata2" ref="A3:E11">
    <sortCondition descending="1" ref="E1:E11"/>
  </sortState>
  <tableColumns count="5">
    <tableColumn id="6" xr3:uid="{00000000-0010-0000-5300-000006000000}" uniqueName="6" name="Edited_BfArM Nummer2" queryTableFieldId="1" dataDxfId="184"/>
    <tableColumn id="2" xr3:uid="{00000000-0010-0000-5300-000002000000}" uniqueName="2" name="Treatment2" queryTableFieldId="2" dataDxfId="183"/>
    <tableColumn id="3" xr3:uid="{00000000-0010-0000-5300-000003000000}" uniqueName="3" name="Basophile" queryTableFieldId="3" dataDxfId="182"/>
    <tableColumn id="4" xr3:uid="{00000000-0010-0000-5300-000004000000}" uniqueName="4" name="Day of Observations" queryTableFieldId="4" dataDxfId="181"/>
    <tableColumn id="5" xr3:uid="{00000000-0010-0000-5300-000005000000}" uniqueName="5" name="Total Number of Observations" queryTableFieldId="5" dataDxfId="180"/>
  </tableColumns>
  <tableStyleInfo name="TableStyleMedium7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4000000}" name="Tabelle87" displayName="Tabelle87" ref="A1:W370" totalsRowShown="0" headerRowDxfId="178">
  <autoFilter ref="A1:W370" xr:uid="{00000000-0009-0000-0100-000057000000}"/>
  <tableColumns count="23">
    <tableColumn id="1" xr3:uid="{00000000-0010-0000-5400-000001000000}" name="Edited_BfArM Nummer2"/>
    <tableColumn id="2" xr3:uid="{00000000-0010-0000-5400-000002000000}" name="Treatment2"/>
    <tableColumn id="3" xr3:uid="{00000000-0010-0000-5400-000003000000}" name="Albumin Day11_From Start"/>
    <tableColumn id="4" xr3:uid="{00000000-0010-0000-5400-000004000000}" name="Albumin Day8_From Start"/>
    <tableColumn id="5" xr3:uid="{00000000-0010-0000-5400-000005000000}" name="Albumin Day2_From Start"/>
    <tableColumn id="6" xr3:uid="{00000000-0010-0000-5400-000006000000}" name="Albumin Day1_From Start"/>
    <tableColumn id="7" xr3:uid="{00000000-0010-0000-5400-000007000000}" name="Albumin Day_Unknown"/>
    <tableColumn id="8" xr3:uid="{00000000-0010-0000-5400-000008000000}" name="Albumin Day1"/>
    <tableColumn id="9" xr3:uid="{00000000-0010-0000-5400-000009000000}" name="Albumin Day2"/>
    <tableColumn id="10" xr3:uid="{00000000-0010-0000-5400-00000A000000}" name="Albumin Day3"/>
    <tableColumn id="11" xr3:uid="{00000000-0010-0000-5400-00000B000000}" name="Albumin Day4"/>
    <tableColumn id="12" xr3:uid="{00000000-0010-0000-5400-00000C000000}" name="Albumin Day5"/>
    <tableColumn id="13" xr3:uid="{00000000-0010-0000-5400-00000D000000}" name="Albumin Day6"/>
    <tableColumn id="14" xr3:uid="{00000000-0010-0000-5400-00000E000000}" name="Albumin Day12"/>
    <tableColumn id="15" xr3:uid="{00000000-0010-0000-5400-00000F000000}" name="Albumin Day13"/>
    <tableColumn id="16" xr3:uid="{00000000-0010-0000-5400-000010000000}" name="Albumin Day14"/>
    <tableColumn id="17" xr3:uid="{00000000-0010-0000-5400-000011000000}" name="Albumin Day16"/>
    <tableColumn id="18" xr3:uid="{00000000-0010-0000-5400-000012000000}" name="Albumin Day17"/>
    <tableColumn id="19" xr3:uid="{00000000-0010-0000-5400-000013000000}" name="Albumin Day24"/>
    <tableColumn id="20" xr3:uid="{00000000-0010-0000-5400-000014000000}" name="Albumin Day25"/>
    <tableColumn id="21" xr3:uid="{00000000-0010-0000-5400-000015000000}" name="Albumin Day53"/>
    <tableColumn id="22" xr3:uid="{00000000-0010-0000-5400-000016000000}" name="Albumin Day66"/>
    <tableColumn id="23" xr3:uid="{00000000-0010-0000-5400-000017000000}" name="Albumin Day86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5000000}" name="Albumin" displayName="Albumin" ref="A1:E19" tableType="queryTable" totalsRowShown="0">
  <autoFilter ref="A1:E19" xr:uid="{00000000-0009-0000-0100-000058000000}"/>
  <sortState xmlns:xlrd2="http://schemas.microsoft.com/office/spreadsheetml/2017/richdata2" ref="A2:E19">
    <sortCondition descending="1" ref="E1:E19"/>
  </sortState>
  <tableColumns count="5">
    <tableColumn id="6" xr3:uid="{00000000-0010-0000-5500-000006000000}" uniqueName="6" name="Edited_BfArM Nummer2" queryTableFieldId="1" dataDxfId="177"/>
    <tableColumn id="2" xr3:uid="{00000000-0010-0000-5500-000002000000}" uniqueName="2" name="Treatment2" queryTableFieldId="2" dataDxfId="176"/>
    <tableColumn id="3" xr3:uid="{00000000-0010-0000-5500-000003000000}" uniqueName="3" name="Albumin" queryTableFieldId="3" dataDxfId="175"/>
    <tableColumn id="4" xr3:uid="{00000000-0010-0000-5500-000004000000}" uniqueName="4" name="Day of Observations" queryTableFieldId="4" dataDxfId="174"/>
    <tableColumn id="5" xr3:uid="{00000000-0010-0000-5500-000005000000}" uniqueName="5" name="Total Number of Observations" queryTableFieldId="5" dataDxfId="173"/>
  </tableColumns>
  <tableStyleInfo name="TableStyleMedium7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6000000}" name="Tabelle89" displayName="Tabelle89" ref="A1:E370" totalsRowShown="0" headerRowDxfId="171">
  <autoFilter ref="A1:E370" xr:uid="{00000000-0009-0000-0100-000059000000}"/>
  <tableColumns count="5">
    <tableColumn id="1" xr3:uid="{00000000-0010-0000-5600-000001000000}" name="Edited_BfArM Nummer2"/>
    <tableColumn id="2" xr3:uid="{00000000-0010-0000-5600-000002000000}" name="Treatment2"/>
    <tableColumn id="3" xr3:uid="{00000000-0010-0000-5600-000003000000}" name="GGTP Day_Unknown"/>
    <tableColumn id="4" xr3:uid="{00000000-0010-0000-5600-000004000000}" name="GGTP Day1"/>
    <tableColumn id="5" xr3:uid="{00000000-0010-0000-5600-000005000000}" name="GGTP Day3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7000000}" name="GGTP" displayName="GGTP" ref="A1:E2" tableType="queryTable" totalsRowShown="0">
  <autoFilter ref="A1:E2" xr:uid="{00000000-0009-0000-0100-00005A000000}"/>
  <tableColumns count="5">
    <tableColumn id="6" xr3:uid="{00000000-0010-0000-5700-000006000000}" uniqueName="6" name="Edited_BfArM Nummer2" queryTableFieldId="1" dataDxfId="170"/>
    <tableColumn id="2" xr3:uid="{00000000-0010-0000-5700-000002000000}" uniqueName="2" name="Treatment2" queryTableFieldId="2" dataDxfId="169"/>
    <tableColumn id="3" xr3:uid="{00000000-0010-0000-5700-000003000000}" uniqueName="3" name="GGTP" queryTableFieldId="3" dataDxfId="168"/>
    <tableColumn id="4" xr3:uid="{00000000-0010-0000-5700-000004000000}" uniqueName="4" name="Day of Observations" queryTableFieldId="4" dataDxfId="167"/>
    <tableColumn id="5" xr3:uid="{00000000-0010-0000-5700-000005000000}" uniqueName="5" name="Total Number of Observations" queryTableFieldId="5" dataDxfId="166"/>
  </tableColumns>
  <tableStyleInfo name="TableStyleMedium7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8000000}" name="Tabelle91" displayName="Tabelle91" ref="A1:D370" totalsRowShown="0" headerRowDxfId="164">
  <autoFilter ref="A1:D370" xr:uid="{00000000-0009-0000-0100-00005B000000}"/>
  <tableColumns count="4">
    <tableColumn id="1" xr3:uid="{00000000-0010-0000-5800-000001000000}" name="Edited_BfArM Nummer2"/>
    <tableColumn id="2" xr3:uid="{00000000-0010-0000-5800-000002000000}" name="Treatment2"/>
    <tableColumn id="3" xr3:uid="{00000000-0010-0000-5800-000003000000}" name="gammaGlobulin Day5"/>
    <tableColumn id="4" xr3:uid="{00000000-0010-0000-5800-000004000000}" name="gammaGlobulin Day1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9000000}" name="gammaGlobulin" displayName="gammaGlobulin" ref="A1:E2" tableType="queryTable" totalsRowShown="0">
  <autoFilter ref="A1:E2" xr:uid="{00000000-0009-0000-0100-00005C000000}"/>
  <tableColumns count="5">
    <tableColumn id="6" xr3:uid="{00000000-0010-0000-5900-000006000000}" uniqueName="6" name="Edited_BfArM Nummer2" queryTableFieldId="1" dataDxfId="163"/>
    <tableColumn id="2" xr3:uid="{00000000-0010-0000-5900-000002000000}" uniqueName="2" name="Treatment2" queryTableFieldId="2" dataDxfId="162"/>
    <tableColumn id="3" xr3:uid="{00000000-0010-0000-5900-000003000000}" uniqueName="3" name="gammaGlobulin" queryTableFieldId="3" dataDxfId="161"/>
    <tableColumn id="4" xr3:uid="{00000000-0010-0000-5900-000004000000}" uniqueName="4" name="Day of Observations" queryTableFieldId="4" dataDxfId="160"/>
    <tableColumn id="5" xr3:uid="{00000000-0010-0000-5900-000005000000}" uniqueName="5" name="Total Number of Observations" queryTableFieldId="5" dataDxfId="159"/>
  </tableColumns>
  <tableStyleInfo name="TableStyleMedium7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A000000}" name="Tabelle94" displayName="Tabelle94" ref="A1:E370" totalsRowShown="0" headerRowDxfId="157">
  <autoFilter ref="A1:E370" xr:uid="{00000000-0009-0000-0100-00005E000000}"/>
  <tableColumns count="5">
    <tableColumn id="1" xr3:uid="{00000000-0010-0000-5A00-000001000000}" name="Edited_BfArM Nummer2"/>
    <tableColumn id="2" xr3:uid="{00000000-0010-0000-5A00-000002000000}" name="Treatment2"/>
    <tableColumn id="3" xr3:uid="{00000000-0010-0000-5A00-000003000000}" name="alphaGlobulin Day_Unknown"/>
    <tableColumn id="4" xr3:uid="{00000000-0010-0000-5A00-000004000000}" name="alphaGlobulin Day1"/>
    <tableColumn id="5" xr3:uid="{00000000-0010-0000-5A00-000005000000}" name="alphaGlobulin Day3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B000000}" name="alphaGlobulin" displayName="alphaGlobulin" ref="A1:E2" tableType="queryTable" totalsRowShown="0">
  <autoFilter ref="A1:E2" xr:uid="{00000000-0009-0000-0100-00005F000000}"/>
  <tableColumns count="5">
    <tableColumn id="6" xr3:uid="{00000000-0010-0000-5B00-000006000000}" uniqueName="6" name="Edited_BfArM Nummer2" queryTableFieldId="1" dataDxfId="156"/>
    <tableColumn id="2" xr3:uid="{00000000-0010-0000-5B00-000002000000}" uniqueName="2" name="Treatment2" queryTableFieldId="2" dataDxfId="155"/>
    <tableColumn id="3" xr3:uid="{00000000-0010-0000-5B00-000003000000}" uniqueName="3" name="alphaGlobulin" queryTableFieldId="3" dataDxfId="154"/>
    <tableColumn id="4" xr3:uid="{00000000-0010-0000-5B00-000004000000}" uniqueName="4" name="Day of Observations" queryTableFieldId="4" dataDxfId="153"/>
    <tableColumn id="5" xr3:uid="{00000000-0010-0000-5B00-000005000000}" uniqueName="5" name="Total Number of Observations" queryTableFieldId="5" dataDxfId="152"/>
  </tableColumns>
  <tableStyleInfo name="TableStyleMedium7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C000000}" name="Tabelle96" displayName="Tabelle96" ref="A1:L370" totalsRowShown="0" headerRowDxfId="150">
  <autoFilter ref="A1:L370" xr:uid="{00000000-0009-0000-0100-000060000000}"/>
  <tableColumns count="12">
    <tableColumn id="1" xr3:uid="{00000000-0010-0000-5C00-000001000000}" name="Edited_BfArM Nummer2"/>
    <tableColumn id="2" xr3:uid="{00000000-0010-0000-5C00-000002000000}" name="Treatment2"/>
    <tableColumn id="3" xr3:uid="{00000000-0010-0000-5C00-000003000000}" name="phBlut Day_Unknown"/>
    <tableColumn id="4" xr3:uid="{00000000-0010-0000-5C00-000004000000}" name="phBlut Day1"/>
    <tableColumn id="5" xr3:uid="{00000000-0010-0000-5C00-000005000000}" name="phBlut Day2"/>
    <tableColumn id="6" xr3:uid="{00000000-0010-0000-5C00-000006000000}" name="phBlut Day3"/>
    <tableColumn id="7" xr3:uid="{00000000-0010-0000-5C00-000007000000}" name="phBlut Day4"/>
    <tableColumn id="8" xr3:uid="{00000000-0010-0000-5C00-000008000000}" name="phBlut Day6"/>
    <tableColumn id="9" xr3:uid="{00000000-0010-0000-5C00-000009000000}" name="phBlut Day7"/>
    <tableColumn id="10" xr3:uid="{00000000-0010-0000-5C00-00000A000000}" name="phBlut Day8"/>
    <tableColumn id="11" xr3:uid="{00000000-0010-0000-5C00-00000B000000}" name="phBlut Day9"/>
    <tableColumn id="12" xr3:uid="{00000000-0010-0000-5C00-00000C000000}" name="phBlut Day10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5D000000}" name="phBlut" displayName="phBlut" ref="A1:E7" tableType="queryTable" totalsRowShown="0">
  <autoFilter ref="A1:E7" xr:uid="{00000000-0009-0000-0100-000061000000}"/>
  <sortState xmlns:xlrd2="http://schemas.microsoft.com/office/spreadsheetml/2017/richdata2" ref="A2:E7">
    <sortCondition descending="1" ref="E1:E7"/>
  </sortState>
  <tableColumns count="5">
    <tableColumn id="6" xr3:uid="{00000000-0010-0000-5D00-000006000000}" uniqueName="6" name="Edited_BfArM Nummer2" queryTableFieldId="1" dataDxfId="149"/>
    <tableColumn id="2" xr3:uid="{00000000-0010-0000-5D00-000002000000}" uniqueName="2" name="Treatment2" queryTableFieldId="2" dataDxfId="148"/>
    <tableColumn id="3" xr3:uid="{00000000-0010-0000-5D00-000003000000}" uniqueName="3" name="phBlut" queryTableFieldId="3" dataDxfId="147"/>
    <tableColumn id="4" xr3:uid="{00000000-0010-0000-5D00-000004000000}" uniqueName="4" name="Day of Observations" queryTableFieldId="4" dataDxfId="146"/>
    <tableColumn id="5" xr3:uid="{00000000-0010-0000-5D00-000005000000}" uniqueName="5" name="Total Number of Observations" queryTableFieldId="5" dataDxfId="145"/>
  </tableColumns>
  <tableStyleInfo name="TableStyleMedium7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5E000000}" name="Tabelle98" displayName="Tabelle98" ref="A1:H370" totalsRowShown="0" headerRowDxfId="143">
  <autoFilter ref="A1:H370" xr:uid="{00000000-0009-0000-0100-000062000000}"/>
  <tableColumns count="8">
    <tableColumn id="1" xr3:uid="{00000000-0010-0000-5E00-000001000000}" name="Edited_BfArM Nummer2"/>
    <tableColumn id="2" xr3:uid="{00000000-0010-0000-5E00-000002000000}" name="Treatment2"/>
    <tableColumn id="3" xr3:uid="{00000000-0010-0000-5E00-000003000000}" name="BaseExcess Day_Unknown"/>
    <tableColumn id="4" xr3:uid="{00000000-0010-0000-5E00-000004000000}" name="BaseExcess Day1"/>
    <tableColumn id="5" xr3:uid="{00000000-0010-0000-5E00-000005000000}" name="BaseExcess Day2"/>
    <tableColumn id="6" xr3:uid="{00000000-0010-0000-5E00-000006000000}" name="BaseExcess Day3"/>
    <tableColumn id="7" xr3:uid="{00000000-0010-0000-5E00-000007000000}" name="BaseExcess Day7"/>
    <tableColumn id="8" xr3:uid="{00000000-0010-0000-5E00-000008000000}" name="BaseExcess Day8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5F000000}" name="BaseExcess" displayName="BaseExcess" ref="A1:E5" tableType="queryTable" totalsRowShown="0">
  <autoFilter ref="A1:E5" xr:uid="{00000000-0009-0000-0100-000063000000}"/>
  <sortState xmlns:xlrd2="http://schemas.microsoft.com/office/spreadsheetml/2017/richdata2" ref="A2:E5">
    <sortCondition descending="1" ref="E1:E5"/>
  </sortState>
  <tableColumns count="5">
    <tableColumn id="6" xr3:uid="{00000000-0010-0000-5F00-000006000000}" uniqueName="6" name="Edited_BfArM Nummer2" queryTableFieldId="1" dataDxfId="142"/>
    <tableColumn id="2" xr3:uid="{00000000-0010-0000-5F00-000002000000}" uniqueName="2" name="Treatment2" queryTableFieldId="2" dataDxfId="141"/>
    <tableColumn id="3" xr3:uid="{00000000-0010-0000-5F00-000003000000}" uniqueName="3" name="BaseExcess" queryTableFieldId="3" dataDxfId="140"/>
    <tableColumn id="4" xr3:uid="{00000000-0010-0000-5F00-000004000000}" uniqueName="4" name="Day of Observations" queryTableFieldId="4" dataDxfId="139"/>
    <tableColumn id="5" xr3:uid="{00000000-0010-0000-5F00-000005000000}" uniqueName="5" name="Total Number of Observations" queryTableFieldId="5" dataDxfId="138"/>
  </tableColumns>
  <tableStyleInfo name="TableStyleMedium7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0000000}" name="Tabelle100" displayName="Tabelle100" ref="A1:K370" totalsRowShown="0" headerRowDxfId="136">
  <autoFilter ref="A1:K370" xr:uid="{00000000-0009-0000-0100-000064000000}"/>
  <tableColumns count="11">
    <tableColumn id="1" xr3:uid="{00000000-0010-0000-6000-000001000000}" name="Edited_BfArM Nummer2"/>
    <tableColumn id="2" xr3:uid="{00000000-0010-0000-6000-000002000000}" name="Treatment2"/>
    <tableColumn id="3" xr3:uid="{00000000-0010-0000-6000-000003000000}" name="Bicarbonat Day_Unknown"/>
    <tableColumn id="4" xr3:uid="{00000000-0010-0000-6000-000004000000}" name="Bicarbonat Day1"/>
    <tableColumn id="5" xr3:uid="{00000000-0010-0000-6000-000005000000}" name="Bicarbonat Day2"/>
    <tableColumn id="6" xr3:uid="{00000000-0010-0000-6000-000006000000}" name="Bicarbonat Day3"/>
    <tableColumn id="7" xr3:uid="{00000000-0010-0000-6000-000007000000}" name="Bicarbonat Day4"/>
    <tableColumn id="8" xr3:uid="{00000000-0010-0000-6000-000008000000}" name="Bicarbonat Day6"/>
    <tableColumn id="9" xr3:uid="{00000000-0010-0000-6000-000009000000}" name="Bicarbonat Day7"/>
    <tableColumn id="10" xr3:uid="{00000000-0010-0000-6000-00000A000000}" name="Bicarbonat Day8"/>
    <tableColumn id="11" xr3:uid="{00000000-0010-0000-6000-00000B000000}" name="Bicarbonat Day10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1000000}" name="Bicarbonat" displayName="Bicarbonat" ref="A1:E5" tableType="queryTable" totalsRowShown="0">
  <autoFilter ref="A1:E5" xr:uid="{00000000-0009-0000-0100-000065000000}">
    <filterColumn colId="1">
      <filters>
        <filter val="Leber_Diclo"/>
        <filter val="Leber_Para"/>
      </filters>
    </filterColumn>
  </autoFilter>
  <tableColumns count="5">
    <tableColumn id="6" xr3:uid="{00000000-0010-0000-6100-000006000000}" uniqueName="6" name="Edited_BfArM Nummer2" queryTableFieldId="1" dataDxfId="135"/>
    <tableColumn id="2" xr3:uid="{00000000-0010-0000-6100-000002000000}" uniqueName="2" name="Treatment2" queryTableFieldId="2" dataDxfId="134"/>
    <tableColumn id="3" xr3:uid="{00000000-0010-0000-6100-000003000000}" uniqueName="3" name="Bicarbonat" queryTableFieldId="3" dataDxfId="133"/>
    <tableColumn id="4" xr3:uid="{00000000-0010-0000-6100-000004000000}" uniqueName="4" name="Day of Observations" queryTableFieldId="4" dataDxfId="132"/>
    <tableColumn id="5" xr3:uid="{00000000-0010-0000-6100-000005000000}" uniqueName="5" name="Total Number of Observations" queryTableFieldId="5" dataDxfId="131"/>
  </tableColumns>
  <tableStyleInfo name="TableStyleMedium7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2000000}" name="Tabelle102" displayName="Tabelle102" ref="A1:G370" totalsRowShown="0" headerRowDxfId="129">
  <autoFilter ref="A1:G370" xr:uid="{00000000-0009-0000-0100-000066000000}"/>
  <tableColumns count="7">
    <tableColumn id="1" xr3:uid="{00000000-0010-0000-6200-000001000000}" name="Edited_BfArM Nummer2"/>
    <tableColumn id="2" xr3:uid="{00000000-0010-0000-6200-000002000000}" name="Treatment2"/>
    <tableColumn id="3" xr3:uid="{00000000-0010-0000-6200-000003000000}" name="Sauerstoffpartialdruck Day_Unknown"/>
    <tableColumn id="4" xr3:uid="{00000000-0010-0000-6200-000004000000}" name="Sauerstoffpartialdruck Day1"/>
    <tableColumn id="5" xr3:uid="{00000000-0010-0000-6200-000005000000}" name="Sauerstoffpartialdruck Day2"/>
    <tableColumn id="6" xr3:uid="{00000000-0010-0000-6200-000006000000}" name="Sauerstoffpartialdruck Day3"/>
    <tableColumn id="7" xr3:uid="{00000000-0010-0000-6200-000007000000}" name="Sauerstoffpartialdruck Day7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3000000}" name="Sauerstoffpartialdruck" displayName="Sauerstoffpartialdruck" ref="A1:E3" tableType="queryTable" totalsRowShown="0">
  <autoFilter ref="A1:E3" xr:uid="{00000000-0009-0000-0100-000067000000}"/>
  <tableColumns count="5">
    <tableColumn id="6" xr3:uid="{00000000-0010-0000-6300-000006000000}" uniqueName="6" name="Edited_BfArM Nummer2" queryTableFieldId="1" dataDxfId="128"/>
    <tableColumn id="2" xr3:uid="{00000000-0010-0000-6300-000002000000}" uniqueName="2" name="Treatment2" queryTableFieldId="2" dataDxfId="127"/>
    <tableColumn id="3" xr3:uid="{00000000-0010-0000-6300-000003000000}" uniqueName="3" name="Sauerstoffpartialdruck" queryTableFieldId="3" dataDxfId="126"/>
    <tableColumn id="4" xr3:uid="{00000000-0010-0000-6300-000004000000}" uniqueName="4" name="Day of Observations" queryTableFieldId="4" dataDxfId="125"/>
    <tableColumn id="5" xr3:uid="{00000000-0010-0000-6300-000005000000}" uniqueName="5" name="Total Number of Observations" queryTableFieldId="5" dataDxfId="124"/>
  </tableColumns>
  <tableStyleInfo name="TableStyleMedium7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4000000}" name="Tabelle104" displayName="Tabelle104" ref="A1:K370" totalsRowShown="0" headerRowDxfId="122">
  <autoFilter ref="A1:K370" xr:uid="{00000000-0009-0000-0100-000068000000}"/>
  <tableColumns count="11">
    <tableColumn id="1" xr3:uid="{00000000-0010-0000-6400-000001000000}" name="Edited_BfArM Nummer2"/>
    <tableColumn id="2" xr3:uid="{00000000-0010-0000-6400-000002000000}" name="Treatment2"/>
    <tableColumn id="3" xr3:uid="{00000000-0010-0000-6400-000003000000}" name="Kohlendioxidpartialdruck Day_Unknown"/>
    <tableColumn id="4" xr3:uid="{00000000-0010-0000-6400-000004000000}" name="Kohlendioxidpartialdruck Day1"/>
    <tableColumn id="5" xr3:uid="{00000000-0010-0000-6400-000005000000}" name="Kohlendioxidpartialdruck Day2"/>
    <tableColumn id="6" xr3:uid="{00000000-0010-0000-6400-000006000000}" name="Kohlendioxidpartialdruck Day3"/>
    <tableColumn id="7" xr3:uid="{00000000-0010-0000-6400-000007000000}" name="Kohlendioxidpartialdruck Day4"/>
    <tableColumn id="8" xr3:uid="{00000000-0010-0000-6400-000008000000}" name="Kohlendioxidpartialdruck Day6"/>
    <tableColumn id="9" xr3:uid="{00000000-0010-0000-6400-000009000000}" name="Kohlendioxidpartialdruck Day7"/>
    <tableColumn id="10" xr3:uid="{00000000-0010-0000-6400-00000A000000}" name="Kohlendioxidpartialdruck Day8"/>
    <tableColumn id="11" xr3:uid="{00000000-0010-0000-6400-00000B000000}" name="Kohlendioxidpartialdruck Day1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5000000}" name="Kohlendioxidpartialdruck" displayName="Kohlendioxidpartialdruck" ref="A1:E5" tableType="queryTable" totalsRowShown="0">
  <autoFilter ref="A1:E5" xr:uid="{00000000-0009-0000-0100-000069000000}"/>
  <tableColumns count="5">
    <tableColumn id="6" xr3:uid="{00000000-0010-0000-6500-000006000000}" uniqueName="6" name="Edited_BfArM Nummer2" queryTableFieldId="1" dataDxfId="121"/>
    <tableColumn id="2" xr3:uid="{00000000-0010-0000-6500-000002000000}" uniqueName="2" name="Treatment2" queryTableFieldId="2" dataDxfId="120"/>
    <tableColumn id="3" xr3:uid="{00000000-0010-0000-6500-000003000000}" uniqueName="3" name="Kohlendioxidpartialdruck" queryTableFieldId="3" dataDxfId="119"/>
    <tableColumn id="4" xr3:uid="{00000000-0010-0000-6500-000004000000}" uniqueName="4" name="Day of Observations" queryTableFieldId="4" dataDxfId="118"/>
    <tableColumn id="5" xr3:uid="{00000000-0010-0000-6500-000005000000}" uniqueName="5" name="Total Number of Observations" queryTableFieldId="5" dataDxfId="117"/>
  </tableColumns>
  <tableStyleInfo name="TableStyleMedium7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6000000}" name="Tabelle106" displayName="Tabelle106" ref="A1:F370" totalsRowShown="0" headerRowDxfId="115">
  <autoFilter ref="A1:F370" xr:uid="{00000000-0009-0000-0100-00006A000000}"/>
  <tableColumns count="6">
    <tableColumn id="1" xr3:uid="{00000000-0010-0000-6600-000001000000}" name="Edited_BfArM Nummer2"/>
    <tableColumn id="2" xr3:uid="{00000000-0010-0000-6600-000002000000}" name="Treatment2"/>
    <tableColumn id="3" xr3:uid="{00000000-0010-0000-6600-000003000000}" name="Sauerstoffsättigung Day_Unknown"/>
    <tableColumn id="4" xr3:uid="{00000000-0010-0000-6600-000004000000}" name="Sauerstoffsättigung Day2"/>
    <tableColumn id="5" xr3:uid="{00000000-0010-0000-6600-000005000000}" name="Sauerstoffsättigung Day3"/>
    <tableColumn id="6" xr3:uid="{00000000-0010-0000-6600-000006000000}" name="Sauerstoffsättigung Day7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7000000}" name="Sauerstoffsättigung" displayName="Sauerstoffsättigung" ref="A1:E2" tableType="queryTable" totalsRowShown="0">
  <autoFilter ref="A1:E2" xr:uid="{00000000-0009-0000-0100-00006B000000}"/>
  <tableColumns count="5">
    <tableColumn id="6" xr3:uid="{00000000-0010-0000-6700-000006000000}" uniqueName="6" name="Edited_BfArM Nummer2" queryTableFieldId="1" dataDxfId="114"/>
    <tableColumn id="2" xr3:uid="{00000000-0010-0000-6700-000002000000}" uniqueName="2" name="Treatment2" queryTableFieldId="2" dataDxfId="113"/>
    <tableColumn id="3" xr3:uid="{00000000-0010-0000-6700-000003000000}" uniqueName="3" name="Sauerstoffsättigung" queryTableFieldId="3" dataDxfId="112"/>
    <tableColumn id="4" xr3:uid="{00000000-0010-0000-6700-000004000000}" uniqueName="4" name="Day of Observations" queryTableFieldId="4" dataDxfId="111"/>
    <tableColumn id="5" xr3:uid="{00000000-0010-0000-6700-000005000000}" uniqueName="5" name="Total Number of Observations" queryTableFieldId="5" dataDxfId="110"/>
  </tableColumns>
  <tableStyleInfo name="TableStyleMedium7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68000000}" name="Tabelle66" displayName="Tabelle66" ref="A1:AX370" totalsRowShown="0" headerRowDxfId="108">
  <autoFilter ref="A1:AX370" xr:uid="{00000000-0009-0000-0100-000042000000}"/>
  <tableColumns count="50">
    <tableColumn id="1" xr3:uid="{00000000-0010-0000-6800-000001000000}" name="Edited_BfArM Nummer2"/>
    <tableColumn id="2" xr3:uid="{00000000-0010-0000-6800-000002000000}" name="Treatment2"/>
    <tableColumn id="3" xr3:uid="{00000000-0010-0000-6800-000003000000}" name="Hämatokrit Day64_From Start"/>
    <tableColumn id="4" xr3:uid="{00000000-0010-0000-6800-000004000000}" name="Hämatokrit Day56_From Start"/>
    <tableColumn id="5" xr3:uid="{00000000-0010-0000-6800-000005000000}" name="Hämatokrit Day36_From Start"/>
    <tableColumn id="6" xr3:uid="{00000000-0010-0000-6800-000006000000}" name="Hämatokrit Day26_From Start"/>
    <tableColumn id="7" xr3:uid="{00000000-0010-0000-6800-000007000000}" name="Hämatokrit Day22_From Start"/>
    <tableColumn id="8" xr3:uid="{00000000-0010-0000-6800-000008000000}" name="Hämatokrit Day20_From Start"/>
    <tableColumn id="9" xr3:uid="{00000000-0010-0000-6800-000009000000}" name="Hämatokrit Day12_From Start"/>
    <tableColumn id="10" xr3:uid="{00000000-0010-0000-6800-00000A000000}" name="Hämatokrit Day11_From Start"/>
    <tableColumn id="11" xr3:uid="{00000000-0010-0000-6800-00000B000000}" name="Hämatokrit Day8_From Start"/>
    <tableColumn id="12" xr3:uid="{00000000-0010-0000-6800-00000C000000}" name="Hämatokrit Day7_From Start"/>
    <tableColumn id="13" xr3:uid="{00000000-0010-0000-6800-00000D000000}" name="Hämatokrit Day6_From Start"/>
    <tableColumn id="14" xr3:uid="{00000000-0010-0000-6800-00000E000000}" name="Hämatokrit Day5_From Start"/>
    <tableColumn id="15" xr3:uid="{00000000-0010-0000-6800-00000F000000}" name="Hämatokrit Day3_From Start"/>
    <tableColumn id="16" xr3:uid="{00000000-0010-0000-6800-000010000000}" name="Hämatokrit Day2_From Start"/>
    <tableColumn id="17" xr3:uid="{00000000-0010-0000-6800-000011000000}" name="Hämatokrit Day1_From Start"/>
    <tableColumn id="18" xr3:uid="{00000000-0010-0000-6800-000012000000}" name="Hämatokrit Day_Unknown"/>
    <tableColumn id="19" xr3:uid="{00000000-0010-0000-6800-000013000000}" name="Hämatokrit Day1"/>
    <tableColumn id="20" xr3:uid="{00000000-0010-0000-6800-000014000000}" name="Hämatokrit Day2"/>
    <tableColumn id="21" xr3:uid="{00000000-0010-0000-6800-000015000000}" name="Hämatokrit Day3"/>
    <tableColumn id="22" xr3:uid="{00000000-0010-0000-6800-000016000000}" name="Hämatokrit Day4"/>
    <tableColumn id="23" xr3:uid="{00000000-0010-0000-6800-000017000000}" name="Hämatokrit Day5"/>
    <tableColumn id="24" xr3:uid="{00000000-0010-0000-6800-000018000000}" name="Hämatokrit Day6"/>
    <tableColumn id="25" xr3:uid="{00000000-0010-0000-6800-000019000000}" name="Hämatokrit Day7"/>
    <tableColumn id="26" xr3:uid="{00000000-0010-0000-6800-00001A000000}" name="Hämatokrit Day8"/>
    <tableColumn id="27" xr3:uid="{00000000-0010-0000-6800-00001B000000}" name="Hämatokrit Day9"/>
    <tableColumn id="28" xr3:uid="{00000000-0010-0000-6800-00001C000000}" name="Hämatokrit Day10"/>
    <tableColumn id="29" xr3:uid="{00000000-0010-0000-6800-00001D000000}" name="Hämatokrit Day11"/>
    <tableColumn id="30" xr3:uid="{00000000-0010-0000-6800-00001E000000}" name="Hämatokrit Day12"/>
    <tableColumn id="31" xr3:uid="{00000000-0010-0000-6800-00001F000000}" name="Hämatokrit Day13"/>
    <tableColumn id="32" xr3:uid="{00000000-0010-0000-6800-000020000000}" name="Hämatokrit Day15"/>
    <tableColumn id="33" xr3:uid="{00000000-0010-0000-6800-000021000000}" name="Hämatokrit Day16"/>
    <tableColumn id="34" xr3:uid="{00000000-0010-0000-6800-000022000000}" name="Hämatokrit Day18"/>
    <tableColumn id="35" xr3:uid="{00000000-0010-0000-6800-000023000000}" name="Hämatokrit Day21"/>
    <tableColumn id="36" xr3:uid="{00000000-0010-0000-6800-000024000000}" name="Hämatokrit Day22"/>
    <tableColumn id="37" xr3:uid="{00000000-0010-0000-6800-000025000000}" name="Hämatokrit Day23"/>
    <tableColumn id="38" xr3:uid="{00000000-0010-0000-6800-000026000000}" name="Hämatokrit Day24"/>
    <tableColumn id="39" xr3:uid="{00000000-0010-0000-6800-000027000000}" name="Hämatokrit Day25"/>
    <tableColumn id="40" xr3:uid="{00000000-0010-0000-6800-000028000000}" name="Hämatokrit Day27"/>
    <tableColumn id="41" xr3:uid="{00000000-0010-0000-6800-000029000000}" name="Hämatokrit Day29"/>
    <tableColumn id="42" xr3:uid="{00000000-0010-0000-6800-00002A000000}" name="Hämatokrit Day34"/>
    <tableColumn id="43" xr3:uid="{00000000-0010-0000-6800-00002B000000}" name="Hämatokrit Day53"/>
    <tableColumn id="44" xr3:uid="{00000000-0010-0000-6800-00002C000000}" name="Hämatokrit Day55"/>
    <tableColumn id="45" xr3:uid="{00000000-0010-0000-6800-00002D000000}" name="Hämatokrit Day62"/>
    <tableColumn id="46" xr3:uid="{00000000-0010-0000-6800-00002E000000}" name="Hämatokrit Day63"/>
    <tableColumn id="47" xr3:uid="{00000000-0010-0000-6800-00002F000000}" name="Hämatokrit Day66"/>
    <tableColumn id="48" xr3:uid="{00000000-0010-0000-6800-000030000000}" name="Hämatokrit Day80"/>
    <tableColumn id="49" xr3:uid="{00000000-0010-0000-6800-000031000000}" name="Hämatokrit Day81"/>
    <tableColumn id="50" xr3:uid="{00000000-0010-0000-6800-000032000000}" name="Hämatokrit Day116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69000000}" name="Hämatokrit" displayName="Hämatokrit" ref="A1:E53" tableType="queryTable" totalsRowShown="0">
  <autoFilter ref="A1:E53" xr:uid="{00000000-0009-0000-0100-000048000000}"/>
  <sortState xmlns:xlrd2="http://schemas.microsoft.com/office/spreadsheetml/2017/richdata2" ref="A2:E53">
    <sortCondition descending="1" ref="E1:E53"/>
  </sortState>
  <tableColumns count="5">
    <tableColumn id="6" xr3:uid="{00000000-0010-0000-6900-000006000000}" uniqueName="6" name="Edited_BfArM Nummer2" queryTableFieldId="1"/>
    <tableColumn id="2" xr3:uid="{00000000-0010-0000-6900-000002000000}" uniqueName="2" name="Treatment2" queryTableFieldId="2" dataDxfId="107"/>
    <tableColumn id="3" xr3:uid="{00000000-0010-0000-6900-000003000000}" uniqueName="3" name="Hämatokrit" queryTableFieldId="3" dataDxfId="106"/>
    <tableColumn id="4" xr3:uid="{00000000-0010-0000-6900-000004000000}" uniqueName="4" name="Day of Observations" queryTableFieldId="4"/>
    <tableColumn id="5" xr3:uid="{00000000-0010-0000-6900-000005000000}" uniqueName="5" name="Total Number of Observations" queryTableFieldId="5"/>
  </tableColumns>
  <tableStyleInfo name="TableStyleMedium7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6A000000}" name="Tabelle93" displayName="Tabelle93" ref="A1:AI370" totalsRowShown="0" headerRowDxfId="104">
  <autoFilter ref="A1:AI370" xr:uid="{00000000-0009-0000-0100-00005D000000}"/>
  <tableColumns count="35">
    <tableColumn id="1" xr3:uid="{00000000-0010-0000-6A00-000001000000}" name="Edited_BfArM Nummer2"/>
    <tableColumn id="2" xr3:uid="{00000000-0010-0000-6A00-000002000000}" name="Treatment2"/>
    <tableColumn id="3" xr3:uid="{00000000-0010-0000-6A00-000003000000}" name="MCV Day36_From Start"/>
    <tableColumn id="4" xr3:uid="{00000000-0010-0000-6A00-000004000000}" name="MCV Day20_From Start"/>
    <tableColumn id="5" xr3:uid="{00000000-0010-0000-6A00-000005000000}" name="MCV Day12_From Start"/>
    <tableColumn id="6" xr3:uid="{00000000-0010-0000-6A00-000006000000}" name="MCV Day11_From Start"/>
    <tableColumn id="7" xr3:uid="{00000000-0010-0000-6A00-000007000000}" name="MCV Day9_From Start"/>
    <tableColumn id="8" xr3:uid="{00000000-0010-0000-6A00-000008000000}" name="MCV Day8_From Start"/>
    <tableColumn id="9" xr3:uid="{00000000-0010-0000-6A00-000009000000}" name="MCV Day7_From Start"/>
    <tableColumn id="10" xr3:uid="{00000000-0010-0000-6A00-00000A000000}" name="MCV Day6_From Start"/>
    <tableColumn id="11" xr3:uid="{00000000-0010-0000-6A00-00000B000000}" name="MCV Day3_From Start"/>
    <tableColumn id="12" xr3:uid="{00000000-0010-0000-6A00-00000C000000}" name="MCV Day2_From Start"/>
    <tableColumn id="13" xr3:uid="{00000000-0010-0000-6A00-00000D000000}" name="MCV Day1_From Start"/>
    <tableColumn id="14" xr3:uid="{00000000-0010-0000-6A00-00000E000000}" name="MCV Day_Unknown"/>
    <tableColumn id="15" xr3:uid="{00000000-0010-0000-6A00-00000F000000}" name="MCV Day1"/>
    <tableColumn id="16" xr3:uid="{00000000-0010-0000-6A00-000010000000}" name="MCV Day2"/>
    <tableColumn id="17" xr3:uid="{00000000-0010-0000-6A00-000011000000}" name="MCV Day3"/>
    <tableColumn id="18" xr3:uid="{00000000-0010-0000-6A00-000012000000}" name="MCV Day4"/>
    <tableColumn id="19" xr3:uid="{00000000-0010-0000-6A00-000013000000}" name="MCV Day5"/>
    <tableColumn id="20" xr3:uid="{00000000-0010-0000-6A00-000014000000}" name="MCV Day6"/>
    <tableColumn id="21" xr3:uid="{00000000-0010-0000-6A00-000015000000}" name="MCV Day7"/>
    <tableColumn id="22" xr3:uid="{00000000-0010-0000-6A00-000016000000}" name="MCV Day9"/>
    <tableColumn id="23" xr3:uid="{00000000-0010-0000-6A00-000017000000}" name="MCV Day10"/>
    <tableColumn id="24" xr3:uid="{00000000-0010-0000-6A00-000018000000}" name="MCV Day11"/>
    <tableColumn id="25" xr3:uid="{00000000-0010-0000-6A00-000019000000}" name="MCV Day12"/>
    <tableColumn id="26" xr3:uid="{00000000-0010-0000-6A00-00001A000000}" name="MCV Day15"/>
    <tableColumn id="27" xr3:uid="{00000000-0010-0000-6A00-00001B000000}" name="MCV Day16"/>
    <tableColumn id="28" xr3:uid="{00000000-0010-0000-6A00-00001C000000}" name="MCV Day21"/>
    <tableColumn id="29" xr3:uid="{00000000-0010-0000-6A00-00001D000000}" name="MCV Day23"/>
    <tableColumn id="30" xr3:uid="{00000000-0010-0000-6A00-00001E000000}" name="MCV Day25"/>
    <tableColumn id="31" xr3:uid="{00000000-0010-0000-6A00-00001F000000}" name="MCV Day29"/>
    <tableColumn id="32" xr3:uid="{00000000-0010-0000-6A00-000020000000}" name="MCV Day53"/>
    <tableColumn id="33" xr3:uid="{00000000-0010-0000-6A00-000021000000}" name="MCV Day63"/>
    <tableColumn id="34" xr3:uid="{00000000-0010-0000-6A00-000022000000}" name="MCV Day80"/>
    <tableColumn id="35" xr3:uid="{00000000-0010-0000-6A00-000023000000}" name="MCV Day81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B000000}" name="MCV" displayName="MCV" ref="A1:E24" tableType="queryTable" totalsRowShown="0">
  <autoFilter ref="A1:E24" xr:uid="{00000000-0009-0000-0100-00006C000000}"/>
  <sortState xmlns:xlrd2="http://schemas.microsoft.com/office/spreadsheetml/2017/richdata2" ref="A2:E24">
    <sortCondition descending="1" ref="E1:E24"/>
  </sortState>
  <tableColumns count="5">
    <tableColumn id="6" xr3:uid="{00000000-0010-0000-6B00-000006000000}" uniqueName="6" name="Edited_BfArM Nummer2" queryTableFieldId="1" dataDxfId="103"/>
    <tableColumn id="2" xr3:uid="{00000000-0010-0000-6B00-000002000000}" uniqueName="2" name="Treatment2" queryTableFieldId="2" dataDxfId="102"/>
    <tableColumn id="3" xr3:uid="{00000000-0010-0000-6B00-000003000000}" uniqueName="3" name="MCV" queryTableFieldId="3" dataDxfId="101"/>
    <tableColumn id="4" xr3:uid="{00000000-0010-0000-6B00-000004000000}" uniqueName="4" name="Day of Observations" queryTableFieldId="4" dataDxfId="100"/>
    <tableColumn id="5" xr3:uid="{00000000-0010-0000-6B00-000005000000}" uniqueName="5" name="Total Number of Observations" queryTableFieldId="5" dataDxfId="99"/>
  </tableColumns>
  <tableStyleInfo name="TableStyleMedium7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C000000}" name="Tabelle109" displayName="Tabelle109" ref="A1:AE370" totalsRowShown="0" headerRowDxfId="97">
  <autoFilter ref="A1:AE370" xr:uid="{00000000-0009-0000-0100-00006D000000}"/>
  <tableColumns count="31">
    <tableColumn id="1" xr3:uid="{00000000-0010-0000-6C00-000001000000}" name="Edited_BfArM Nummer2"/>
    <tableColumn id="2" xr3:uid="{00000000-0010-0000-6C00-000002000000}" name="Treatment2"/>
    <tableColumn id="3" xr3:uid="{00000000-0010-0000-6C00-000003000000}" name="MCH Day36_From Start"/>
    <tableColumn id="4" xr3:uid="{00000000-0010-0000-6C00-000004000000}" name="MCH Day20_From Start"/>
    <tableColumn id="5" xr3:uid="{00000000-0010-0000-6C00-000005000000}" name="MCH Day12_From Start"/>
    <tableColumn id="6" xr3:uid="{00000000-0010-0000-6C00-000006000000}" name="MCH Day11_From Start"/>
    <tableColumn id="7" xr3:uid="{00000000-0010-0000-6C00-000007000000}" name="MCH Day8_From Start"/>
    <tableColumn id="8" xr3:uid="{00000000-0010-0000-6C00-000008000000}" name="MCH Day7_From Start"/>
    <tableColumn id="9" xr3:uid="{00000000-0010-0000-6C00-000009000000}" name="MCH Day6_From Start"/>
    <tableColumn id="10" xr3:uid="{00000000-0010-0000-6C00-00000A000000}" name="MCH Day3_From Start"/>
    <tableColumn id="11" xr3:uid="{00000000-0010-0000-6C00-00000B000000}" name="MCH Day2_From Start"/>
    <tableColumn id="12" xr3:uid="{00000000-0010-0000-6C00-00000C000000}" name="MCH Day_From Start"/>
    <tableColumn id="13" xr3:uid="{00000000-0010-0000-6C00-00000D000000}" name="MCH Day_Unknown"/>
    <tableColumn id="14" xr3:uid="{00000000-0010-0000-6C00-00000E000000}" name="MCH Day1"/>
    <tableColumn id="15" xr3:uid="{00000000-0010-0000-6C00-00000F000000}" name="MCH Day2"/>
    <tableColumn id="16" xr3:uid="{00000000-0010-0000-6C00-000010000000}" name="MCH Day3"/>
    <tableColumn id="17" xr3:uid="{00000000-0010-0000-6C00-000011000000}" name="MCH Day4"/>
    <tableColumn id="18" xr3:uid="{00000000-0010-0000-6C00-000012000000}" name="MCH Day5"/>
    <tableColumn id="19" xr3:uid="{00000000-0010-0000-6C00-000013000000}" name="MCH Day6"/>
    <tableColumn id="20" xr3:uid="{00000000-0010-0000-6C00-000014000000}" name="MCH Day7"/>
    <tableColumn id="21" xr3:uid="{00000000-0010-0000-6C00-000015000000}" name="MCH Day9"/>
    <tableColumn id="22" xr3:uid="{00000000-0010-0000-6C00-000016000000}" name="MCH Day10"/>
    <tableColumn id="23" xr3:uid="{00000000-0010-0000-6C00-000017000000}" name="MCH Day11"/>
    <tableColumn id="24" xr3:uid="{00000000-0010-0000-6C00-000018000000}" name="MCH Day12"/>
    <tableColumn id="25" xr3:uid="{00000000-0010-0000-6C00-000019000000}" name="MCH Day15"/>
    <tableColumn id="26" xr3:uid="{00000000-0010-0000-6C00-00001A000000}" name="MCH Day16"/>
    <tableColumn id="27" xr3:uid="{00000000-0010-0000-6C00-00001B000000}" name="MCH Day25"/>
    <tableColumn id="28" xr3:uid="{00000000-0010-0000-6C00-00001C000000}" name="MCH Day29"/>
    <tableColumn id="29" xr3:uid="{00000000-0010-0000-6C00-00001D000000}" name="MCH Day63"/>
    <tableColumn id="30" xr3:uid="{00000000-0010-0000-6C00-00001E000000}" name="MCH Day80"/>
    <tableColumn id="31" xr3:uid="{00000000-0010-0000-6C00-00001F000000}" name="MCH Day81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D000000}" name="MCH" displayName="MCH" ref="A1:E23" tableType="queryTable" totalsRowShown="0">
  <autoFilter ref="A1:E23" xr:uid="{00000000-0009-0000-0100-00006E000000}"/>
  <sortState xmlns:xlrd2="http://schemas.microsoft.com/office/spreadsheetml/2017/richdata2" ref="A2:E23">
    <sortCondition descending="1" ref="E1:E23"/>
  </sortState>
  <tableColumns count="5">
    <tableColumn id="6" xr3:uid="{00000000-0010-0000-6D00-000006000000}" uniqueName="6" name="Edited_BfArM Nummer2" queryTableFieldId="1" dataDxfId="96"/>
    <tableColumn id="2" xr3:uid="{00000000-0010-0000-6D00-000002000000}" uniqueName="2" name="Treatment2" queryTableFieldId="2" dataDxfId="95"/>
    <tableColumn id="3" xr3:uid="{00000000-0010-0000-6D00-000003000000}" uniqueName="3" name="MCH" queryTableFieldId="3" dataDxfId="94"/>
    <tableColumn id="4" xr3:uid="{00000000-0010-0000-6D00-000004000000}" uniqueName="4" name="Day of Observations" queryTableFieldId="4" dataDxfId="93"/>
    <tableColumn id="5" xr3:uid="{00000000-0010-0000-6D00-000005000000}" uniqueName="5" name="Total Number of Observations" queryTableFieldId="5" dataDxfId="92"/>
  </tableColumns>
  <tableStyleInfo name="TableStyleMedium7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E000000}" name="Tabelle111" displayName="Tabelle111" ref="A1:AF370" totalsRowShown="0" headerRowDxfId="90">
  <autoFilter ref="A1:AF370" xr:uid="{00000000-0009-0000-0100-00006F000000}"/>
  <tableColumns count="32">
    <tableColumn id="1" xr3:uid="{00000000-0010-0000-6E00-000001000000}" name="Edited_BfArM Nummer2"/>
    <tableColumn id="2" xr3:uid="{00000000-0010-0000-6E00-000002000000}" name="Treatment2"/>
    <tableColumn id="3" xr3:uid="{00000000-0010-0000-6E00-000003000000}" name="MCHC Day36_From Start"/>
    <tableColumn id="4" xr3:uid="{00000000-0010-0000-6E00-000004000000}" name="MCHC Day20_From Start"/>
    <tableColumn id="5" xr3:uid="{00000000-0010-0000-6E00-000005000000}" name="MCHC Day12_From Start"/>
    <tableColumn id="6" xr3:uid="{00000000-0010-0000-6E00-000006000000}" name="MCHC Day11_From Start"/>
    <tableColumn id="7" xr3:uid="{00000000-0010-0000-6E00-000007000000}" name="MCHC Day8_From Start"/>
    <tableColumn id="8" xr3:uid="{00000000-0010-0000-6E00-000008000000}" name="MCHC Day7_From Start"/>
    <tableColumn id="9" xr3:uid="{00000000-0010-0000-6E00-000009000000}" name="MCHC Day6_From Start"/>
    <tableColumn id="10" xr3:uid="{00000000-0010-0000-6E00-00000A000000}" name="MCHC Day3_From Start"/>
    <tableColumn id="11" xr3:uid="{00000000-0010-0000-6E00-00000B000000}" name="MCHC Day2_From Start"/>
    <tableColumn id="12" xr3:uid="{00000000-0010-0000-6E00-00000C000000}" name="MCHC Day1_From Start"/>
    <tableColumn id="13" xr3:uid="{00000000-0010-0000-6E00-00000D000000}" name="MCHC Day_Unknown"/>
    <tableColumn id="14" xr3:uid="{00000000-0010-0000-6E00-00000E000000}" name="MCHC Day1"/>
    <tableColumn id="15" xr3:uid="{00000000-0010-0000-6E00-00000F000000}" name="MCHC Day2"/>
    <tableColumn id="16" xr3:uid="{00000000-0010-0000-6E00-000010000000}" name="MCHC Day3"/>
    <tableColumn id="17" xr3:uid="{00000000-0010-0000-6E00-000011000000}" name="MCHC Day4"/>
    <tableColumn id="18" xr3:uid="{00000000-0010-0000-6E00-000012000000}" name="MCHC Day5"/>
    <tableColumn id="19" xr3:uid="{00000000-0010-0000-6E00-000013000000}" name="MCHC Day6"/>
    <tableColumn id="20" xr3:uid="{00000000-0010-0000-6E00-000014000000}" name="MCHC Day7"/>
    <tableColumn id="21" xr3:uid="{00000000-0010-0000-6E00-000015000000}" name="MCHC Day9"/>
    <tableColumn id="22" xr3:uid="{00000000-0010-0000-6E00-000016000000}" name="MCHC Day10"/>
    <tableColumn id="23" xr3:uid="{00000000-0010-0000-6E00-000017000000}" name="MCHC Day11"/>
    <tableColumn id="24" xr3:uid="{00000000-0010-0000-6E00-000018000000}" name="MCHC Day12"/>
    <tableColumn id="25" xr3:uid="{00000000-0010-0000-6E00-000019000000}" name="MCHC Day15"/>
    <tableColumn id="26" xr3:uid="{00000000-0010-0000-6E00-00001A000000}" name="MCHC Day16"/>
    <tableColumn id="27" xr3:uid="{00000000-0010-0000-6E00-00001B000000}" name="MCHC Day22"/>
    <tableColumn id="28" xr3:uid="{00000000-0010-0000-6E00-00001C000000}" name="MCHC Day25"/>
    <tableColumn id="29" xr3:uid="{00000000-0010-0000-6E00-00001D000000}" name="MCHC Day29"/>
    <tableColumn id="30" xr3:uid="{00000000-0010-0000-6E00-00001E000000}" name="MCHC Day63"/>
    <tableColumn id="31" xr3:uid="{00000000-0010-0000-6E00-00001F000000}" name="MCHC Day80"/>
    <tableColumn id="32" xr3:uid="{00000000-0010-0000-6E00-000020000000}" name="MCHC Day81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3159E755-389C-4E90-BA30-EDF7BB92FE9B}" name="MCHC1" displayName="MCHC1" ref="A1:E17" tableType="queryTable" totalsRowShown="0">
  <autoFilter ref="A1:E17" xr:uid="{3159E755-389C-4E90-BA30-EDF7BB92FE9B}"/>
  <sortState xmlns:xlrd2="http://schemas.microsoft.com/office/spreadsheetml/2017/richdata2" ref="A2:E17">
    <sortCondition descending="1" ref="E1:E17"/>
  </sortState>
  <tableColumns count="5">
    <tableColumn id="6" xr3:uid="{28AE3CEA-1EBD-4667-A4BC-434F38512C25}" uniqueName="6" name="Edited_BfArM Nummer2" queryTableFieldId="1" dataDxfId="89"/>
    <tableColumn id="2" xr3:uid="{79E9C2AF-88C0-410B-B304-F1F15D7A3E4A}" uniqueName="2" name="Treatment2" queryTableFieldId="2" dataDxfId="88"/>
    <tableColumn id="3" xr3:uid="{574466BA-839C-4855-A743-E09C6A8BD21D}" uniqueName="3" name="MCHC" queryTableFieldId="3" dataDxfId="87"/>
    <tableColumn id="4" xr3:uid="{BF04D43C-77C6-4653-AA01-FC55370D6EF3}" uniqueName="4" name="Day of Observations" queryTableFieldId="4" dataDxfId="86"/>
    <tableColumn id="5" xr3:uid="{E9FDBE39-C2BE-44EC-B75C-5623387ADAC9}" uniqueName="5" name="Total Number of Observations" queryTableFieldId="5" dataDxfId="85"/>
  </tableColumns>
  <tableStyleInfo name="TableStyleMedium7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70000000}" name="Tabelle112" displayName="Tabelle112" ref="A1:AG370" totalsRowShown="0" headerRowDxfId="83">
  <autoFilter ref="A1:AG370" xr:uid="{00000000-0009-0000-0100-000070000000}"/>
  <tableColumns count="33">
    <tableColumn id="1" xr3:uid="{00000000-0010-0000-7000-000001000000}" name="Edited_BfArM Nummer2"/>
    <tableColumn id="2" xr3:uid="{00000000-0010-0000-7000-000002000000}" name="Treatment2"/>
    <tableColumn id="3" xr3:uid="{00000000-0010-0000-7000-000003000000}" name="Natrium Day11_From Start"/>
    <tableColumn id="4" xr3:uid="{00000000-0010-0000-7000-000004000000}" name="Natrium Day9_From Start"/>
    <tableColumn id="5" xr3:uid="{00000000-0010-0000-7000-000005000000}" name="Natrium Day8_From Start"/>
    <tableColumn id="6" xr3:uid="{00000000-0010-0000-7000-000006000000}" name="Natrium Day7_From Start"/>
    <tableColumn id="7" xr3:uid="{00000000-0010-0000-7000-000007000000}" name="Natrium Day5_From Start"/>
    <tableColumn id="8" xr3:uid="{00000000-0010-0000-7000-000008000000}" name="Natrium Day3_From Start"/>
    <tableColumn id="9" xr3:uid="{00000000-0010-0000-7000-000009000000}" name="Natrium Day2_From Start"/>
    <tableColumn id="10" xr3:uid="{00000000-0010-0000-7000-00000A000000}" name="Natrium Day1_From Start"/>
    <tableColumn id="11" xr3:uid="{00000000-0010-0000-7000-00000B000000}" name="Natrium Day_Unknown"/>
    <tableColumn id="12" xr3:uid="{00000000-0010-0000-7000-00000C000000}" name="Natrium Day1"/>
    <tableColumn id="13" xr3:uid="{00000000-0010-0000-7000-00000D000000}" name="Natrium Day2"/>
    <tableColumn id="14" xr3:uid="{00000000-0010-0000-7000-00000E000000}" name="Natrium Day3"/>
    <tableColumn id="15" xr3:uid="{00000000-0010-0000-7000-00000F000000}" name="Natrium Day4"/>
    <tableColumn id="16" xr3:uid="{00000000-0010-0000-7000-000010000000}" name="Natrium Day5"/>
    <tableColumn id="17" xr3:uid="{00000000-0010-0000-7000-000011000000}" name="Natrium Day6"/>
    <tableColumn id="18" xr3:uid="{00000000-0010-0000-7000-000012000000}" name="Natrium Day7"/>
    <tableColumn id="19" xr3:uid="{00000000-0010-0000-7000-000013000000}" name="Natrium Day8"/>
    <tableColumn id="20" xr3:uid="{00000000-0010-0000-7000-000014000000}" name="Natrium Day9"/>
    <tableColumn id="21" xr3:uid="{00000000-0010-0000-7000-000015000000}" name="Natrium Day10"/>
    <tableColumn id="22" xr3:uid="{00000000-0010-0000-7000-000016000000}" name="Natrium Day11"/>
    <tableColumn id="23" xr3:uid="{00000000-0010-0000-7000-000017000000}" name="Natrium Day12"/>
    <tableColumn id="24" xr3:uid="{00000000-0010-0000-7000-000018000000}" name="Natrium Day13"/>
    <tableColumn id="25" xr3:uid="{00000000-0010-0000-7000-000019000000}" name="Natrium Day14"/>
    <tableColumn id="26" xr3:uid="{00000000-0010-0000-7000-00001A000000}" name="Natrium Day15"/>
    <tableColumn id="27" xr3:uid="{00000000-0010-0000-7000-00001B000000}" name="Natrium Day17"/>
    <tableColumn id="28" xr3:uid="{00000000-0010-0000-7000-00001C000000}" name="Natrium Day21"/>
    <tableColumn id="29" xr3:uid="{00000000-0010-0000-7000-00001D000000}" name="Natrium Day22"/>
    <tableColumn id="30" xr3:uid="{00000000-0010-0000-7000-00001E000000}" name="Natrium Day28"/>
    <tableColumn id="31" xr3:uid="{00000000-0010-0000-7000-00001F000000}" name="Natrium Day32"/>
    <tableColumn id="32" xr3:uid="{00000000-0010-0000-7000-000020000000}" name="Natrium Day53"/>
    <tableColumn id="33" xr3:uid="{00000000-0010-0000-7000-000021000000}" name="Natrium Day64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71000000}" name="Natrium" displayName="Natrium" ref="A1:E45" tableType="queryTable" totalsRowShown="0">
  <autoFilter ref="A1:E45" xr:uid="{00000000-0009-0000-0100-000071000000}"/>
  <sortState xmlns:xlrd2="http://schemas.microsoft.com/office/spreadsheetml/2017/richdata2" ref="A2:E45">
    <sortCondition descending="1" ref="E1:E45"/>
  </sortState>
  <tableColumns count="5">
    <tableColumn id="6" xr3:uid="{00000000-0010-0000-7100-000006000000}" uniqueName="6" name="Edited_BfArM Nummer2" queryTableFieldId="1"/>
    <tableColumn id="2" xr3:uid="{00000000-0010-0000-7100-000002000000}" uniqueName="2" name="Treatment2" queryTableFieldId="2" dataDxfId="82"/>
    <tableColumn id="3" xr3:uid="{00000000-0010-0000-7100-000003000000}" uniqueName="3" name="Natrium" queryTableFieldId="3" dataDxfId="81"/>
    <tableColumn id="4" xr3:uid="{00000000-0010-0000-7100-000004000000}" uniqueName="4" name="Day of Observations" queryTableFieldId="4"/>
    <tableColumn id="5" xr3:uid="{00000000-0010-0000-7100-000005000000}" uniqueName="5" name="Total Number of Observations" queryTableFieldId="5"/>
  </tableColumns>
  <tableStyleInfo name="TableStyleMedium7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72000000}" name="Tabelle114" displayName="Tabelle114" ref="A1:AF370" totalsRowShown="0" headerRowDxfId="79">
  <autoFilter ref="A1:AF370" xr:uid="{00000000-0009-0000-0100-000072000000}"/>
  <tableColumns count="32">
    <tableColumn id="1" xr3:uid="{00000000-0010-0000-7200-000001000000}" name="Edited_BfArM Nummer2"/>
    <tableColumn id="2" xr3:uid="{00000000-0010-0000-7200-000002000000}" name="Treatment2"/>
    <tableColumn id="3" xr3:uid="{00000000-0010-0000-7200-000003000000}" name="Kalium Day12_From Start"/>
    <tableColumn id="4" xr3:uid="{00000000-0010-0000-7200-000004000000}" name="Kalium Day11_From Start"/>
    <tableColumn id="5" xr3:uid="{00000000-0010-0000-7200-000005000000}" name="Kalium Day9_From Start"/>
    <tableColumn id="6" xr3:uid="{00000000-0010-0000-7200-000006000000}" name="Kalium Day8_From Start"/>
    <tableColumn id="7" xr3:uid="{00000000-0010-0000-7200-000007000000}" name="Kalium Day7_From Start"/>
    <tableColumn id="8" xr3:uid="{00000000-0010-0000-7200-000008000000}" name="Kalium Day5_From Start"/>
    <tableColumn id="9" xr3:uid="{00000000-0010-0000-7200-000009000000}" name="Kalium Day3_From Start"/>
    <tableColumn id="10" xr3:uid="{00000000-0010-0000-7200-00000A000000}" name="Kalium Day2_From Start"/>
    <tableColumn id="11" xr3:uid="{00000000-0010-0000-7200-00000B000000}" name="Kalium Day1_From Start"/>
    <tableColumn id="12" xr3:uid="{00000000-0010-0000-7200-00000C000000}" name="Kalium Day_Unknown"/>
    <tableColumn id="13" xr3:uid="{00000000-0010-0000-7200-00000D000000}" name="Kalium Day1"/>
    <tableColumn id="14" xr3:uid="{00000000-0010-0000-7200-00000E000000}" name="Kalium Day2"/>
    <tableColumn id="15" xr3:uid="{00000000-0010-0000-7200-00000F000000}" name="Kalium Day3"/>
    <tableColumn id="16" xr3:uid="{00000000-0010-0000-7200-000010000000}" name="Kalium Day4"/>
    <tableColumn id="17" xr3:uid="{00000000-0010-0000-7200-000011000000}" name="Kalium Day5"/>
    <tableColumn id="18" xr3:uid="{00000000-0010-0000-7200-000012000000}" name="Kalium Day6"/>
    <tableColumn id="19" xr3:uid="{00000000-0010-0000-7200-000013000000}" name="Kalium Day7"/>
    <tableColumn id="20" xr3:uid="{00000000-0010-0000-7200-000014000000}" name="Kalium Day8"/>
    <tableColumn id="21" xr3:uid="{00000000-0010-0000-7200-000015000000}" name="Kalium Day9"/>
    <tableColumn id="22" xr3:uid="{00000000-0010-0000-7200-000016000000}" name="Kalium Day10"/>
    <tableColumn id="23" xr3:uid="{00000000-0010-0000-7200-000017000000}" name="Kalium Day11"/>
    <tableColumn id="24" xr3:uid="{00000000-0010-0000-7200-000018000000}" name="Kalium Day12"/>
    <tableColumn id="25" xr3:uid="{00000000-0010-0000-7200-000019000000}" name="Kalium Day13"/>
    <tableColumn id="26" xr3:uid="{00000000-0010-0000-7200-00001A000000}" name="Kalium Day14"/>
    <tableColumn id="27" xr3:uid="{00000000-0010-0000-7200-00001B000000}" name="Kalium Day15"/>
    <tableColumn id="28" xr3:uid="{00000000-0010-0000-7200-00001C000000}" name="Kalium Day21"/>
    <tableColumn id="29" xr3:uid="{00000000-0010-0000-7200-00001D000000}" name="Kalium Day22"/>
    <tableColumn id="30" xr3:uid="{00000000-0010-0000-7200-00001E000000}" name="Kalium Day32"/>
    <tableColumn id="31" xr3:uid="{00000000-0010-0000-7200-00001F000000}" name="Kalium Day53"/>
    <tableColumn id="32" xr3:uid="{00000000-0010-0000-7200-000020000000}" name="Kalium Day6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3000000}" name="Kalium" displayName="Kalium" ref="A1:E44" tableType="queryTable" totalsRowShown="0">
  <autoFilter ref="A1:E44" xr:uid="{00000000-0009-0000-0100-000073000000}"/>
  <sortState xmlns:xlrd2="http://schemas.microsoft.com/office/spreadsheetml/2017/richdata2" ref="A2:E44">
    <sortCondition descending="1" ref="E1:E44"/>
  </sortState>
  <tableColumns count="5">
    <tableColumn id="6" xr3:uid="{00000000-0010-0000-7300-000006000000}" uniqueName="6" name="Edited_BfArM Nummer2" queryTableFieldId="1"/>
    <tableColumn id="2" xr3:uid="{00000000-0010-0000-7300-000002000000}" uniqueName="2" name="Treatment2" queryTableFieldId="2" dataDxfId="78"/>
    <tableColumn id="3" xr3:uid="{00000000-0010-0000-7300-000003000000}" uniqueName="3" name="Kalium" queryTableFieldId="3" dataDxfId="77"/>
    <tableColumn id="4" xr3:uid="{00000000-0010-0000-7300-000004000000}" uniqueName="4" name="Day of Observations" queryTableFieldId="4"/>
    <tableColumn id="5" xr3:uid="{00000000-0010-0000-7300-000005000000}" uniqueName="5" name="Total Number of Observations" queryTableFieldId="5"/>
  </tableColumns>
  <tableStyleInfo name="TableStyleMedium7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4000000}" name="Tabelle116" displayName="Tabelle116" ref="A1:AA370" totalsRowShown="0" headerRowDxfId="75">
  <autoFilter ref="A1:AA370" xr:uid="{00000000-0009-0000-0100-000074000000}"/>
  <tableColumns count="27">
    <tableColumn id="1" xr3:uid="{00000000-0010-0000-7400-000001000000}" name="Edited_BfArM Nummer2"/>
    <tableColumn id="2" xr3:uid="{00000000-0010-0000-7400-000002000000}" name="Treatment2"/>
    <tableColumn id="3" xr3:uid="{00000000-0010-0000-7400-000003000000}" name="Kalzium Day12_From Start"/>
    <tableColumn id="4" xr3:uid="{00000000-0010-0000-7400-000004000000}" name="Kalzium Day11_From Start"/>
    <tableColumn id="5" xr3:uid="{00000000-0010-0000-7400-000005000000}" name="Kalzium Day8_From Start"/>
    <tableColumn id="6" xr3:uid="{00000000-0010-0000-7400-000006000000}" name="Kalzium Day7_From Start"/>
    <tableColumn id="7" xr3:uid="{00000000-0010-0000-7400-000007000000}" name="Kalzium Day5_From Start"/>
    <tableColumn id="8" xr3:uid="{00000000-0010-0000-7400-000008000000}" name="Kalzium Day3_From Start"/>
    <tableColumn id="9" xr3:uid="{00000000-0010-0000-7400-000009000000}" name="Kalzium Day2_From Start"/>
    <tableColumn id="10" xr3:uid="{00000000-0010-0000-7400-00000A000000}" name="Kalzium Day1_From Start"/>
    <tableColumn id="11" xr3:uid="{00000000-0010-0000-7400-00000B000000}" name="Kalzium Day_Unknown"/>
    <tableColumn id="12" xr3:uid="{00000000-0010-0000-7400-00000C000000}" name="Kalzium Day1"/>
    <tableColumn id="13" xr3:uid="{00000000-0010-0000-7400-00000D000000}" name="Kalzium Day2"/>
    <tableColumn id="14" xr3:uid="{00000000-0010-0000-7400-00000E000000}" name="Kalzium Day3"/>
    <tableColumn id="15" xr3:uid="{00000000-0010-0000-7400-00000F000000}" name="Kalzium Day4"/>
    <tableColumn id="16" xr3:uid="{00000000-0010-0000-7400-000010000000}" name="Kalzium Day5"/>
    <tableColumn id="17" xr3:uid="{00000000-0010-0000-7400-000011000000}" name="Kalzium Day6"/>
    <tableColumn id="18" xr3:uid="{00000000-0010-0000-7400-000012000000}" name="Kalzium Day7"/>
    <tableColumn id="19" xr3:uid="{00000000-0010-0000-7400-000013000000}" name="Kalzium Day8"/>
    <tableColumn id="20" xr3:uid="{00000000-0010-0000-7400-000014000000}" name="Kalzium Day9"/>
    <tableColumn id="21" xr3:uid="{00000000-0010-0000-7400-000015000000}" name="Kalzium Day10"/>
    <tableColumn id="22" xr3:uid="{00000000-0010-0000-7400-000016000000}" name="Kalzium Day11"/>
    <tableColumn id="23" xr3:uid="{00000000-0010-0000-7400-000017000000}" name="Kalzium Day15"/>
    <tableColumn id="24" xr3:uid="{00000000-0010-0000-7400-000018000000}" name="Kalzium Day17"/>
    <tableColumn id="25" xr3:uid="{00000000-0010-0000-7400-000019000000}" name="Kalzium Day22"/>
    <tableColumn id="26" xr3:uid="{00000000-0010-0000-7400-00001A000000}" name="Kalzium Day24"/>
    <tableColumn id="27" xr3:uid="{00000000-0010-0000-7400-00001B000000}" name="Kalzium Day32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5000000}" name="Kalzium" displayName="Kalzium" ref="A1:E32" tableType="queryTable" totalsRowShown="0">
  <autoFilter ref="A1:E32" xr:uid="{00000000-0009-0000-0100-000075000000}"/>
  <sortState xmlns:xlrd2="http://schemas.microsoft.com/office/spreadsheetml/2017/richdata2" ref="A2:E32">
    <sortCondition descending="1" ref="E1:E32"/>
  </sortState>
  <tableColumns count="5">
    <tableColumn id="6" xr3:uid="{00000000-0010-0000-7500-000006000000}" uniqueName="6" name="Edited_BfArM Nummer2" queryTableFieldId="1" dataDxfId="74"/>
    <tableColumn id="2" xr3:uid="{00000000-0010-0000-7500-000002000000}" uniqueName="2" name="Treatment2" queryTableFieldId="2" dataDxfId="73"/>
    <tableColumn id="3" xr3:uid="{00000000-0010-0000-7500-000003000000}" uniqueName="3" name="Kalzium" queryTableFieldId="3" dataDxfId="72"/>
    <tableColumn id="4" xr3:uid="{00000000-0010-0000-7500-000004000000}" uniqueName="4" name="Day of Observations" queryTableFieldId="4" dataDxfId="71"/>
    <tableColumn id="5" xr3:uid="{00000000-0010-0000-7500-000005000000}" uniqueName="5" name="Total Number of Observations" queryTableFieldId="5" dataDxfId="70"/>
  </tableColumns>
  <tableStyleInfo name="TableStyleMedium7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6000000}" name="Tabelle118" displayName="Tabelle118" ref="A1:K370" totalsRowShown="0" headerRowDxfId="68">
  <autoFilter ref="A1:K370" xr:uid="{00000000-0009-0000-0100-000076000000}"/>
  <tableColumns count="11">
    <tableColumn id="1" xr3:uid="{00000000-0010-0000-7600-000001000000}" name="Edited_BfArM Nummer2"/>
    <tableColumn id="2" xr3:uid="{00000000-0010-0000-7600-000002000000}" name="Treatment2"/>
    <tableColumn id="3" xr3:uid="{00000000-0010-0000-7600-000003000000}" name="Magnesium Day11_From Start"/>
    <tableColumn id="4" xr3:uid="{00000000-0010-0000-7600-000004000000}" name="Magnesium Day8_From Start"/>
    <tableColumn id="5" xr3:uid="{00000000-0010-0000-7600-000005000000}" name="Magnesium Day2_From Start"/>
    <tableColumn id="6" xr3:uid="{00000000-0010-0000-7600-000006000000}" name="Magnesium Day1_From Start"/>
    <tableColumn id="7" xr3:uid="{00000000-0010-0000-7600-000007000000}" name="Magnesium Day_Unknown"/>
    <tableColumn id="8" xr3:uid="{00000000-0010-0000-7600-000008000000}" name="Magnesium Day1"/>
    <tableColumn id="9" xr3:uid="{00000000-0010-0000-7600-000009000000}" name="Magnesium Day2"/>
    <tableColumn id="10" xr3:uid="{00000000-0010-0000-7600-00000A000000}" name="Magnesium Day3"/>
    <tableColumn id="11" xr3:uid="{00000000-0010-0000-7600-00000B000000}" name="Magnesium Day4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7000000}" name="Magnesium" displayName="Magnesium" ref="A1:E5" tableType="queryTable" totalsRowShown="0">
  <autoFilter ref="A1:E5" xr:uid="{00000000-0009-0000-0100-000077000000}"/>
  <tableColumns count="5">
    <tableColumn id="6" xr3:uid="{00000000-0010-0000-7700-000006000000}" uniqueName="6" name="Edited_BfArM Nummer2" queryTableFieldId="1" dataDxfId="67"/>
    <tableColumn id="2" xr3:uid="{00000000-0010-0000-7700-000002000000}" uniqueName="2" name="Treatment2" queryTableFieldId="2" dataDxfId="66"/>
    <tableColumn id="3" xr3:uid="{00000000-0010-0000-7700-000003000000}" uniqueName="3" name="Magnesium" queryTableFieldId="3" dataDxfId="65"/>
    <tableColumn id="4" xr3:uid="{00000000-0010-0000-7700-000004000000}" uniqueName="4" name="Day of Observations" queryTableFieldId="4" dataDxfId="64"/>
    <tableColumn id="5" xr3:uid="{00000000-0010-0000-7700-000005000000}" uniqueName="5" name="Total Number of Observations" queryTableFieldId="5" dataDxfId="63"/>
  </tableColumns>
  <tableStyleInfo name="TableStyleMedium7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8000000}" name="Tabelle120" displayName="Tabelle120" ref="A1:I370" totalsRowShown="0" headerRowDxfId="61">
  <autoFilter ref="A1:I370" xr:uid="{00000000-0009-0000-0100-000078000000}"/>
  <tableColumns count="9">
    <tableColumn id="1" xr3:uid="{00000000-0010-0000-7800-000001000000}" name="Edited_BfArM Nummer2"/>
    <tableColumn id="2" xr3:uid="{00000000-0010-0000-7800-000002000000}" name="Treatment2"/>
    <tableColumn id="3" xr3:uid="{00000000-0010-0000-7800-000003000000}" name="Chlorid Day2_From Start"/>
    <tableColumn id="4" xr3:uid="{00000000-0010-0000-7800-000004000000}" name="Chlorid Day2_From Start2"/>
    <tableColumn id="5" xr3:uid="{00000000-0010-0000-7800-000005000000}" name="Chlorid Day_Unknown"/>
    <tableColumn id="6" xr3:uid="{00000000-0010-0000-7800-000006000000}" name="Chlorid Day1"/>
    <tableColumn id="7" xr3:uid="{00000000-0010-0000-7800-000007000000}" name="Chlorid Day2"/>
    <tableColumn id="8" xr3:uid="{00000000-0010-0000-7800-000008000000}" name="Chlorid Day22"/>
    <tableColumn id="9" xr3:uid="{00000000-0010-0000-7800-000009000000}" name="Chlorid Day24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9000000}" name="Tabelle120_2" displayName="Tabelle120_2" ref="A1:E6" tableType="queryTable" totalsRowShown="0">
  <autoFilter ref="A1:E6" xr:uid="{00000000-0009-0000-0100-000079000000}"/>
  <tableColumns count="5">
    <tableColumn id="6" xr3:uid="{00000000-0010-0000-7900-000006000000}" uniqueName="6" name="Edited_BfArM Nummer2" queryTableFieldId="1" dataDxfId="60"/>
    <tableColumn id="2" xr3:uid="{00000000-0010-0000-7900-000002000000}" uniqueName="2" name="Treatment2" queryTableFieldId="2" dataDxfId="59"/>
    <tableColumn id="3" xr3:uid="{00000000-0010-0000-7900-000003000000}" uniqueName="3" name="Chlorid" queryTableFieldId="3" dataDxfId="58"/>
    <tableColumn id="4" xr3:uid="{00000000-0010-0000-7900-000004000000}" uniqueName="4" name="Day of Observations" queryTableFieldId="4" dataDxfId="57"/>
    <tableColumn id="5" xr3:uid="{00000000-0010-0000-7900-000005000000}" uniqueName="5" name="Total Number of Observations" queryTableFieldId="5" dataDxfId="56"/>
  </tableColumns>
  <tableStyleInfo name="TableStyleMedium7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A000000}" name="Tabelle122" displayName="Tabelle122" ref="A1:M370" totalsRowShown="0" headerRowDxfId="54">
  <autoFilter ref="A1:M370" xr:uid="{00000000-0009-0000-0100-00007A000000}"/>
  <tableColumns count="13">
    <tableColumn id="1" xr3:uid="{00000000-0010-0000-7A00-000001000000}" name="Edited_BfArM Nummer2"/>
    <tableColumn id="2" xr3:uid="{00000000-0010-0000-7A00-000002000000}" name="Treatment2"/>
    <tableColumn id="3" xr3:uid="{00000000-0010-0000-7A00-000003000000}" name="Serum-Eisen Day11_From Start"/>
    <tableColumn id="4" xr3:uid="{00000000-0010-0000-7A00-000004000000}" name="Serum-Eisen Day_Unknown"/>
    <tableColumn id="5" xr3:uid="{00000000-0010-0000-7A00-000005000000}" name="Serum-Eisen Day1"/>
    <tableColumn id="6" xr3:uid="{00000000-0010-0000-7A00-000006000000}" name="Serum-Eisen Day2"/>
    <tableColumn id="7" xr3:uid="{00000000-0010-0000-7A00-000007000000}" name="Serum-Eisen Day3"/>
    <tableColumn id="8" xr3:uid="{00000000-0010-0000-7A00-000008000000}" name="Serum-Eisen Day10"/>
    <tableColumn id="9" xr3:uid="{00000000-0010-0000-7A00-000009000000}" name="Serum-Eisen Day13"/>
    <tableColumn id="10" xr3:uid="{00000000-0010-0000-7A00-00000A000000}" name="Serum-Eisen Day15"/>
    <tableColumn id="11" xr3:uid="{00000000-0010-0000-7A00-00000B000000}" name="Serum-Eisen Day16"/>
    <tableColumn id="12" xr3:uid="{00000000-0010-0000-7A00-00000C000000}" name="Serum-Eisen Day33"/>
    <tableColumn id="13" xr3:uid="{00000000-0010-0000-7A00-00000D000000}" name="Serum-Eisen Day75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B000000}" name="Serum_Eisen" displayName="Serum_Eisen" ref="A1:E11" tableType="queryTable" totalsRowShown="0">
  <autoFilter ref="A1:E11" xr:uid="{00000000-0009-0000-0100-00007B000000}"/>
  <tableColumns count="5">
    <tableColumn id="6" xr3:uid="{00000000-0010-0000-7B00-000006000000}" uniqueName="6" name="Edited_BfArM Nummer2" queryTableFieldId="1" dataDxfId="53"/>
    <tableColumn id="2" xr3:uid="{00000000-0010-0000-7B00-000002000000}" uniqueName="2" name="Treatment2" queryTableFieldId="2" dataDxfId="52"/>
    <tableColumn id="3" xr3:uid="{00000000-0010-0000-7B00-000003000000}" uniqueName="3" name="Serum Eisen" queryTableFieldId="3" dataDxfId="51"/>
    <tableColumn id="4" xr3:uid="{00000000-0010-0000-7B00-000004000000}" uniqueName="4" name="Day of Observations" queryTableFieldId="4" dataDxfId="50"/>
    <tableColumn id="5" xr3:uid="{00000000-0010-0000-7B00-000005000000}" uniqueName="5" name="Total Number of Observations" queryTableFieldId="5" dataDxfId="49"/>
  </tableColumns>
  <tableStyleInfo name="TableStyleMedium7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C000000}" name="Tabelle124" displayName="Tabelle124" ref="A1:L370" totalsRowShown="0" headerRowDxfId="47">
  <autoFilter ref="A1:L370" xr:uid="{00000000-0009-0000-0100-00007C000000}"/>
  <tableColumns count="12">
    <tableColumn id="1" xr3:uid="{00000000-0010-0000-7C00-000001000000}" name="Edited_BfArM Nummer2"/>
    <tableColumn id="2" xr3:uid="{00000000-0010-0000-7C00-000002000000}" name="Treatment2"/>
    <tableColumn id="3" xr3:uid="{00000000-0010-0000-7C00-000003000000}" name="Ferritin Day12_From Start"/>
    <tableColumn id="4" xr3:uid="{00000000-0010-0000-7C00-000004000000}" name="Ferritin Day7_From Start"/>
    <tableColumn id="5" xr3:uid="{00000000-0010-0000-7C00-000005000000}" name="Ferritin Day_Unknown"/>
    <tableColumn id="6" xr3:uid="{00000000-0010-0000-7C00-000006000000}" name="Ferritin Day1 "/>
    <tableColumn id="7" xr3:uid="{00000000-0010-0000-7C00-000007000000}" name="Ferritin Day2"/>
    <tableColumn id="8" xr3:uid="{00000000-0010-0000-7C00-000008000000}" name="Ferritin Day3"/>
    <tableColumn id="9" xr3:uid="{00000000-0010-0000-7C00-000009000000}" name="Ferritin Day4"/>
    <tableColumn id="10" xr3:uid="{00000000-0010-0000-7C00-00000A000000}" name="Ferritin Day10"/>
    <tableColumn id="11" xr3:uid="{00000000-0010-0000-7C00-00000B000000}" name="Ferritin Day13"/>
    <tableColumn id="12" xr3:uid="{00000000-0010-0000-7C00-00000C000000}" name="Ferritin Day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D000000}" name="Tabelle124_2" displayName="Tabelle124_2" ref="A1:E14" tableType="queryTable" totalsRowShown="0">
  <autoFilter ref="A1:E14" xr:uid="{00000000-0009-0000-0100-00007D000000}"/>
  <sortState xmlns:xlrd2="http://schemas.microsoft.com/office/spreadsheetml/2017/richdata2" ref="A2:E14">
    <sortCondition descending="1" ref="E1:E14"/>
  </sortState>
  <tableColumns count="5">
    <tableColumn id="6" xr3:uid="{00000000-0010-0000-7D00-000006000000}" uniqueName="6" name="Edited_BfArM Nummer2" queryTableFieldId="1" dataDxfId="46"/>
    <tableColumn id="2" xr3:uid="{00000000-0010-0000-7D00-000002000000}" uniqueName="2" name="Treatment2" queryTableFieldId="2" dataDxfId="45"/>
    <tableColumn id="3" xr3:uid="{00000000-0010-0000-7D00-000003000000}" uniqueName="3" name="Ferritin" queryTableFieldId="3" dataDxfId="44"/>
    <tableColumn id="4" xr3:uid="{00000000-0010-0000-7D00-000004000000}" uniqueName="4" name="Day of Observations" queryTableFieldId="4" dataDxfId="43"/>
    <tableColumn id="5" xr3:uid="{00000000-0010-0000-7D00-000005000000}" uniqueName="5" name="Total Number of Observations" queryTableFieldId="5" dataDxfId="42"/>
  </tableColumns>
  <tableStyleInfo name="TableStyleMedium7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E000000}" name="Tabelle126" displayName="Tabelle126" ref="A1:H370" totalsRowShown="0" headerRowDxfId="40">
  <autoFilter ref="A1:H370" xr:uid="{00000000-0009-0000-0100-00007E000000}"/>
  <tableColumns count="8">
    <tableColumn id="1" xr3:uid="{00000000-0010-0000-7E00-000001000000}" name="Edited_BfArM Nummer2"/>
    <tableColumn id="2" xr3:uid="{00000000-0010-0000-7E00-000002000000}" name="Treatment2"/>
    <tableColumn id="3" xr3:uid="{00000000-0010-0000-7E00-000003000000}" name="Fever Day6_From Start"/>
    <tableColumn id="4" xr3:uid="{00000000-0010-0000-7E00-000004000000}" name="Fever Day_Unknown"/>
    <tableColumn id="5" xr3:uid="{00000000-0010-0000-7E00-000005000000}" name="Fever Day1"/>
    <tableColumn id="6" xr3:uid="{00000000-0010-0000-7E00-000006000000}" name="Fever Day2"/>
    <tableColumn id="7" xr3:uid="{00000000-0010-0000-7E00-000007000000}" name="Fever Day3"/>
    <tableColumn id="8" xr3:uid="{00000000-0010-0000-7E00-000008000000}" name="Fever Day7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6E4CF793-8151-4653-9CCC-1882EAF8C44E}" name="Fever1" displayName="Fever1" ref="A1:E14" tableType="queryTable" totalsRowShown="0">
  <autoFilter ref="A1:E14" xr:uid="{6E4CF793-8151-4653-9CCC-1882EAF8C44E}"/>
  <tableColumns count="5">
    <tableColumn id="6" xr3:uid="{376C5CEE-66BA-4656-86A8-D7C675670150}" uniqueName="6" name="Edited_BfArM Nummer2" queryTableFieldId="1" dataDxfId="39"/>
    <tableColumn id="2" xr3:uid="{12284B71-F41D-4664-9EFA-37D01A2C8A51}" uniqueName="2" name="Treatment2" queryTableFieldId="2" dataDxfId="38"/>
    <tableColumn id="3" xr3:uid="{4BA89999-FA3D-440C-BAE9-4B6C0903FB34}" uniqueName="3" name="Fever" queryTableFieldId="3" dataDxfId="37"/>
    <tableColumn id="4" xr3:uid="{843A459C-2694-4501-98CD-3C3B9A230FF1}" uniqueName="4" name="Day of Observations" queryTableFieldId="4" dataDxfId="36"/>
    <tableColumn id="5" xr3:uid="{E9BCA283-5835-4576-AF87-546ACC5B6093}" uniqueName="5" name="Total Number of Observations" queryTableFieldId="5" dataDxfId="35"/>
  </tableColumns>
  <tableStyleInfo name="TableStyleMedium7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80000000}" name="Tabelle128" displayName="Tabelle128" ref="A1:F370" totalsRowShown="0" headerRowDxfId="33">
  <autoFilter ref="A1:F370" xr:uid="{00000000-0009-0000-0100-000080000000}"/>
  <tableColumns count="6">
    <tableColumn id="1" xr3:uid="{00000000-0010-0000-8000-000001000000}" name="Edited_BfArM Nummer2"/>
    <tableColumn id="2" xr3:uid="{00000000-0010-0000-8000-000002000000}" name="Treatment2"/>
    <tableColumn id="3" xr3:uid="{00000000-0010-0000-8000-000003000000}" name="HbA1C Day_Unknown"/>
    <tableColumn id="4" xr3:uid="{00000000-0010-0000-8000-000004000000}" name="HbA1C Day1"/>
    <tableColumn id="5" xr3:uid="{00000000-0010-0000-8000-000005000000}" name="HbA1C Day3"/>
    <tableColumn id="6" xr3:uid="{00000000-0010-0000-8000-000006000000}" name="HbA1C Day7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81000000}" name="HbA1C" displayName="HbA1C" ref="A1:E4" tableType="queryTable" totalsRowShown="0">
  <autoFilter ref="A1:E4" xr:uid="{00000000-0009-0000-0100-000081000000}"/>
  <tableColumns count="5">
    <tableColumn id="6" xr3:uid="{00000000-0010-0000-8100-000006000000}" uniqueName="6" name="Edited_BfArM Nummer2" queryTableFieldId="1" dataDxfId="32"/>
    <tableColumn id="2" xr3:uid="{00000000-0010-0000-8100-000002000000}" uniqueName="2" name="Treatment2" queryTableFieldId="2" dataDxfId="31"/>
    <tableColumn id="3" xr3:uid="{00000000-0010-0000-8100-000003000000}" uniqueName="3" name="HbA1C" queryTableFieldId="3" dataDxfId="30"/>
    <tableColumn id="4" xr3:uid="{00000000-0010-0000-8100-000004000000}" uniqueName="4" name="Day of Observations" queryTableFieldId="4" dataDxfId="29"/>
    <tableColumn id="5" xr3:uid="{00000000-0010-0000-8100-000005000000}" uniqueName="5" name="Total Number of Observations" queryTableFieldId="5" dataDxfId="28"/>
  </tableColumns>
  <tableStyleInfo name="TableStyleMedium7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2000000}" name="Tabelle130" displayName="Tabelle130" ref="A1:AE370" totalsRowShown="0" headerRowDxfId="26">
  <autoFilter ref="A1:AE370" xr:uid="{00000000-0009-0000-0100-000082000000}"/>
  <tableColumns count="31">
    <tableColumn id="1" xr3:uid="{00000000-0010-0000-8200-000001000000}" name="Edited_BfArM Nummer2"/>
    <tableColumn id="2" xr3:uid="{00000000-0010-0000-8200-000002000000}" name="Treatment2"/>
    <tableColumn id="3" xr3:uid="{00000000-0010-0000-8200-000003000000}" name="Glucose Day64_From Start"/>
    <tableColumn id="4" xr3:uid="{00000000-0010-0000-8200-000004000000}" name="Glucose Day11_From Start"/>
    <tableColumn id="5" xr3:uid="{00000000-0010-0000-8200-000005000000}" name="Glucose Day8_From Start"/>
    <tableColumn id="6" xr3:uid="{00000000-0010-0000-8200-000006000000}" name="Glucose Day6_From Start"/>
    <tableColumn id="7" xr3:uid="{00000000-0010-0000-8200-000007000000}" name="Glucose Day3_From Start"/>
    <tableColumn id="8" xr3:uid="{00000000-0010-0000-8200-000008000000}" name="Glucose Day2_From Start"/>
    <tableColumn id="9" xr3:uid="{00000000-0010-0000-8200-000009000000}" name="Glucose Day1_From Start"/>
    <tableColumn id="10" xr3:uid="{00000000-0010-0000-8200-00000A000000}" name="Glucose Day_Unknown"/>
    <tableColumn id="11" xr3:uid="{00000000-0010-0000-8200-00000B000000}" name="Glucose Day1"/>
    <tableColumn id="12" xr3:uid="{00000000-0010-0000-8200-00000C000000}" name="Glucose Day2"/>
    <tableColumn id="13" xr3:uid="{00000000-0010-0000-8200-00000D000000}" name="Glucose Day3"/>
    <tableColumn id="14" xr3:uid="{00000000-0010-0000-8200-00000E000000}" name="Glucose Day4"/>
    <tableColumn id="15" xr3:uid="{00000000-0010-0000-8200-00000F000000}" name="Glucose Day5"/>
    <tableColumn id="16" xr3:uid="{00000000-0010-0000-8200-000010000000}" name="Glucose Day6"/>
    <tableColumn id="17" xr3:uid="{00000000-0010-0000-8200-000011000000}" name="Glucose Day7"/>
    <tableColumn id="18" xr3:uid="{00000000-0010-0000-8200-000012000000}" name="Glucose Day8"/>
    <tableColumn id="19" xr3:uid="{00000000-0010-0000-8200-000013000000}" name="Glucose Day9"/>
    <tableColumn id="20" xr3:uid="{00000000-0010-0000-8200-000014000000}" name="Glucose Day10"/>
    <tableColumn id="21" xr3:uid="{00000000-0010-0000-8200-000015000000}" name="Glucose Day11"/>
    <tableColumn id="22" xr3:uid="{00000000-0010-0000-8200-000016000000}" name="Glucose Day12"/>
    <tableColumn id="23" xr3:uid="{00000000-0010-0000-8200-000017000000}" name="Glucose Day13"/>
    <tableColumn id="24" xr3:uid="{00000000-0010-0000-8200-000018000000}" name="Glucose Day14"/>
    <tableColumn id="25" xr3:uid="{00000000-0010-0000-8200-000019000000}" name="Glucose Day15"/>
    <tableColumn id="26" xr3:uid="{00000000-0010-0000-8200-00001A000000}" name="Glucose Day16"/>
    <tableColumn id="27" xr3:uid="{00000000-0010-0000-8200-00001B000000}" name="Glucose Day17"/>
    <tableColumn id="28" xr3:uid="{00000000-0010-0000-8200-00001C000000}" name="Glucose Day33"/>
    <tableColumn id="29" xr3:uid="{00000000-0010-0000-8200-00001D000000}" name="Glucose Day47"/>
    <tableColumn id="30" xr3:uid="{00000000-0010-0000-8200-00001E000000}" name="Glucose Day62"/>
    <tableColumn id="31" xr3:uid="{00000000-0010-0000-8200-00001F000000}" name="Glucose Day75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3000000}" name="Glucose" displayName="Glucose" ref="A1:E34" tableType="queryTable" totalsRowShown="0">
  <autoFilter ref="A1:E34" xr:uid="{00000000-0009-0000-0100-000083000000}"/>
  <sortState xmlns:xlrd2="http://schemas.microsoft.com/office/spreadsheetml/2017/richdata2" ref="A2:E34">
    <sortCondition descending="1" ref="E1:E34"/>
  </sortState>
  <tableColumns count="5">
    <tableColumn id="6" xr3:uid="{00000000-0010-0000-8300-000006000000}" uniqueName="6" name="Edited_BfArM Nummer2" queryTableFieldId="1" dataDxfId="25"/>
    <tableColumn id="2" xr3:uid="{00000000-0010-0000-8300-000002000000}" uniqueName="2" name="Treatment2" queryTableFieldId="2" dataDxfId="24"/>
    <tableColumn id="3" xr3:uid="{00000000-0010-0000-8300-000003000000}" uniqueName="3" name="Glucose" queryTableFieldId="3" dataDxfId="23"/>
    <tableColumn id="4" xr3:uid="{00000000-0010-0000-8300-000004000000}" uniqueName="4" name="Day of Observations" queryTableFieldId="4" dataDxfId="22"/>
    <tableColumn id="5" xr3:uid="{00000000-0010-0000-8300-000005000000}" uniqueName="5" name="Total Number of Observations" queryTableFieldId="5" dataDxfId="21"/>
  </tableColumns>
  <tableStyleInfo name="TableStyleMedium7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4000000}" name="Tabelle132" displayName="Tabelle132" ref="A1:H370" totalsRowShown="0" headerRowDxfId="19">
  <autoFilter ref="A1:H370" xr:uid="{00000000-0009-0000-0100-000084000000}"/>
  <tableColumns count="8">
    <tableColumn id="1" xr3:uid="{00000000-0010-0000-8400-000001000000}" name="Edited_BfArM Nummer2"/>
    <tableColumn id="2" xr3:uid="{00000000-0010-0000-8400-000002000000}" name="Treatment2"/>
    <tableColumn id="3" xr3:uid="{00000000-0010-0000-8400-000003000000}" name="Ammonika Day_Unknown"/>
    <tableColumn id="4" xr3:uid="{00000000-0010-0000-8400-000004000000}" name="Ammonika Day1"/>
    <tableColumn id="5" xr3:uid="{00000000-0010-0000-8400-000005000000}" name="Ammonika Day2"/>
    <tableColumn id="6" xr3:uid="{00000000-0010-0000-8400-000006000000}" name="Ammonika Day3"/>
    <tableColumn id="7" xr3:uid="{00000000-0010-0000-8400-000007000000}" name="Ammonika Day4"/>
    <tableColumn id="8" xr3:uid="{00000000-0010-0000-8400-000008000000}" name="Ammonika Day7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5000000}" name="Ammoniak" displayName="Ammoniak" ref="A1:E6" tableType="queryTable" totalsRowShown="0">
  <autoFilter ref="A1:E6" xr:uid="{00000000-0009-0000-0100-000085000000}"/>
  <tableColumns count="5">
    <tableColumn id="6" xr3:uid="{00000000-0010-0000-8500-000006000000}" uniqueName="6" name="Edited_BfArM Nummer2" queryTableFieldId="1" dataDxfId="18"/>
    <tableColumn id="2" xr3:uid="{00000000-0010-0000-8500-000002000000}" uniqueName="2" name="Treatment2" queryTableFieldId="2" dataDxfId="17"/>
    <tableColumn id="3" xr3:uid="{00000000-0010-0000-8500-000003000000}" uniqueName="3" name="Ammoniak" queryTableFieldId="3" dataDxfId="16"/>
    <tableColumn id="4" xr3:uid="{00000000-0010-0000-8500-000004000000}" uniqueName="4" name="Day of Observations" queryTableFieldId="4" dataDxfId="15"/>
    <tableColumn id="5" xr3:uid="{00000000-0010-0000-8500-000005000000}" uniqueName="5" name="Total Number of Observations" queryTableFieldId="5" dataDxfId="14"/>
  </tableColumns>
  <tableStyleInfo name="TableStyleMedium7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6000000}" name="Tabelle134" displayName="Tabelle134" ref="A1:G370" totalsRowShown="0" headerRowDxfId="12">
  <autoFilter ref="A1:G370" xr:uid="{00000000-0009-0000-0100-000086000000}"/>
  <tableColumns count="7">
    <tableColumn id="1" xr3:uid="{00000000-0010-0000-8600-000001000000}" name="Edited_BfArM Nummer2"/>
    <tableColumn id="2" xr3:uid="{00000000-0010-0000-8600-000002000000}" name="Treatment2"/>
    <tableColumn id="3" xr3:uid="{00000000-0010-0000-8600-000003000000}" name="Lactat Day8_From Start"/>
    <tableColumn id="4" xr3:uid="{00000000-0010-0000-8600-000004000000}" name="Lactat Day_Unknown"/>
    <tableColumn id="5" xr3:uid="{00000000-0010-0000-8600-000005000000}" name="Lactat Day1"/>
    <tableColumn id="6" xr3:uid="{00000000-0010-0000-8600-000006000000}" name="Lactat Day2"/>
    <tableColumn id="7" xr3:uid="{00000000-0010-0000-8600-000007000000}" name="Lactat Day5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7000000}" name="Lactat" displayName="Lactat" ref="A1:E4" tableType="queryTable" totalsRowShown="0">
  <autoFilter ref="A1:E4" xr:uid="{00000000-0009-0000-0100-000087000000}"/>
  <tableColumns count="5">
    <tableColumn id="6" xr3:uid="{00000000-0010-0000-8700-000006000000}" uniqueName="6" name="Edited_BfArM Nummer2" queryTableFieldId="1" dataDxfId="11"/>
    <tableColumn id="2" xr3:uid="{00000000-0010-0000-8700-000002000000}" uniqueName="2" name="Treatment2" queryTableFieldId="2" dataDxfId="10"/>
    <tableColumn id="3" xr3:uid="{00000000-0010-0000-8700-000003000000}" uniqueName="3" name="Lactat" queryTableFieldId="3" dataDxfId="9"/>
    <tableColumn id="4" xr3:uid="{00000000-0010-0000-8700-000004000000}" uniqueName="4" name="Day of Observations" queryTableFieldId="4" dataDxfId="8"/>
    <tableColumn id="5" xr3:uid="{00000000-0010-0000-8700-000005000000}" uniqueName="5" name="Total Number of Observations" queryTableFieldId="5" dataDxfId="7"/>
  </tableColumns>
  <tableStyleInfo name="TableStyleMedium7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8000000}" name="Tabelle136" displayName="Tabelle136" ref="A1:H370" totalsRowShown="0" headerRowDxfId="5">
  <autoFilter ref="A1:H370" xr:uid="{00000000-0009-0000-0100-000088000000}"/>
  <tableColumns count="8">
    <tableColumn id="1" xr3:uid="{00000000-0010-0000-8800-000001000000}" name="Edited_BfArM Nummer2"/>
    <tableColumn id="2" xr3:uid="{00000000-0010-0000-8800-000002000000}" name="Treatment2"/>
    <tableColumn id="3" xr3:uid="{00000000-0010-0000-8800-000003000000}" name="Phosphat Day8_From Start"/>
    <tableColumn id="4" xr3:uid="{00000000-0010-0000-8800-000004000000}" name="Phosphat Day8_From Start2"/>
    <tableColumn id="5" xr3:uid="{00000000-0010-0000-8800-000005000000}" name="Phosphat Day8_From Start3"/>
    <tableColumn id="6" xr3:uid="{00000000-0010-0000-8800-000006000000}" name="Phosphat Day_Unknown"/>
    <tableColumn id="7" xr3:uid="{00000000-0010-0000-8800-000007000000}" name="Phosphat Day1"/>
    <tableColumn id="8" xr3:uid="{00000000-0010-0000-8800-000008000000}" name="Phosphat Day2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9000000}" name="Phosphat" displayName="Phosphat" ref="A1:E3" tableType="queryTable" totalsRowShown="0">
  <autoFilter ref="A1:E3" xr:uid="{00000000-0009-0000-0100-000089000000}"/>
  <tableColumns count="5">
    <tableColumn id="6" xr3:uid="{00000000-0010-0000-8900-000006000000}" uniqueName="6" name="Edited_BfArM Nummer2" queryTableFieldId="1" dataDxfId="4"/>
    <tableColumn id="2" xr3:uid="{00000000-0010-0000-8900-000002000000}" uniqueName="2" name="Treatment2" queryTableFieldId="2" dataDxfId="3"/>
    <tableColumn id="3" xr3:uid="{00000000-0010-0000-8900-000003000000}" uniqueName="3" name="Phosphat" queryTableFieldId="3" dataDxfId="2"/>
    <tableColumn id="4" xr3:uid="{00000000-0010-0000-8900-000004000000}" uniqueName="4" name="Day of Observations" queryTableFieldId="4" dataDxfId="1"/>
    <tableColumn id="5" xr3:uid="{00000000-0010-0000-8900-000005000000}" uniqueName="5" name="Total Number of Observations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AS407"/>
  <sheetViews>
    <sheetView workbookViewId="0">
      <selection activeCell="B1" sqref="B1:B1048576"/>
    </sheetView>
  </sheetViews>
  <sheetFormatPr baseColWidth="10" defaultColWidth="11.42578125" defaultRowHeight="15" x14ac:dyDescent="0.25"/>
  <cols>
    <col min="1" max="1" width="18.140625" customWidth="1"/>
    <col min="2" max="2" width="12.42578125" customWidth="1"/>
    <col min="3" max="4" width="21.7109375" customWidth="1"/>
    <col min="5" max="10" width="20.7109375" customWidth="1"/>
    <col min="11" max="11" width="18.7109375" customWidth="1"/>
  </cols>
  <sheetData>
    <row r="1" spans="1:45" x14ac:dyDescent="0.25">
      <c r="A1" s="5" t="s">
        <v>77</v>
      </c>
      <c r="B1" s="4" t="s">
        <v>76</v>
      </c>
      <c r="C1" s="3" t="s">
        <v>75</v>
      </c>
      <c r="D1" s="3" t="s">
        <v>74</v>
      </c>
      <c r="E1" s="3" t="s">
        <v>73</v>
      </c>
      <c r="F1" s="3" t="s">
        <v>72</v>
      </c>
      <c r="G1" s="3" t="s">
        <v>71</v>
      </c>
      <c r="H1" s="3" t="s">
        <v>70</v>
      </c>
      <c r="I1" s="3" t="s">
        <v>69</v>
      </c>
      <c r="J1" s="3" t="s">
        <v>68</v>
      </c>
      <c r="K1" s="3" t="s">
        <v>67</v>
      </c>
      <c r="L1" s="2" t="s">
        <v>66</v>
      </c>
      <c r="M1" s="2" t="s">
        <v>65</v>
      </c>
      <c r="N1" s="2" t="s">
        <v>64</v>
      </c>
      <c r="O1" s="2" t="s">
        <v>63</v>
      </c>
      <c r="P1" s="2" t="s">
        <v>62</v>
      </c>
      <c r="Q1" s="2" t="s">
        <v>61</v>
      </c>
      <c r="R1" s="2" t="s">
        <v>60</v>
      </c>
      <c r="S1" s="2" t="s">
        <v>59</v>
      </c>
      <c r="T1" s="2" t="s">
        <v>58</v>
      </c>
      <c r="U1" s="2" t="s">
        <v>57</v>
      </c>
      <c r="V1" s="2" t="s">
        <v>56</v>
      </c>
      <c r="W1" s="2" t="s">
        <v>55</v>
      </c>
      <c r="X1" s="2" t="s">
        <v>54</v>
      </c>
      <c r="Y1" s="2" t="s">
        <v>53</v>
      </c>
      <c r="Z1" s="2" t="s">
        <v>52</v>
      </c>
      <c r="AA1" s="2" t="s">
        <v>51</v>
      </c>
      <c r="AB1" s="2" t="s">
        <v>50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x14ac:dyDescent="0.25">
      <c r="A2" t="s">
        <v>49</v>
      </c>
      <c r="B2" t="s">
        <v>48</v>
      </c>
      <c r="C2" t="s">
        <v>47</v>
      </c>
      <c r="D2" t="s">
        <v>46</v>
      </c>
      <c r="E2" t="s">
        <v>45</v>
      </c>
      <c r="F2" t="s">
        <v>44</v>
      </c>
      <c r="G2" t="s">
        <v>43</v>
      </c>
      <c r="H2" t="s">
        <v>42</v>
      </c>
      <c r="I2" t="s">
        <v>41</v>
      </c>
      <c r="J2" t="s">
        <v>40</v>
      </c>
      <c r="K2" t="s">
        <v>39</v>
      </c>
      <c r="L2" t="s">
        <v>38</v>
      </c>
      <c r="M2" t="s">
        <v>37</v>
      </c>
      <c r="N2" t="s">
        <v>36</v>
      </c>
      <c r="O2" t="s">
        <v>35</v>
      </c>
      <c r="P2" t="s">
        <v>34</v>
      </c>
      <c r="Q2" t="s">
        <v>33</v>
      </c>
      <c r="R2" t="s">
        <v>32</v>
      </c>
      <c r="S2" t="s">
        <v>31</v>
      </c>
      <c r="T2" t="s">
        <v>30</v>
      </c>
      <c r="U2" t="s">
        <v>29</v>
      </c>
      <c r="V2" t="s">
        <v>28</v>
      </c>
      <c r="W2" t="s">
        <v>27</v>
      </c>
      <c r="X2" t="s">
        <v>26</v>
      </c>
      <c r="Y2" t="s">
        <v>25</v>
      </c>
      <c r="Z2" t="s">
        <v>24</v>
      </c>
      <c r="AA2" t="s">
        <v>23</v>
      </c>
      <c r="AB2" t="s">
        <v>22</v>
      </c>
    </row>
    <row r="3" spans="1:45" x14ac:dyDescent="0.25">
      <c r="A3" t="s">
        <v>21</v>
      </c>
    </row>
    <row r="4" spans="1:45" x14ac:dyDescent="0.25">
      <c r="A4" t="s">
        <v>9</v>
      </c>
    </row>
    <row r="5" spans="1:45" x14ac:dyDescent="0.25">
      <c r="A5">
        <v>7072184</v>
      </c>
      <c r="B5" s="1" t="s">
        <v>20</v>
      </c>
      <c r="K5">
        <v>12.441000000000001</v>
      </c>
    </row>
    <row r="6" spans="1:45" x14ac:dyDescent="0.25">
      <c r="A6">
        <v>9108231</v>
      </c>
      <c r="B6" s="1" t="s">
        <v>20</v>
      </c>
    </row>
    <row r="7" spans="1:45" x14ac:dyDescent="0.25">
      <c r="A7">
        <v>12061933</v>
      </c>
      <c r="B7" s="1" t="s">
        <v>20</v>
      </c>
    </row>
    <row r="8" spans="1:45" x14ac:dyDescent="0.25">
      <c r="A8">
        <v>95005911</v>
      </c>
      <c r="B8" s="1" t="s">
        <v>20</v>
      </c>
    </row>
    <row r="9" spans="1:45" x14ac:dyDescent="0.25">
      <c r="A9">
        <v>99001908</v>
      </c>
      <c r="B9" s="1" t="s">
        <v>20</v>
      </c>
    </row>
    <row r="10" spans="1:45" x14ac:dyDescent="0.25">
      <c r="A10">
        <v>99004067</v>
      </c>
      <c r="B10" s="1" t="s">
        <v>20</v>
      </c>
    </row>
    <row r="11" spans="1:45" x14ac:dyDescent="0.25">
      <c r="A11">
        <v>97002136</v>
      </c>
      <c r="B11" s="1" t="s">
        <v>20</v>
      </c>
    </row>
    <row r="12" spans="1:45" x14ac:dyDescent="0.25">
      <c r="A12">
        <v>1502</v>
      </c>
      <c r="B12" s="1" t="s">
        <v>20</v>
      </c>
    </row>
    <row r="13" spans="1:45" x14ac:dyDescent="0.25">
      <c r="A13">
        <v>4003543</v>
      </c>
      <c r="B13" s="1" t="s">
        <v>20</v>
      </c>
    </row>
    <row r="14" spans="1:45" x14ac:dyDescent="0.25">
      <c r="A14">
        <v>4900261</v>
      </c>
      <c r="B14" s="1" t="s">
        <v>20</v>
      </c>
      <c r="G14">
        <v>18973</v>
      </c>
      <c r="H14">
        <v>12480</v>
      </c>
      <c r="I14">
        <v>13564</v>
      </c>
      <c r="K14">
        <v>18000</v>
      </c>
      <c r="L14">
        <v>7207</v>
      </c>
      <c r="R14">
        <v>4544</v>
      </c>
      <c r="Z14">
        <v>341</v>
      </c>
    </row>
    <row r="16" spans="1:45" x14ac:dyDescent="0.25">
      <c r="A16" t="s">
        <v>19</v>
      </c>
    </row>
    <row r="17" spans="1:2" x14ac:dyDescent="0.25">
      <c r="A17">
        <v>14242856</v>
      </c>
      <c r="B17" s="1" t="s">
        <v>18</v>
      </c>
    </row>
    <row r="18" spans="1:2" x14ac:dyDescent="0.25">
      <c r="A18">
        <v>99001183</v>
      </c>
      <c r="B18" s="1" t="s">
        <v>18</v>
      </c>
    </row>
    <row r="19" spans="1:2" x14ac:dyDescent="0.25">
      <c r="A19">
        <v>3000983</v>
      </c>
      <c r="B19" s="1" t="s">
        <v>18</v>
      </c>
    </row>
    <row r="20" spans="1:2" x14ac:dyDescent="0.25">
      <c r="A20">
        <v>10064335</v>
      </c>
      <c r="B20" s="1" t="s">
        <v>18</v>
      </c>
    </row>
    <row r="22" spans="1:2" x14ac:dyDescent="0.25">
      <c r="A22" t="s">
        <v>17</v>
      </c>
    </row>
    <row r="23" spans="1:2" x14ac:dyDescent="0.25">
      <c r="A23">
        <v>1480</v>
      </c>
      <c r="B23" s="1" t="s">
        <v>16</v>
      </c>
    </row>
    <row r="24" spans="1:2" x14ac:dyDescent="0.25">
      <c r="A24">
        <v>7063959</v>
      </c>
      <c r="B24" s="1" t="s">
        <v>16</v>
      </c>
    </row>
    <row r="25" spans="1:2" x14ac:dyDescent="0.25">
      <c r="A25">
        <v>1003215</v>
      </c>
      <c r="B25" s="1" t="s">
        <v>16</v>
      </c>
    </row>
    <row r="26" spans="1:2" x14ac:dyDescent="0.25">
      <c r="A26">
        <v>99000802</v>
      </c>
      <c r="B26" s="1" t="s">
        <v>16</v>
      </c>
    </row>
    <row r="27" spans="1:2" x14ac:dyDescent="0.25">
      <c r="A27">
        <v>99000892</v>
      </c>
      <c r="B27" s="1" t="s">
        <v>16</v>
      </c>
    </row>
    <row r="28" spans="1:2" x14ac:dyDescent="0.25">
      <c r="A28">
        <v>1000192</v>
      </c>
      <c r="B28" s="1" t="s">
        <v>16</v>
      </c>
    </row>
    <row r="29" spans="1:2" x14ac:dyDescent="0.25">
      <c r="A29">
        <v>1506</v>
      </c>
      <c r="B29" s="1" t="s">
        <v>16</v>
      </c>
    </row>
    <row r="30" spans="1:2" x14ac:dyDescent="0.25">
      <c r="A30">
        <v>99000894</v>
      </c>
      <c r="B30" s="1" t="s">
        <v>16</v>
      </c>
    </row>
    <row r="31" spans="1:2" x14ac:dyDescent="0.25">
      <c r="A31">
        <v>99000897</v>
      </c>
      <c r="B31" s="1" t="s">
        <v>16</v>
      </c>
    </row>
    <row r="32" spans="1:2" x14ac:dyDescent="0.25">
      <c r="A32">
        <v>99001245</v>
      </c>
      <c r="B32" s="1" t="s">
        <v>16</v>
      </c>
    </row>
    <row r="33" spans="1:17" x14ac:dyDescent="0.25">
      <c r="A33">
        <v>99001902</v>
      </c>
      <c r="B33" s="1" t="s">
        <v>16</v>
      </c>
    </row>
    <row r="34" spans="1:17" x14ac:dyDescent="0.25">
      <c r="A34">
        <v>99001912</v>
      </c>
      <c r="B34" s="1" t="s">
        <v>16</v>
      </c>
    </row>
    <row r="35" spans="1:17" x14ac:dyDescent="0.25">
      <c r="A35">
        <v>99001913</v>
      </c>
      <c r="B35" s="1" t="s">
        <v>16</v>
      </c>
    </row>
    <row r="36" spans="1:17" x14ac:dyDescent="0.25">
      <c r="A36">
        <v>99001937</v>
      </c>
      <c r="B36" s="1" t="s">
        <v>16</v>
      </c>
    </row>
    <row r="37" spans="1:17" x14ac:dyDescent="0.25">
      <c r="A37">
        <v>99001943</v>
      </c>
      <c r="B37" s="1" t="s">
        <v>16</v>
      </c>
    </row>
    <row r="38" spans="1:17" x14ac:dyDescent="0.25">
      <c r="A38">
        <v>99001927</v>
      </c>
      <c r="B38" s="1" t="s">
        <v>16</v>
      </c>
    </row>
    <row r="39" spans="1:17" x14ac:dyDescent="0.25">
      <c r="A39">
        <v>1505</v>
      </c>
      <c r="B39" s="1" t="s">
        <v>16</v>
      </c>
    </row>
    <row r="40" spans="1:17" x14ac:dyDescent="0.25">
      <c r="A40">
        <v>1000197</v>
      </c>
      <c r="B40" s="1" t="s">
        <v>16</v>
      </c>
    </row>
    <row r="41" spans="1:17" x14ac:dyDescent="0.25">
      <c r="A41">
        <v>96018835</v>
      </c>
      <c r="B41" s="1" t="s">
        <v>16</v>
      </c>
      <c r="Q41">
        <v>40</v>
      </c>
    </row>
    <row r="42" spans="1:17" x14ac:dyDescent="0.25">
      <c r="A42">
        <v>98008326</v>
      </c>
      <c r="B42" s="1" t="s">
        <v>16</v>
      </c>
    </row>
    <row r="43" spans="1:17" x14ac:dyDescent="0.25">
      <c r="A43">
        <v>99000717</v>
      </c>
      <c r="B43" s="1" t="s">
        <v>16</v>
      </c>
    </row>
    <row r="48" spans="1:17" x14ac:dyDescent="0.25">
      <c r="A48" t="s">
        <v>15</v>
      </c>
    </row>
    <row r="49" spans="1:2" x14ac:dyDescent="0.25">
      <c r="A49" t="s">
        <v>9</v>
      </c>
    </row>
    <row r="50" spans="1:2" x14ac:dyDescent="0.25">
      <c r="A50">
        <v>6016435</v>
      </c>
      <c r="B50" t="s">
        <v>14</v>
      </c>
    </row>
    <row r="51" spans="1:2" x14ac:dyDescent="0.25">
      <c r="A51">
        <v>8045149</v>
      </c>
      <c r="B51" t="s">
        <v>14</v>
      </c>
    </row>
    <row r="52" spans="1:2" x14ac:dyDescent="0.25">
      <c r="A52">
        <v>10023001</v>
      </c>
      <c r="B52" t="s">
        <v>14</v>
      </c>
    </row>
    <row r="53" spans="1:2" x14ac:dyDescent="0.25">
      <c r="A53">
        <v>10027526</v>
      </c>
      <c r="B53" t="s">
        <v>14</v>
      </c>
    </row>
    <row r="54" spans="1:2" x14ac:dyDescent="0.25">
      <c r="A54">
        <v>14222171</v>
      </c>
      <c r="B54" t="s">
        <v>14</v>
      </c>
    </row>
    <row r="55" spans="1:2" x14ac:dyDescent="0.25">
      <c r="A55">
        <v>1006143</v>
      </c>
      <c r="B55" t="s">
        <v>14</v>
      </c>
    </row>
    <row r="56" spans="1:2" x14ac:dyDescent="0.25">
      <c r="A56">
        <v>6006917</v>
      </c>
      <c r="B56" t="s">
        <v>14</v>
      </c>
    </row>
    <row r="60" spans="1:2" x14ac:dyDescent="0.25">
      <c r="A60" t="s">
        <v>4</v>
      </c>
    </row>
    <row r="61" spans="1:2" x14ac:dyDescent="0.25">
      <c r="A61">
        <v>8057159</v>
      </c>
      <c r="B61" s="1" t="s">
        <v>12</v>
      </c>
    </row>
    <row r="62" spans="1:2" x14ac:dyDescent="0.25">
      <c r="A62">
        <v>9140312</v>
      </c>
      <c r="B62" s="1" t="s">
        <v>12</v>
      </c>
    </row>
    <row r="63" spans="1:2" x14ac:dyDescent="0.25">
      <c r="A63">
        <v>12008230</v>
      </c>
      <c r="B63" s="1" t="s">
        <v>12</v>
      </c>
    </row>
    <row r="64" spans="1:2" x14ac:dyDescent="0.25">
      <c r="A64" t="s">
        <v>13</v>
      </c>
      <c r="B64" s="1" t="s">
        <v>12</v>
      </c>
    </row>
    <row r="65" spans="1:14" x14ac:dyDescent="0.25">
      <c r="A65">
        <v>13118872</v>
      </c>
      <c r="B65" s="1" t="s">
        <v>12</v>
      </c>
    </row>
    <row r="66" spans="1:14" x14ac:dyDescent="0.25">
      <c r="A66">
        <v>12012030</v>
      </c>
      <c r="B66" s="1" t="s">
        <v>12</v>
      </c>
    </row>
    <row r="72" spans="1:14" x14ac:dyDescent="0.25">
      <c r="A72" t="s">
        <v>2</v>
      </c>
    </row>
    <row r="73" spans="1:14" x14ac:dyDescent="0.25">
      <c r="A73">
        <v>9074418</v>
      </c>
      <c r="B73" s="1" t="s">
        <v>11</v>
      </c>
    </row>
    <row r="74" spans="1:14" x14ac:dyDescent="0.25">
      <c r="A74">
        <v>1263</v>
      </c>
      <c r="B74" s="1" t="s">
        <v>11</v>
      </c>
      <c r="L74">
        <v>124</v>
      </c>
      <c r="N74">
        <v>41</v>
      </c>
    </row>
    <row r="75" spans="1:14" x14ac:dyDescent="0.25">
      <c r="A75">
        <v>98004910</v>
      </c>
      <c r="B75" s="1" t="s">
        <v>11</v>
      </c>
    </row>
    <row r="76" spans="1:14" x14ac:dyDescent="0.25">
      <c r="A76">
        <v>7103068</v>
      </c>
      <c r="B76" s="1" t="s">
        <v>11</v>
      </c>
    </row>
    <row r="77" spans="1:14" x14ac:dyDescent="0.25">
      <c r="A77">
        <v>11240728</v>
      </c>
      <c r="B77" s="1" t="s">
        <v>11</v>
      </c>
    </row>
    <row r="83" spans="1:11" x14ac:dyDescent="0.25">
      <c r="A83" t="s">
        <v>10</v>
      </c>
    </row>
    <row r="84" spans="1:11" x14ac:dyDescent="0.25">
      <c r="A84" t="s">
        <v>9</v>
      </c>
    </row>
    <row r="85" spans="1:11" x14ac:dyDescent="0.25">
      <c r="A85">
        <v>5015869</v>
      </c>
      <c r="B85" t="s">
        <v>5</v>
      </c>
    </row>
    <row r="86" spans="1:11" x14ac:dyDescent="0.25">
      <c r="A86">
        <v>5016969</v>
      </c>
      <c r="B86" t="s">
        <v>5</v>
      </c>
    </row>
    <row r="87" spans="1:11" x14ac:dyDescent="0.25">
      <c r="A87">
        <v>6023231</v>
      </c>
      <c r="B87" t="s">
        <v>5</v>
      </c>
      <c r="K87">
        <v>83400</v>
      </c>
    </row>
    <row r="88" spans="1:11" x14ac:dyDescent="0.25">
      <c r="A88">
        <v>6011198</v>
      </c>
      <c r="B88" t="s">
        <v>5</v>
      </c>
    </row>
    <row r="89" spans="1:11" x14ac:dyDescent="0.25">
      <c r="A89">
        <v>6012681</v>
      </c>
      <c r="B89" t="s">
        <v>5</v>
      </c>
    </row>
    <row r="90" spans="1:11" x14ac:dyDescent="0.25">
      <c r="A90">
        <v>6014511</v>
      </c>
      <c r="B90" t="s">
        <v>5</v>
      </c>
    </row>
    <row r="91" spans="1:11" x14ac:dyDescent="0.25">
      <c r="A91">
        <v>6045127</v>
      </c>
      <c r="B91" t="s">
        <v>5</v>
      </c>
    </row>
    <row r="92" spans="1:11" x14ac:dyDescent="0.25">
      <c r="A92">
        <v>7000458</v>
      </c>
      <c r="B92" t="s">
        <v>5</v>
      </c>
    </row>
    <row r="93" spans="1:11" x14ac:dyDescent="0.25">
      <c r="A93">
        <v>7015502</v>
      </c>
      <c r="B93" t="s">
        <v>5</v>
      </c>
    </row>
    <row r="94" spans="1:11" x14ac:dyDescent="0.25">
      <c r="A94">
        <v>7025847</v>
      </c>
      <c r="B94" t="s">
        <v>5</v>
      </c>
    </row>
    <row r="95" spans="1:11" x14ac:dyDescent="0.25">
      <c r="A95">
        <v>7082707</v>
      </c>
      <c r="B95" t="s">
        <v>5</v>
      </c>
    </row>
    <row r="96" spans="1:11" x14ac:dyDescent="0.25">
      <c r="A96">
        <v>7083159</v>
      </c>
      <c r="B96" t="s">
        <v>5</v>
      </c>
    </row>
    <row r="97" spans="1:11" x14ac:dyDescent="0.25">
      <c r="A97">
        <v>7084659</v>
      </c>
      <c r="B97" t="s">
        <v>5</v>
      </c>
    </row>
    <row r="98" spans="1:11" x14ac:dyDescent="0.25">
      <c r="A98">
        <v>7076814</v>
      </c>
      <c r="B98" t="s">
        <v>5</v>
      </c>
    </row>
    <row r="99" spans="1:11" x14ac:dyDescent="0.25">
      <c r="A99">
        <v>7076815</v>
      </c>
      <c r="B99" t="s">
        <v>5</v>
      </c>
    </row>
    <row r="100" spans="1:11" x14ac:dyDescent="0.25">
      <c r="A100">
        <v>7089231</v>
      </c>
      <c r="B100" t="s">
        <v>5</v>
      </c>
    </row>
    <row r="101" spans="1:11" x14ac:dyDescent="0.25">
      <c r="A101">
        <v>7116004</v>
      </c>
      <c r="B101" t="s">
        <v>5</v>
      </c>
      <c r="K101">
        <v>40</v>
      </c>
    </row>
    <row r="102" spans="1:11" x14ac:dyDescent="0.25">
      <c r="A102">
        <v>8003819</v>
      </c>
      <c r="B102" t="s">
        <v>5</v>
      </c>
    </row>
    <row r="103" spans="1:11" x14ac:dyDescent="0.25">
      <c r="A103">
        <v>8091779</v>
      </c>
      <c r="B103" t="s">
        <v>5</v>
      </c>
    </row>
    <row r="104" spans="1:11" x14ac:dyDescent="0.25">
      <c r="A104">
        <v>8112522</v>
      </c>
      <c r="B104" t="s">
        <v>5</v>
      </c>
    </row>
    <row r="105" spans="1:11" x14ac:dyDescent="0.25">
      <c r="A105" t="s">
        <v>8</v>
      </c>
      <c r="B105" t="s">
        <v>5</v>
      </c>
    </row>
    <row r="106" spans="1:11" x14ac:dyDescent="0.25">
      <c r="A106">
        <v>8130998</v>
      </c>
      <c r="B106" t="s">
        <v>5</v>
      </c>
    </row>
    <row r="107" spans="1:11" x14ac:dyDescent="0.25">
      <c r="A107">
        <v>9002836</v>
      </c>
      <c r="B107" t="s">
        <v>5</v>
      </c>
    </row>
    <row r="108" spans="1:11" x14ac:dyDescent="0.25">
      <c r="A108">
        <v>9003331</v>
      </c>
      <c r="B108" t="s">
        <v>5</v>
      </c>
    </row>
    <row r="109" spans="1:11" x14ac:dyDescent="0.25">
      <c r="A109">
        <v>9003370</v>
      </c>
      <c r="B109" t="s">
        <v>5</v>
      </c>
    </row>
    <row r="110" spans="1:11" x14ac:dyDescent="0.25">
      <c r="A110">
        <v>9016278</v>
      </c>
      <c r="B110" t="s">
        <v>5</v>
      </c>
    </row>
    <row r="111" spans="1:11" x14ac:dyDescent="0.25">
      <c r="A111">
        <v>9030684</v>
      </c>
      <c r="B111" t="s">
        <v>5</v>
      </c>
    </row>
    <row r="112" spans="1:11" x14ac:dyDescent="0.25">
      <c r="A112">
        <v>9031387</v>
      </c>
      <c r="B112" t="s">
        <v>5</v>
      </c>
    </row>
    <row r="113" spans="1:2" x14ac:dyDescent="0.25">
      <c r="A113">
        <v>9038676</v>
      </c>
      <c r="B113" t="s">
        <v>5</v>
      </c>
    </row>
    <row r="114" spans="1:2" x14ac:dyDescent="0.25">
      <c r="A114">
        <v>9039416</v>
      </c>
      <c r="B114" t="s">
        <v>5</v>
      </c>
    </row>
    <row r="115" spans="1:2" x14ac:dyDescent="0.25">
      <c r="A115">
        <v>9042861</v>
      </c>
      <c r="B115" t="s">
        <v>5</v>
      </c>
    </row>
    <row r="116" spans="1:2" x14ac:dyDescent="0.25">
      <c r="A116">
        <v>9044899</v>
      </c>
      <c r="B116" t="s">
        <v>5</v>
      </c>
    </row>
    <row r="117" spans="1:2" x14ac:dyDescent="0.25">
      <c r="A117">
        <v>9052398</v>
      </c>
      <c r="B117" t="s">
        <v>5</v>
      </c>
    </row>
    <row r="118" spans="1:2" x14ac:dyDescent="0.25">
      <c r="A118">
        <v>9085204</v>
      </c>
      <c r="B118" t="s">
        <v>5</v>
      </c>
    </row>
    <row r="119" spans="1:2" x14ac:dyDescent="0.25">
      <c r="A119">
        <v>9105492</v>
      </c>
      <c r="B119" t="s">
        <v>5</v>
      </c>
    </row>
    <row r="120" spans="1:2" x14ac:dyDescent="0.25">
      <c r="A120">
        <v>9138470</v>
      </c>
      <c r="B120" t="s">
        <v>5</v>
      </c>
    </row>
    <row r="121" spans="1:2" x14ac:dyDescent="0.25">
      <c r="A121">
        <v>9150676</v>
      </c>
      <c r="B121" t="s">
        <v>5</v>
      </c>
    </row>
    <row r="122" spans="1:2" x14ac:dyDescent="0.25">
      <c r="A122">
        <v>10010926</v>
      </c>
      <c r="B122" t="s">
        <v>5</v>
      </c>
    </row>
    <row r="123" spans="1:2" x14ac:dyDescent="0.25">
      <c r="A123" t="s">
        <v>7</v>
      </c>
      <c r="B123" t="s">
        <v>5</v>
      </c>
    </row>
    <row r="124" spans="1:2" x14ac:dyDescent="0.25">
      <c r="A124">
        <v>10091530</v>
      </c>
      <c r="B124" t="s">
        <v>5</v>
      </c>
    </row>
    <row r="125" spans="1:2" x14ac:dyDescent="0.25">
      <c r="A125">
        <v>10102052</v>
      </c>
      <c r="B125" t="s">
        <v>5</v>
      </c>
    </row>
    <row r="126" spans="1:2" x14ac:dyDescent="0.25">
      <c r="A126">
        <v>10104735</v>
      </c>
      <c r="B126" t="s">
        <v>5</v>
      </c>
    </row>
    <row r="127" spans="1:2" x14ac:dyDescent="0.25">
      <c r="A127">
        <v>10109552</v>
      </c>
      <c r="B127" t="s">
        <v>5</v>
      </c>
    </row>
    <row r="128" spans="1:2" x14ac:dyDescent="0.25">
      <c r="A128">
        <v>10131550</v>
      </c>
      <c r="B128" t="s">
        <v>5</v>
      </c>
    </row>
    <row r="129" spans="1:2" x14ac:dyDescent="0.25">
      <c r="A129">
        <v>10131607</v>
      </c>
      <c r="B129" t="s">
        <v>5</v>
      </c>
    </row>
    <row r="130" spans="1:2" x14ac:dyDescent="0.25">
      <c r="A130">
        <v>10145202</v>
      </c>
      <c r="B130" t="s">
        <v>5</v>
      </c>
    </row>
    <row r="131" spans="1:2" x14ac:dyDescent="0.25">
      <c r="A131">
        <v>10158770</v>
      </c>
      <c r="B131" t="s">
        <v>5</v>
      </c>
    </row>
    <row r="132" spans="1:2" x14ac:dyDescent="0.25">
      <c r="A132">
        <v>10162949</v>
      </c>
      <c r="B132" t="s">
        <v>5</v>
      </c>
    </row>
    <row r="133" spans="1:2" x14ac:dyDescent="0.25">
      <c r="A133">
        <v>10171633</v>
      </c>
      <c r="B133" t="s">
        <v>5</v>
      </c>
    </row>
    <row r="134" spans="1:2" x14ac:dyDescent="0.25">
      <c r="A134">
        <v>10180409</v>
      </c>
      <c r="B134" t="s">
        <v>5</v>
      </c>
    </row>
    <row r="135" spans="1:2" x14ac:dyDescent="0.25">
      <c r="A135">
        <v>11005762</v>
      </c>
      <c r="B135" t="s">
        <v>5</v>
      </c>
    </row>
    <row r="136" spans="1:2" x14ac:dyDescent="0.25">
      <c r="A136">
        <v>11014307</v>
      </c>
      <c r="B136" t="s">
        <v>5</v>
      </c>
    </row>
    <row r="137" spans="1:2" x14ac:dyDescent="0.25">
      <c r="A137">
        <v>11014313</v>
      </c>
      <c r="B137" t="s">
        <v>5</v>
      </c>
    </row>
    <row r="138" spans="1:2" x14ac:dyDescent="0.25">
      <c r="A138">
        <v>11018341</v>
      </c>
      <c r="B138" t="s">
        <v>5</v>
      </c>
    </row>
    <row r="139" spans="1:2" x14ac:dyDescent="0.25">
      <c r="A139">
        <v>11021445</v>
      </c>
      <c r="B139" t="s">
        <v>5</v>
      </c>
    </row>
    <row r="140" spans="1:2" x14ac:dyDescent="0.25">
      <c r="A140">
        <v>11025151</v>
      </c>
      <c r="B140" t="s">
        <v>5</v>
      </c>
    </row>
    <row r="141" spans="1:2" x14ac:dyDescent="0.25">
      <c r="A141">
        <v>11039110</v>
      </c>
      <c r="B141" t="s">
        <v>5</v>
      </c>
    </row>
    <row r="142" spans="1:2" x14ac:dyDescent="0.25">
      <c r="A142">
        <v>11084088</v>
      </c>
      <c r="B142" t="s">
        <v>5</v>
      </c>
    </row>
    <row r="143" spans="1:2" x14ac:dyDescent="0.25">
      <c r="A143">
        <v>11108410</v>
      </c>
      <c r="B143" t="s">
        <v>5</v>
      </c>
    </row>
    <row r="144" spans="1:2" x14ac:dyDescent="0.25">
      <c r="A144">
        <v>11139605</v>
      </c>
      <c r="B144" t="s">
        <v>5</v>
      </c>
    </row>
    <row r="145" spans="1:2" x14ac:dyDescent="0.25">
      <c r="A145">
        <v>11201694</v>
      </c>
      <c r="B145" t="s">
        <v>5</v>
      </c>
    </row>
    <row r="146" spans="1:2" x14ac:dyDescent="0.25">
      <c r="A146">
        <v>11209748</v>
      </c>
      <c r="B146" t="s">
        <v>5</v>
      </c>
    </row>
    <row r="147" spans="1:2" x14ac:dyDescent="0.25">
      <c r="A147">
        <v>11242543</v>
      </c>
      <c r="B147" t="s">
        <v>5</v>
      </c>
    </row>
    <row r="148" spans="1:2" x14ac:dyDescent="0.25">
      <c r="A148">
        <v>11247293</v>
      </c>
      <c r="B148" t="s">
        <v>5</v>
      </c>
    </row>
    <row r="149" spans="1:2" x14ac:dyDescent="0.25">
      <c r="A149">
        <v>12006449</v>
      </c>
      <c r="B149" t="s">
        <v>5</v>
      </c>
    </row>
    <row r="150" spans="1:2" x14ac:dyDescent="0.25">
      <c r="A150">
        <v>12049136</v>
      </c>
      <c r="B150" t="s">
        <v>5</v>
      </c>
    </row>
    <row r="151" spans="1:2" x14ac:dyDescent="0.25">
      <c r="A151">
        <v>12087508</v>
      </c>
      <c r="B151" t="s">
        <v>5</v>
      </c>
    </row>
    <row r="152" spans="1:2" x14ac:dyDescent="0.25">
      <c r="A152">
        <v>12088753</v>
      </c>
      <c r="B152" t="s">
        <v>5</v>
      </c>
    </row>
    <row r="153" spans="1:2" x14ac:dyDescent="0.25">
      <c r="A153">
        <v>12229481</v>
      </c>
      <c r="B153" t="s">
        <v>5</v>
      </c>
    </row>
    <row r="154" spans="1:2" x14ac:dyDescent="0.25">
      <c r="A154">
        <v>12258821</v>
      </c>
      <c r="B154" t="s">
        <v>5</v>
      </c>
    </row>
    <row r="155" spans="1:2" x14ac:dyDescent="0.25">
      <c r="A155">
        <v>12309729</v>
      </c>
      <c r="B155" t="s">
        <v>5</v>
      </c>
    </row>
    <row r="156" spans="1:2" x14ac:dyDescent="0.25">
      <c r="A156">
        <v>12314941</v>
      </c>
      <c r="B156" t="s">
        <v>5</v>
      </c>
    </row>
    <row r="157" spans="1:2" x14ac:dyDescent="0.25">
      <c r="A157">
        <v>12323945</v>
      </c>
      <c r="B157" t="s">
        <v>5</v>
      </c>
    </row>
    <row r="158" spans="1:2" x14ac:dyDescent="0.25">
      <c r="A158">
        <v>13005942</v>
      </c>
      <c r="B158" t="s">
        <v>5</v>
      </c>
    </row>
    <row r="161" spans="1:22" x14ac:dyDescent="0.25">
      <c r="A161">
        <v>324</v>
      </c>
      <c r="B161" t="s">
        <v>5</v>
      </c>
    </row>
    <row r="162" spans="1:22" x14ac:dyDescent="0.25">
      <c r="A162">
        <v>3909</v>
      </c>
      <c r="B162" t="s">
        <v>5</v>
      </c>
    </row>
    <row r="163" spans="1:22" x14ac:dyDescent="0.25">
      <c r="A163">
        <v>4663</v>
      </c>
      <c r="B163" t="s">
        <v>5</v>
      </c>
    </row>
    <row r="164" spans="1:22" x14ac:dyDescent="0.25">
      <c r="A164">
        <v>1005522</v>
      </c>
      <c r="B164" t="s">
        <v>5</v>
      </c>
    </row>
    <row r="165" spans="1:22" x14ac:dyDescent="0.25">
      <c r="A165">
        <v>1007631</v>
      </c>
      <c r="B165" t="s">
        <v>5</v>
      </c>
    </row>
    <row r="166" spans="1:22" x14ac:dyDescent="0.25">
      <c r="A166">
        <v>1009760</v>
      </c>
      <c r="B166" t="s">
        <v>5</v>
      </c>
    </row>
    <row r="167" spans="1:22" x14ac:dyDescent="0.25">
      <c r="A167">
        <v>2000646</v>
      </c>
      <c r="B167" t="s">
        <v>5</v>
      </c>
      <c r="L167">
        <v>1987</v>
      </c>
      <c r="M167">
        <v>5772</v>
      </c>
      <c r="S167">
        <v>1366</v>
      </c>
      <c r="T167">
        <v>1330</v>
      </c>
      <c r="U167">
        <v>1190</v>
      </c>
      <c r="V167">
        <v>1001</v>
      </c>
    </row>
    <row r="168" spans="1:22" x14ac:dyDescent="0.25">
      <c r="A168">
        <v>2003761</v>
      </c>
      <c r="B168" t="s">
        <v>5</v>
      </c>
    </row>
    <row r="169" spans="1:22" x14ac:dyDescent="0.25">
      <c r="A169">
        <v>2004061</v>
      </c>
      <c r="B169" t="s">
        <v>5</v>
      </c>
    </row>
    <row r="170" spans="1:22" x14ac:dyDescent="0.25">
      <c r="A170">
        <v>2006469</v>
      </c>
      <c r="B170" t="s">
        <v>5</v>
      </c>
    </row>
    <row r="171" spans="1:22" x14ac:dyDescent="0.25">
      <c r="A171">
        <v>3005132</v>
      </c>
      <c r="B171" t="s">
        <v>5</v>
      </c>
    </row>
    <row r="172" spans="1:22" x14ac:dyDescent="0.25">
      <c r="A172">
        <v>3009119</v>
      </c>
      <c r="B172" t="s">
        <v>5</v>
      </c>
      <c r="L172">
        <v>250</v>
      </c>
    </row>
    <row r="173" spans="1:22" x14ac:dyDescent="0.25">
      <c r="A173">
        <v>3009936</v>
      </c>
      <c r="B173" t="s">
        <v>5</v>
      </c>
    </row>
    <row r="174" spans="1:22" x14ac:dyDescent="0.25">
      <c r="A174">
        <v>3011094</v>
      </c>
      <c r="B174" t="s">
        <v>5</v>
      </c>
    </row>
    <row r="175" spans="1:22" x14ac:dyDescent="0.25">
      <c r="A175">
        <v>3014643</v>
      </c>
      <c r="B175" t="s">
        <v>5</v>
      </c>
    </row>
    <row r="176" spans="1:22" x14ac:dyDescent="0.25">
      <c r="A176">
        <v>3016056</v>
      </c>
      <c r="B176" t="s">
        <v>5</v>
      </c>
    </row>
    <row r="177" spans="1:19" x14ac:dyDescent="0.25">
      <c r="A177">
        <v>3900219</v>
      </c>
      <c r="B177" t="s">
        <v>5</v>
      </c>
    </row>
    <row r="178" spans="1:19" x14ac:dyDescent="0.25">
      <c r="A178">
        <v>4000158</v>
      </c>
      <c r="B178" t="s">
        <v>5</v>
      </c>
    </row>
    <row r="179" spans="1:19" x14ac:dyDescent="0.25">
      <c r="A179">
        <v>4000304</v>
      </c>
      <c r="B179" t="s">
        <v>5</v>
      </c>
    </row>
    <row r="180" spans="1:19" x14ac:dyDescent="0.25">
      <c r="A180">
        <v>4001905</v>
      </c>
      <c r="B180" t="s">
        <v>5</v>
      </c>
      <c r="L180">
        <v>8209</v>
      </c>
      <c r="M180">
        <v>8047</v>
      </c>
      <c r="N180">
        <v>3881</v>
      </c>
      <c r="O180">
        <v>1505</v>
      </c>
      <c r="P180">
        <v>782</v>
      </c>
      <c r="S180">
        <v>261</v>
      </c>
    </row>
    <row r="181" spans="1:19" x14ac:dyDescent="0.25">
      <c r="A181">
        <v>4002206</v>
      </c>
      <c r="B181" t="s">
        <v>5</v>
      </c>
    </row>
    <row r="182" spans="1:19" x14ac:dyDescent="0.25">
      <c r="A182">
        <v>4002715</v>
      </c>
      <c r="B182" t="s">
        <v>5</v>
      </c>
    </row>
    <row r="183" spans="1:19" x14ac:dyDescent="0.25">
      <c r="A183">
        <v>4003924</v>
      </c>
      <c r="B183" t="s">
        <v>5</v>
      </c>
    </row>
    <row r="184" spans="1:19" x14ac:dyDescent="0.25">
      <c r="A184">
        <v>4006051</v>
      </c>
      <c r="B184" t="s">
        <v>5</v>
      </c>
    </row>
    <row r="185" spans="1:19" x14ac:dyDescent="0.25">
      <c r="A185">
        <v>4008140</v>
      </c>
      <c r="B185" t="s">
        <v>5</v>
      </c>
    </row>
    <row r="186" spans="1:19" x14ac:dyDescent="0.25">
      <c r="A186">
        <v>4009906</v>
      </c>
      <c r="B186" t="s">
        <v>5</v>
      </c>
    </row>
    <row r="187" spans="1:19" x14ac:dyDescent="0.25">
      <c r="A187">
        <v>4011027</v>
      </c>
      <c r="B187" t="s">
        <v>5</v>
      </c>
    </row>
    <row r="188" spans="1:19" x14ac:dyDescent="0.25">
      <c r="A188">
        <v>4011920</v>
      </c>
      <c r="B188" t="s">
        <v>5</v>
      </c>
    </row>
    <row r="189" spans="1:19" x14ac:dyDescent="0.25">
      <c r="A189">
        <v>4012248</v>
      </c>
      <c r="B189" t="s">
        <v>5</v>
      </c>
    </row>
    <row r="190" spans="1:19" x14ac:dyDescent="0.25">
      <c r="A190">
        <v>4013603</v>
      </c>
      <c r="B190" t="s">
        <v>5</v>
      </c>
    </row>
    <row r="191" spans="1:19" x14ac:dyDescent="0.25">
      <c r="A191">
        <v>5004654</v>
      </c>
      <c r="B191" t="s">
        <v>5</v>
      </c>
      <c r="M191">
        <v>186</v>
      </c>
    </row>
    <row r="192" spans="1:19" x14ac:dyDescent="0.25">
      <c r="A192">
        <v>5006761</v>
      </c>
      <c r="B192" t="s">
        <v>5</v>
      </c>
    </row>
    <row r="193" spans="1:15" x14ac:dyDescent="0.25">
      <c r="A193">
        <v>5008807</v>
      </c>
      <c r="B193" t="s">
        <v>5</v>
      </c>
    </row>
    <row r="194" spans="1:15" x14ac:dyDescent="0.25">
      <c r="A194">
        <v>5009400</v>
      </c>
      <c r="B194" t="s">
        <v>5</v>
      </c>
    </row>
    <row r="195" spans="1:15" x14ac:dyDescent="0.25">
      <c r="A195">
        <v>5013211</v>
      </c>
      <c r="B195" t="s">
        <v>5</v>
      </c>
    </row>
    <row r="196" spans="1:15" x14ac:dyDescent="0.25">
      <c r="A196">
        <v>5013494</v>
      </c>
      <c r="B196" t="s">
        <v>5</v>
      </c>
    </row>
    <row r="197" spans="1:15" x14ac:dyDescent="0.25">
      <c r="A197">
        <v>5016255</v>
      </c>
      <c r="B197" t="s">
        <v>5</v>
      </c>
      <c r="O197" t="s">
        <v>6</v>
      </c>
    </row>
    <row r="198" spans="1:15" x14ac:dyDescent="0.25">
      <c r="A198">
        <v>6005884</v>
      </c>
      <c r="B198" t="s">
        <v>5</v>
      </c>
    </row>
    <row r="199" spans="1:15" x14ac:dyDescent="0.25">
      <c r="A199">
        <v>6012448</v>
      </c>
      <c r="B199" t="s">
        <v>5</v>
      </c>
    </row>
    <row r="200" spans="1:15" x14ac:dyDescent="0.25">
      <c r="A200">
        <v>7000457</v>
      </c>
      <c r="B200" t="s">
        <v>5</v>
      </c>
    </row>
    <row r="201" spans="1:15" x14ac:dyDescent="0.25">
      <c r="A201">
        <v>7072644</v>
      </c>
      <c r="B201" t="s">
        <v>5</v>
      </c>
    </row>
    <row r="202" spans="1:15" x14ac:dyDescent="0.25">
      <c r="A202">
        <v>7076472</v>
      </c>
      <c r="B202" t="s">
        <v>5</v>
      </c>
    </row>
    <row r="203" spans="1:15" x14ac:dyDescent="0.25">
      <c r="A203">
        <v>7126387</v>
      </c>
      <c r="B203" t="s">
        <v>5</v>
      </c>
    </row>
    <row r="204" spans="1:15" x14ac:dyDescent="0.25">
      <c r="A204">
        <v>10185935</v>
      </c>
      <c r="B204" t="s">
        <v>5</v>
      </c>
    </row>
    <row r="205" spans="1:15" x14ac:dyDescent="0.25">
      <c r="A205">
        <v>11061215</v>
      </c>
      <c r="B205" t="s">
        <v>5</v>
      </c>
    </row>
    <row r="206" spans="1:15" x14ac:dyDescent="0.25">
      <c r="A206">
        <v>93008468</v>
      </c>
      <c r="B206" t="s">
        <v>5</v>
      </c>
    </row>
    <row r="207" spans="1:15" x14ac:dyDescent="0.25">
      <c r="A207">
        <v>93016155</v>
      </c>
      <c r="B207" t="s">
        <v>5</v>
      </c>
    </row>
    <row r="208" spans="1:15" x14ac:dyDescent="0.25">
      <c r="A208">
        <v>93016241</v>
      </c>
      <c r="B208" t="s">
        <v>5</v>
      </c>
    </row>
    <row r="209" spans="1:2" x14ac:dyDescent="0.25">
      <c r="A209">
        <v>93018845</v>
      </c>
      <c r="B209" t="s">
        <v>5</v>
      </c>
    </row>
    <row r="210" spans="1:2" x14ac:dyDescent="0.25">
      <c r="A210">
        <v>94003884</v>
      </c>
      <c r="B210" t="s">
        <v>5</v>
      </c>
    </row>
    <row r="211" spans="1:2" x14ac:dyDescent="0.25">
      <c r="A211">
        <v>94003919</v>
      </c>
      <c r="B211" t="s">
        <v>5</v>
      </c>
    </row>
    <row r="212" spans="1:2" x14ac:dyDescent="0.25">
      <c r="A212">
        <v>94006009</v>
      </c>
      <c r="B212" t="s">
        <v>5</v>
      </c>
    </row>
    <row r="213" spans="1:2" x14ac:dyDescent="0.25">
      <c r="A213">
        <v>94014126</v>
      </c>
      <c r="B213" t="s">
        <v>5</v>
      </c>
    </row>
    <row r="214" spans="1:2" x14ac:dyDescent="0.25">
      <c r="A214">
        <v>94900361</v>
      </c>
      <c r="B214" t="s">
        <v>5</v>
      </c>
    </row>
    <row r="215" spans="1:2" x14ac:dyDescent="0.25">
      <c r="A215">
        <v>94901890</v>
      </c>
      <c r="B215" t="s">
        <v>5</v>
      </c>
    </row>
    <row r="216" spans="1:2" x14ac:dyDescent="0.25">
      <c r="A216">
        <v>95001046</v>
      </c>
      <c r="B216" t="s">
        <v>5</v>
      </c>
    </row>
    <row r="217" spans="1:2" x14ac:dyDescent="0.25">
      <c r="A217">
        <v>95003255</v>
      </c>
      <c r="B217" t="s">
        <v>5</v>
      </c>
    </row>
    <row r="218" spans="1:2" x14ac:dyDescent="0.25">
      <c r="A218">
        <v>95003777</v>
      </c>
      <c r="B218" t="s">
        <v>5</v>
      </c>
    </row>
    <row r="219" spans="1:2" x14ac:dyDescent="0.25">
      <c r="A219">
        <v>95007023</v>
      </c>
      <c r="B219" t="s">
        <v>5</v>
      </c>
    </row>
    <row r="220" spans="1:2" x14ac:dyDescent="0.25">
      <c r="A220">
        <v>95900316</v>
      </c>
      <c r="B220" t="s">
        <v>5</v>
      </c>
    </row>
    <row r="221" spans="1:2" x14ac:dyDescent="0.25">
      <c r="A221">
        <v>96004031</v>
      </c>
      <c r="B221" t="s">
        <v>5</v>
      </c>
    </row>
    <row r="222" spans="1:2" x14ac:dyDescent="0.25">
      <c r="A222">
        <v>96900455</v>
      </c>
      <c r="B222" t="s">
        <v>5</v>
      </c>
    </row>
    <row r="223" spans="1:2" x14ac:dyDescent="0.25">
      <c r="A223">
        <v>97004458</v>
      </c>
      <c r="B223" t="s">
        <v>5</v>
      </c>
    </row>
    <row r="224" spans="1:2" x14ac:dyDescent="0.25">
      <c r="A224">
        <v>97009212</v>
      </c>
      <c r="B224" t="s">
        <v>5</v>
      </c>
    </row>
    <row r="225" spans="1:14" x14ac:dyDescent="0.25">
      <c r="A225">
        <v>98006038</v>
      </c>
      <c r="B225" t="s">
        <v>5</v>
      </c>
    </row>
    <row r="226" spans="1:14" x14ac:dyDescent="0.25">
      <c r="A226">
        <v>98009041</v>
      </c>
      <c r="B226" t="s">
        <v>5</v>
      </c>
    </row>
    <row r="227" spans="1:14" x14ac:dyDescent="0.25">
      <c r="A227">
        <v>99000714</v>
      </c>
      <c r="B227" t="s">
        <v>5</v>
      </c>
    </row>
    <row r="228" spans="1:14" x14ac:dyDescent="0.25">
      <c r="A228">
        <v>99002655</v>
      </c>
      <c r="B228" t="s">
        <v>5</v>
      </c>
    </row>
    <row r="229" spans="1:14" x14ac:dyDescent="0.25">
      <c r="A229">
        <v>99007116</v>
      </c>
      <c r="B229" t="s">
        <v>5</v>
      </c>
    </row>
    <row r="230" spans="1:14" x14ac:dyDescent="0.25">
      <c r="A230">
        <v>99901293</v>
      </c>
      <c r="B230" t="s">
        <v>5</v>
      </c>
    </row>
    <row r="231" spans="1:14" x14ac:dyDescent="0.25">
      <c r="A231">
        <v>99901604</v>
      </c>
      <c r="B231" t="s">
        <v>5</v>
      </c>
    </row>
    <row r="233" spans="1:14" x14ac:dyDescent="0.25">
      <c r="A233" t="s">
        <v>4</v>
      </c>
    </row>
    <row r="234" spans="1:14" x14ac:dyDescent="0.25">
      <c r="A234">
        <v>4289</v>
      </c>
      <c r="B234" t="s">
        <v>3</v>
      </c>
      <c r="M234">
        <v>18780</v>
      </c>
      <c r="N234">
        <v>67895</v>
      </c>
    </row>
    <row r="235" spans="1:14" x14ac:dyDescent="0.25">
      <c r="A235">
        <v>500245</v>
      </c>
      <c r="B235" t="s">
        <v>3</v>
      </c>
    </row>
    <row r="236" spans="1:14" x14ac:dyDescent="0.25">
      <c r="A236">
        <v>2002573</v>
      </c>
      <c r="B236" t="s">
        <v>3</v>
      </c>
    </row>
    <row r="237" spans="1:14" x14ac:dyDescent="0.25">
      <c r="A237">
        <v>2003539</v>
      </c>
      <c r="B237" t="s">
        <v>3</v>
      </c>
    </row>
    <row r="238" spans="1:14" x14ac:dyDescent="0.25">
      <c r="A238">
        <v>2003649</v>
      </c>
      <c r="B238" t="s">
        <v>3</v>
      </c>
    </row>
    <row r="239" spans="1:14" x14ac:dyDescent="0.25">
      <c r="A239">
        <v>2005572</v>
      </c>
      <c r="B239" t="s">
        <v>3</v>
      </c>
    </row>
    <row r="240" spans="1:14" x14ac:dyDescent="0.25">
      <c r="A240">
        <v>2013117</v>
      </c>
      <c r="B240" t="s">
        <v>3</v>
      </c>
    </row>
    <row r="241" spans="1:25" x14ac:dyDescent="0.25">
      <c r="A241">
        <v>3009633</v>
      </c>
      <c r="B241" t="s">
        <v>3</v>
      </c>
    </row>
    <row r="242" spans="1:25" x14ac:dyDescent="0.25">
      <c r="A242">
        <v>3010583</v>
      </c>
      <c r="B242" t="s">
        <v>3</v>
      </c>
    </row>
    <row r="243" spans="1:25" x14ac:dyDescent="0.25">
      <c r="A243">
        <v>3011892</v>
      </c>
      <c r="B243" t="s">
        <v>3</v>
      </c>
    </row>
    <row r="244" spans="1:25" x14ac:dyDescent="0.25">
      <c r="A244">
        <v>4001382</v>
      </c>
      <c r="B244" t="s">
        <v>3</v>
      </c>
      <c r="X244">
        <v>126</v>
      </c>
      <c r="Y244">
        <v>275.5</v>
      </c>
    </row>
    <row r="245" spans="1:25" x14ac:dyDescent="0.25">
      <c r="A245">
        <v>5018675</v>
      </c>
      <c r="B245" t="s">
        <v>3</v>
      </c>
    </row>
    <row r="246" spans="1:25" x14ac:dyDescent="0.25">
      <c r="A246">
        <v>6050168</v>
      </c>
      <c r="B246" t="s">
        <v>3</v>
      </c>
    </row>
    <row r="247" spans="1:25" x14ac:dyDescent="0.25">
      <c r="A247">
        <v>6062742</v>
      </c>
      <c r="B247" t="s">
        <v>3</v>
      </c>
    </row>
    <row r="248" spans="1:25" x14ac:dyDescent="0.25">
      <c r="A248">
        <v>7003242</v>
      </c>
      <c r="B248" t="s">
        <v>3</v>
      </c>
    </row>
    <row r="249" spans="1:25" x14ac:dyDescent="0.25">
      <c r="A249">
        <v>8016252</v>
      </c>
      <c r="B249" t="s">
        <v>3</v>
      </c>
    </row>
    <row r="250" spans="1:25" x14ac:dyDescent="0.25">
      <c r="A250">
        <v>12022536</v>
      </c>
      <c r="B250" t="s">
        <v>3</v>
      </c>
    </row>
    <row r="251" spans="1:25" x14ac:dyDescent="0.25">
      <c r="A251">
        <v>13020792</v>
      </c>
      <c r="B251" t="s">
        <v>3</v>
      </c>
    </row>
    <row r="252" spans="1:25" x14ac:dyDescent="0.25">
      <c r="A252">
        <v>97005797</v>
      </c>
      <c r="B252" t="s">
        <v>3</v>
      </c>
    </row>
    <row r="253" spans="1:25" x14ac:dyDescent="0.25">
      <c r="A253">
        <v>99000345</v>
      </c>
      <c r="B253" t="s">
        <v>3</v>
      </c>
    </row>
    <row r="256" spans="1:25" x14ac:dyDescent="0.25">
      <c r="A256">
        <v>5006592</v>
      </c>
      <c r="B256" t="s">
        <v>3</v>
      </c>
    </row>
    <row r="257" spans="1:12" x14ac:dyDescent="0.25">
      <c r="A257">
        <v>5007274</v>
      </c>
      <c r="B257" t="s">
        <v>3</v>
      </c>
    </row>
    <row r="258" spans="1:12" x14ac:dyDescent="0.25">
      <c r="A258">
        <v>5015851</v>
      </c>
      <c r="B258" t="s">
        <v>3</v>
      </c>
    </row>
    <row r="259" spans="1:12" x14ac:dyDescent="0.25">
      <c r="A259">
        <v>6015647</v>
      </c>
      <c r="B259" t="s">
        <v>3</v>
      </c>
      <c r="L259">
        <v>75</v>
      </c>
    </row>
    <row r="260" spans="1:12" x14ac:dyDescent="0.25">
      <c r="A260">
        <v>6056633</v>
      </c>
      <c r="B260" t="s">
        <v>3</v>
      </c>
    </row>
    <row r="261" spans="1:12" x14ac:dyDescent="0.25">
      <c r="A261">
        <v>7086224</v>
      </c>
      <c r="B261" t="s">
        <v>3</v>
      </c>
    </row>
    <row r="262" spans="1:12" x14ac:dyDescent="0.25">
      <c r="A262">
        <v>8040959</v>
      </c>
      <c r="B262" t="s">
        <v>3</v>
      </c>
    </row>
    <row r="263" spans="1:12" x14ac:dyDescent="0.25">
      <c r="A263">
        <v>8107048</v>
      </c>
      <c r="B263" t="s">
        <v>3</v>
      </c>
    </row>
    <row r="264" spans="1:12" x14ac:dyDescent="0.25">
      <c r="A264">
        <v>8124044</v>
      </c>
      <c r="B264" t="s">
        <v>3</v>
      </c>
    </row>
    <row r="265" spans="1:12" x14ac:dyDescent="0.25">
      <c r="A265">
        <v>8142949</v>
      </c>
      <c r="B265" t="s">
        <v>3</v>
      </c>
    </row>
    <row r="266" spans="1:12" x14ac:dyDescent="0.25">
      <c r="A266">
        <v>9023306</v>
      </c>
      <c r="B266" t="s">
        <v>3</v>
      </c>
    </row>
    <row r="267" spans="1:12" x14ac:dyDescent="0.25">
      <c r="A267">
        <v>9034464</v>
      </c>
      <c r="B267" t="s">
        <v>3</v>
      </c>
    </row>
    <row r="268" spans="1:12" x14ac:dyDescent="0.25">
      <c r="A268">
        <v>9040167</v>
      </c>
      <c r="B268" t="s">
        <v>3</v>
      </c>
    </row>
    <row r="269" spans="1:12" x14ac:dyDescent="0.25">
      <c r="A269">
        <v>9054567</v>
      </c>
      <c r="B269" t="s">
        <v>3</v>
      </c>
    </row>
    <row r="270" spans="1:12" x14ac:dyDescent="0.25">
      <c r="A270">
        <v>9083682</v>
      </c>
      <c r="B270" t="s">
        <v>3</v>
      </c>
      <c r="K270">
        <v>55</v>
      </c>
    </row>
    <row r="271" spans="1:12" x14ac:dyDescent="0.25">
      <c r="A271">
        <v>9102044</v>
      </c>
      <c r="B271" t="s">
        <v>3</v>
      </c>
    </row>
    <row r="272" spans="1:12" x14ac:dyDescent="0.25">
      <c r="A272">
        <v>9119854</v>
      </c>
      <c r="B272" t="s">
        <v>3</v>
      </c>
    </row>
    <row r="273" spans="1:2" x14ac:dyDescent="0.25">
      <c r="A273">
        <v>9125126</v>
      </c>
      <c r="B273" t="s">
        <v>3</v>
      </c>
    </row>
    <row r="274" spans="1:2" x14ac:dyDescent="0.25">
      <c r="A274">
        <v>9174811</v>
      </c>
      <c r="B274" t="s">
        <v>3</v>
      </c>
    </row>
    <row r="275" spans="1:2" x14ac:dyDescent="0.25">
      <c r="A275">
        <v>10002875</v>
      </c>
      <c r="B275" t="s">
        <v>3</v>
      </c>
    </row>
    <row r="276" spans="1:2" x14ac:dyDescent="0.25">
      <c r="A276">
        <v>10023080</v>
      </c>
      <c r="B276" t="s">
        <v>3</v>
      </c>
    </row>
    <row r="277" spans="1:2" x14ac:dyDescent="0.25">
      <c r="A277">
        <v>10025212</v>
      </c>
      <c r="B277" t="s">
        <v>3</v>
      </c>
    </row>
    <row r="278" spans="1:2" x14ac:dyDescent="0.25">
      <c r="A278">
        <v>10069407</v>
      </c>
      <c r="B278" t="s">
        <v>3</v>
      </c>
    </row>
    <row r="279" spans="1:2" x14ac:dyDescent="0.25">
      <c r="A279">
        <v>10071135</v>
      </c>
      <c r="B279" t="s">
        <v>3</v>
      </c>
    </row>
    <row r="280" spans="1:2" x14ac:dyDescent="0.25">
      <c r="A280">
        <v>10083649</v>
      </c>
      <c r="B280" t="s">
        <v>3</v>
      </c>
    </row>
    <row r="281" spans="1:2" x14ac:dyDescent="0.25">
      <c r="A281">
        <v>10102021</v>
      </c>
      <c r="B281" t="s">
        <v>3</v>
      </c>
    </row>
    <row r="282" spans="1:2" x14ac:dyDescent="0.25">
      <c r="A282">
        <v>10123729</v>
      </c>
      <c r="B282" t="s">
        <v>3</v>
      </c>
    </row>
    <row r="283" spans="1:2" x14ac:dyDescent="0.25">
      <c r="A283">
        <v>10144736</v>
      </c>
      <c r="B283" t="s">
        <v>3</v>
      </c>
    </row>
    <row r="284" spans="1:2" x14ac:dyDescent="0.25">
      <c r="A284">
        <v>10157275</v>
      </c>
      <c r="B284" t="s">
        <v>3</v>
      </c>
    </row>
    <row r="285" spans="1:2" x14ac:dyDescent="0.25">
      <c r="A285">
        <v>10190869</v>
      </c>
      <c r="B285" t="s">
        <v>3</v>
      </c>
    </row>
    <row r="286" spans="1:2" x14ac:dyDescent="0.25">
      <c r="A286">
        <v>11008417</v>
      </c>
      <c r="B286" t="s">
        <v>3</v>
      </c>
    </row>
    <row r="287" spans="1:2" x14ac:dyDescent="0.25">
      <c r="A287">
        <v>11011791</v>
      </c>
      <c r="B287" t="s">
        <v>3</v>
      </c>
    </row>
    <row r="288" spans="1:2" x14ac:dyDescent="0.25">
      <c r="A288">
        <v>11043926</v>
      </c>
      <c r="B288" t="s">
        <v>3</v>
      </c>
    </row>
    <row r="289" spans="1:2" x14ac:dyDescent="0.25">
      <c r="A289">
        <v>11049060</v>
      </c>
      <c r="B289" t="s">
        <v>3</v>
      </c>
    </row>
    <row r="290" spans="1:2" x14ac:dyDescent="0.25">
      <c r="A290">
        <v>11058012</v>
      </c>
      <c r="B290" t="s">
        <v>3</v>
      </c>
    </row>
    <row r="291" spans="1:2" x14ac:dyDescent="0.25">
      <c r="A291">
        <v>11082290</v>
      </c>
      <c r="B291" t="s">
        <v>3</v>
      </c>
    </row>
    <row r="292" spans="1:2" x14ac:dyDescent="0.25">
      <c r="A292">
        <v>11096431</v>
      </c>
      <c r="B292" t="s">
        <v>3</v>
      </c>
    </row>
    <row r="293" spans="1:2" x14ac:dyDescent="0.25">
      <c r="A293">
        <v>11105672</v>
      </c>
      <c r="B293" t="s">
        <v>3</v>
      </c>
    </row>
    <row r="294" spans="1:2" x14ac:dyDescent="0.25">
      <c r="A294">
        <v>11130494</v>
      </c>
      <c r="B294" t="s">
        <v>3</v>
      </c>
    </row>
    <row r="295" spans="1:2" x14ac:dyDescent="0.25">
      <c r="A295">
        <v>11136262</v>
      </c>
      <c r="B295" t="s">
        <v>3</v>
      </c>
    </row>
    <row r="296" spans="1:2" x14ac:dyDescent="0.25">
      <c r="A296">
        <v>11156782</v>
      </c>
      <c r="B296" t="s">
        <v>3</v>
      </c>
    </row>
    <row r="297" spans="1:2" x14ac:dyDescent="0.25">
      <c r="A297">
        <v>11178455</v>
      </c>
      <c r="B297" t="s">
        <v>3</v>
      </c>
    </row>
    <row r="298" spans="1:2" x14ac:dyDescent="0.25">
      <c r="A298">
        <v>11179526</v>
      </c>
      <c r="B298" t="s">
        <v>3</v>
      </c>
    </row>
    <row r="299" spans="1:2" x14ac:dyDescent="0.25">
      <c r="A299">
        <v>11187511</v>
      </c>
      <c r="B299" t="s">
        <v>3</v>
      </c>
    </row>
    <row r="300" spans="1:2" x14ac:dyDescent="0.25">
      <c r="A300">
        <v>11186565</v>
      </c>
      <c r="B300" t="s">
        <v>3</v>
      </c>
    </row>
    <row r="301" spans="1:2" x14ac:dyDescent="0.25">
      <c r="A301">
        <v>11223290</v>
      </c>
      <c r="B301" t="s">
        <v>3</v>
      </c>
    </row>
    <row r="302" spans="1:2" x14ac:dyDescent="0.25">
      <c r="A302">
        <v>11228365</v>
      </c>
      <c r="B302" t="s">
        <v>3</v>
      </c>
    </row>
    <row r="303" spans="1:2" x14ac:dyDescent="0.25">
      <c r="A303">
        <v>11242475</v>
      </c>
      <c r="B303" t="s">
        <v>3</v>
      </c>
    </row>
    <row r="304" spans="1:2" x14ac:dyDescent="0.25">
      <c r="A304">
        <v>12006392</v>
      </c>
      <c r="B304" t="s">
        <v>3</v>
      </c>
    </row>
    <row r="305" spans="1:2" x14ac:dyDescent="0.25">
      <c r="A305">
        <v>12020246</v>
      </c>
      <c r="B305" t="s">
        <v>3</v>
      </c>
    </row>
    <row r="306" spans="1:2" x14ac:dyDescent="0.25">
      <c r="A306">
        <v>12035138</v>
      </c>
      <c r="B306" t="s">
        <v>3</v>
      </c>
    </row>
    <row r="307" spans="1:2" x14ac:dyDescent="0.25">
      <c r="A307">
        <v>12111578</v>
      </c>
      <c r="B307" t="s">
        <v>3</v>
      </c>
    </row>
    <row r="308" spans="1:2" x14ac:dyDescent="0.25">
      <c r="A308">
        <v>12133434</v>
      </c>
      <c r="B308" t="s">
        <v>3</v>
      </c>
    </row>
    <row r="309" spans="1:2" x14ac:dyDescent="0.25">
      <c r="A309">
        <v>12164268</v>
      </c>
      <c r="B309" t="s">
        <v>3</v>
      </c>
    </row>
    <row r="310" spans="1:2" x14ac:dyDescent="0.25">
      <c r="A310">
        <v>12164269</v>
      </c>
      <c r="B310" t="s">
        <v>3</v>
      </c>
    </row>
    <row r="311" spans="1:2" x14ac:dyDescent="0.25">
      <c r="A311">
        <v>12168562</v>
      </c>
      <c r="B311" t="s">
        <v>3</v>
      </c>
    </row>
    <row r="312" spans="1:2" x14ac:dyDescent="0.25">
      <c r="A312">
        <v>12190939</v>
      </c>
      <c r="B312" t="s">
        <v>3</v>
      </c>
    </row>
    <row r="313" spans="1:2" x14ac:dyDescent="0.25">
      <c r="A313">
        <v>12311081</v>
      </c>
      <c r="B313" t="s">
        <v>3</v>
      </c>
    </row>
    <row r="314" spans="1:2" x14ac:dyDescent="0.25">
      <c r="A314">
        <v>13006749</v>
      </c>
      <c r="B314" t="s">
        <v>3</v>
      </c>
    </row>
    <row r="320" spans="1:2" x14ac:dyDescent="0.25">
      <c r="A320" t="s">
        <v>2</v>
      </c>
    </row>
    <row r="321" spans="1:22" x14ac:dyDescent="0.25">
      <c r="A321">
        <v>5281</v>
      </c>
      <c r="B321" t="s">
        <v>0</v>
      </c>
    </row>
    <row r="322" spans="1:22" x14ac:dyDescent="0.25">
      <c r="A322">
        <v>200085</v>
      </c>
      <c r="B322" t="s">
        <v>0</v>
      </c>
      <c r="L322">
        <v>20</v>
      </c>
      <c r="M322">
        <v>12</v>
      </c>
      <c r="Q322">
        <v>8</v>
      </c>
      <c r="R322">
        <v>8</v>
      </c>
      <c r="S322">
        <v>8</v>
      </c>
      <c r="U322">
        <v>9</v>
      </c>
    </row>
    <row r="323" spans="1:22" x14ac:dyDescent="0.25">
      <c r="A323">
        <v>500129</v>
      </c>
      <c r="B323" t="s">
        <v>0</v>
      </c>
    </row>
    <row r="324" spans="1:22" x14ac:dyDescent="0.25">
      <c r="A324">
        <v>1002033</v>
      </c>
      <c r="B324" t="s">
        <v>0</v>
      </c>
    </row>
    <row r="325" spans="1:22" x14ac:dyDescent="0.25">
      <c r="A325">
        <v>1003457</v>
      </c>
      <c r="B325" t="s">
        <v>0</v>
      </c>
    </row>
    <row r="326" spans="1:22" x14ac:dyDescent="0.25">
      <c r="A326">
        <v>2005223</v>
      </c>
      <c r="B326" t="s">
        <v>0</v>
      </c>
      <c r="N326">
        <v>348.6</v>
      </c>
    </row>
    <row r="327" spans="1:22" x14ac:dyDescent="0.25">
      <c r="A327">
        <v>2006107</v>
      </c>
      <c r="B327" t="s">
        <v>0</v>
      </c>
    </row>
    <row r="328" spans="1:22" x14ac:dyDescent="0.25">
      <c r="A328">
        <v>2012014</v>
      </c>
      <c r="B328" t="s">
        <v>0</v>
      </c>
    </row>
    <row r="329" spans="1:22" x14ac:dyDescent="0.25">
      <c r="A329">
        <v>3000152</v>
      </c>
      <c r="B329" t="s">
        <v>0</v>
      </c>
      <c r="K329">
        <v>65.400000000000006</v>
      </c>
    </row>
    <row r="330" spans="1:22" x14ac:dyDescent="0.25">
      <c r="A330">
        <v>3014566</v>
      </c>
      <c r="B330" t="s">
        <v>0</v>
      </c>
    </row>
    <row r="331" spans="1:22" x14ac:dyDescent="0.25">
      <c r="A331">
        <v>3015058</v>
      </c>
      <c r="B331" t="s">
        <v>0</v>
      </c>
      <c r="D331">
        <v>105</v>
      </c>
      <c r="M331">
        <v>56</v>
      </c>
      <c r="N331">
        <v>37</v>
      </c>
      <c r="T331">
        <v>132</v>
      </c>
    </row>
    <row r="332" spans="1:22" x14ac:dyDescent="0.25">
      <c r="A332">
        <v>4000996</v>
      </c>
      <c r="B332" t="s">
        <v>0</v>
      </c>
      <c r="V332">
        <v>13.8</v>
      </c>
    </row>
    <row r="333" spans="1:22" x14ac:dyDescent="0.25">
      <c r="A333">
        <v>4003768</v>
      </c>
      <c r="B333" t="s">
        <v>0</v>
      </c>
    </row>
    <row r="334" spans="1:22" x14ac:dyDescent="0.25">
      <c r="A334">
        <v>4006540</v>
      </c>
      <c r="B334" t="s">
        <v>0</v>
      </c>
    </row>
    <row r="335" spans="1:22" x14ac:dyDescent="0.25">
      <c r="A335">
        <v>4007054</v>
      </c>
      <c r="B335" t="s">
        <v>0</v>
      </c>
    </row>
    <row r="336" spans="1:22" x14ac:dyDescent="0.25">
      <c r="A336">
        <v>4011002</v>
      </c>
      <c r="B336" t="s">
        <v>0</v>
      </c>
    </row>
    <row r="337" spans="1:13" x14ac:dyDescent="0.25">
      <c r="A337">
        <v>4900268</v>
      </c>
      <c r="B337" t="s">
        <v>0</v>
      </c>
    </row>
    <row r="338" spans="1:13" x14ac:dyDescent="0.25">
      <c r="A338">
        <v>5001097</v>
      </c>
      <c r="B338" t="s">
        <v>0</v>
      </c>
      <c r="E338">
        <v>63</v>
      </c>
      <c r="F338">
        <v>42</v>
      </c>
    </row>
    <row r="339" spans="1:13" x14ac:dyDescent="0.25">
      <c r="A339">
        <v>5001098</v>
      </c>
      <c r="B339" t="s">
        <v>0</v>
      </c>
      <c r="C339">
        <v>24</v>
      </c>
      <c r="E339">
        <v>16</v>
      </c>
    </row>
    <row r="340" spans="1:13" x14ac:dyDescent="0.25">
      <c r="A340">
        <v>5006152</v>
      </c>
      <c r="B340" t="s">
        <v>0</v>
      </c>
      <c r="M340">
        <v>234</v>
      </c>
    </row>
    <row r="341" spans="1:13" x14ac:dyDescent="0.25">
      <c r="A341">
        <v>5011824</v>
      </c>
      <c r="B341" t="s">
        <v>0</v>
      </c>
    </row>
    <row r="342" spans="1:13" x14ac:dyDescent="0.25">
      <c r="A342">
        <v>5016179</v>
      </c>
      <c r="B342" t="s">
        <v>0</v>
      </c>
    </row>
    <row r="343" spans="1:13" x14ac:dyDescent="0.25">
      <c r="A343">
        <v>5018677</v>
      </c>
      <c r="B343" t="s">
        <v>0</v>
      </c>
    </row>
    <row r="344" spans="1:13" x14ac:dyDescent="0.25">
      <c r="A344">
        <v>8012361</v>
      </c>
      <c r="B344" t="s">
        <v>0</v>
      </c>
    </row>
    <row r="345" spans="1:13" x14ac:dyDescent="0.25">
      <c r="A345">
        <v>7079011</v>
      </c>
      <c r="B345" t="s">
        <v>0</v>
      </c>
    </row>
    <row r="346" spans="1:13" x14ac:dyDescent="0.25">
      <c r="A346">
        <v>8055349</v>
      </c>
      <c r="B346" t="s">
        <v>0</v>
      </c>
    </row>
    <row r="347" spans="1:13" x14ac:dyDescent="0.25">
      <c r="A347">
        <v>8135416</v>
      </c>
      <c r="B347" t="s">
        <v>0</v>
      </c>
    </row>
    <row r="348" spans="1:13" x14ac:dyDescent="0.25">
      <c r="A348">
        <v>93018945</v>
      </c>
      <c r="B348" t="s">
        <v>0</v>
      </c>
    </row>
    <row r="349" spans="1:13" x14ac:dyDescent="0.25">
      <c r="A349">
        <v>94009028</v>
      </c>
      <c r="B349" t="s">
        <v>0</v>
      </c>
    </row>
    <row r="350" spans="1:13" x14ac:dyDescent="0.25">
      <c r="A350">
        <v>95005907</v>
      </c>
      <c r="B350" t="s">
        <v>0</v>
      </c>
    </row>
    <row r="351" spans="1:13" x14ac:dyDescent="0.25">
      <c r="A351">
        <v>95900164</v>
      </c>
      <c r="B351" t="s">
        <v>0</v>
      </c>
    </row>
    <row r="352" spans="1:13" x14ac:dyDescent="0.25">
      <c r="A352">
        <v>96015811</v>
      </c>
      <c r="B352" t="s">
        <v>0</v>
      </c>
    </row>
    <row r="353" spans="1:19" x14ac:dyDescent="0.25">
      <c r="A353">
        <v>97001240</v>
      </c>
      <c r="B353" t="s">
        <v>0</v>
      </c>
    </row>
    <row r="354" spans="1:19" x14ac:dyDescent="0.25">
      <c r="A354">
        <v>97005366</v>
      </c>
      <c r="B354" t="s">
        <v>0</v>
      </c>
    </row>
    <row r="355" spans="1:19" x14ac:dyDescent="0.25">
      <c r="A355">
        <v>98000595</v>
      </c>
      <c r="B355" t="s">
        <v>0</v>
      </c>
    </row>
    <row r="356" spans="1:19" x14ac:dyDescent="0.25">
      <c r="A356">
        <v>98002692</v>
      </c>
      <c r="B356" t="s">
        <v>0</v>
      </c>
    </row>
    <row r="357" spans="1:19" x14ac:dyDescent="0.25">
      <c r="A357" t="s">
        <v>1</v>
      </c>
      <c r="B357" t="s">
        <v>0</v>
      </c>
    </row>
    <row r="358" spans="1:19" x14ac:dyDescent="0.25">
      <c r="A358">
        <v>99001815</v>
      </c>
      <c r="B358" t="s">
        <v>0</v>
      </c>
    </row>
    <row r="359" spans="1:19" x14ac:dyDescent="0.25">
      <c r="B359" t="s">
        <v>0</v>
      </c>
    </row>
    <row r="360" spans="1:19" x14ac:dyDescent="0.25">
      <c r="B360" t="s">
        <v>0</v>
      </c>
    </row>
    <row r="361" spans="1:19" x14ac:dyDescent="0.25">
      <c r="B361" t="s">
        <v>0</v>
      </c>
    </row>
    <row r="362" spans="1:19" x14ac:dyDescent="0.25">
      <c r="A362">
        <v>6012361</v>
      </c>
      <c r="B362" t="s">
        <v>0</v>
      </c>
    </row>
    <row r="363" spans="1:19" x14ac:dyDescent="0.25">
      <c r="A363">
        <v>6015793</v>
      </c>
      <c r="B363" t="s">
        <v>0</v>
      </c>
    </row>
    <row r="364" spans="1:19" x14ac:dyDescent="0.25">
      <c r="A364">
        <v>6043619</v>
      </c>
      <c r="B364" t="s">
        <v>0</v>
      </c>
    </row>
    <row r="365" spans="1:19" x14ac:dyDescent="0.25">
      <c r="A365">
        <v>7001097</v>
      </c>
      <c r="B365" t="s">
        <v>0</v>
      </c>
    </row>
    <row r="366" spans="1:19" x14ac:dyDescent="0.25">
      <c r="A366">
        <v>7011435</v>
      </c>
      <c r="B366" t="s">
        <v>0</v>
      </c>
    </row>
    <row r="367" spans="1:19" x14ac:dyDescent="0.25">
      <c r="A367">
        <v>7045811</v>
      </c>
      <c r="B367" t="s">
        <v>0</v>
      </c>
      <c r="P367">
        <v>500.4</v>
      </c>
      <c r="S367">
        <v>336</v>
      </c>
    </row>
    <row r="368" spans="1:19" x14ac:dyDescent="0.25">
      <c r="A368">
        <v>7071198</v>
      </c>
      <c r="B368" t="s">
        <v>0</v>
      </c>
    </row>
    <row r="369" spans="1:13" x14ac:dyDescent="0.25">
      <c r="A369">
        <v>7101143</v>
      </c>
      <c r="B369" t="s">
        <v>0</v>
      </c>
    </row>
    <row r="370" spans="1:13" x14ac:dyDescent="0.25">
      <c r="A370">
        <v>8073350</v>
      </c>
      <c r="B370" t="s">
        <v>0</v>
      </c>
    </row>
    <row r="371" spans="1:13" x14ac:dyDescent="0.25">
      <c r="A371">
        <v>8073645</v>
      </c>
      <c r="B371" t="s">
        <v>0</v>
      </c>
    </row>
    <row r="372" spans="1:13" x14ac:dyDescent="0.25">
      <c r="A372">
        <v>8089666</v>
      </c>
      <c r="B372" t="s">
        <v>0</v>
      </c>
      <c r="I372">
        <v>55.5</v>
      </c>
      <c r="J372">
        <v>45</v>
      </c>
      <c r="L372">
        <v>102.5</v>
      </c>
      <c r="M372">
        <v>147</v>
      </c>
    </row>
    <row r="373" spans="1:13" x14ac:dyDescent="0.25">
      <c r="A373">
        <v>8103536</v>
      </c>
      <c r="B373" t="s">
        <v>0</v>
      </c>
      <c r="K373">
        <v>83</v>
      </c>
    </row>
    <row r="374" spans="1:13" x14ac:dyDescent="0.25">
      <c r="A374">
        <v>8124816</v>
      </c>
      <c r="B374" t="s">
        <v>0</v>
      </c>
    </row>
    <row r="375" spans="1:13" x14ac:dyDescent="0.25">
      <c r="A375">
        <v>9003267</v>
      </c>
      <c r="B375" t="s">
        <v>0</v>
      </c>
    </row>
    <row r="376" spans="1:13" x14ac:dyDescent="0.25">
      <c r="A376">
        <v>9036964</v>
      </c>
      <c r="B376" t="s">
        <v>0</v>
      </c>
    </row>
    <row r="377" spans="1:13" x14ac:dyDescent="0.25">
      <c r="A377">
        <v>9090287</v>
      </c>
      <c r="B377" t="s">
        <v>0</v>
      </c>
    </row>
    <row r="378" spans="1:13" x14ac:dyDescent="0.25">
      <c r="A378">
        <v>9095148</v>
      </c>
      <c r="B378" t="s">
        <v>0</v>
      </c>
    </row>
    <row r="379" spans="1:13" x14ac:dyDescent="0.25">
      <c r="A379">
        <v>9104979</v>
      </c>
      <c r="B379" t="s">
        <v>0</v>
      </c>
    </row>
    <row r="380" spans="1:13" x14ac:dyDescent="0.25">
      <c r="A380">
        <v>9139514</v>
      </c>
      <c r="B380" t="s">
        <v>0</v>
      </c>
    </row>
    <row r="381" spans="1:13" x14ac:dyDescent="0.25">
      <c r="A381">
        <v>10020659</v>
      </c>
      <c r="B381" t="s">
        <v>0</v>
      </c>
    </row>
    <row r="382" spans="1:13" x14ac:dyDescent="0.25">
      <c r="A382">
        <v>10025902</v>
      </c>
      <c r="B382" t="s">
        <v>0</v>
      </c>
    </row>
    <row r="383" spans="1:13" x14ac:dyDescent="0.25">
      <c r="A383">
        <v>10027654</v>
      </c>
      <c r="B383" t="s">
        <v>0</v>
      </c>
    </row>
    <row r="384" spans="1:13" x14ac:dyDescent="0.25">
      <c r="A384">
        <v>10084485</v>
      </c>
      <c r="B384" t="s">
        <v>0</v>
      </c>
      <c r="L384">
        <v>4000</v>
      </c>
    </row>
    <row r="385" spans="1:2" x14ac:dyDescent="0.25">
      <c r="A385">
        <v>10098420</v>
      </c>
      <c r="B385" t="s">
        <v>0</v>
      </c>
    </row>
    <row r="386" spans="1:2" x14ac:dyDescent="0.25">
      <c r="A386">
        <v>10129565</v>
      </c>
      <c r="B386" t="s">
        <v>0</v>
      </c>
    </row>
    <row r="387" spans="1:2" x14ac:dyDescent="0.25">
      <c r="A387">
        <v>10146828</v>
      </c>
      <c r="B387" t="s">
        <v>0</v>
      </c>
    </row>
    <row r="388" spans="1:2" x14ac:dyDescent="0.25">
      <c r="A388">
        <v>10163776</v>
      </c>
      <c r="B388" t="s">
        <v>0</v>
      </c>
    </row>
    <row r="389" spans="1:2" x14ac:dyDescent="0.25">
      <c r="A389">
        <v>10173664</v>
      </c>
      <c r="B389" t="s">
        <v>0</v>
      </c>
    </row>
    <row r="390" spans="1:2" x14ac:dyDescent="0.25">
      <c r="A390">
        <v>11000454</v>
      </c>
      <c r="B390" t="s">
        <v>0</v>
      </c>
    </row>
    <row r="391" spans="1:2" x14ac:dyDescent="0.25">
      <c r="A391">
        <v>11034329</v>
      </c>
      <c r="B391" t="s">
        <v>0</v>
      </c>
    </row>
    <row r="392" spans="1:2" x14ac:dyDescent="0.25">
      <c r="A392">
        <v>11083498</v>
      </c>
      <c r="B392" t="s">
        <v>0</v>
      </c>
    </row>
    <row r="393" spans="1:2" x14ac:dyDescent="0.25">
      <c r="A393">
        <v>11138447</v>
      </c>
      <c r="B393" t="s">
        <v>0</v>
      </c>
    </row>
    <row r="394" spans="1:2" x14ac:dyDescent="0.25">
      <c r="A394">
        <v>11144001</v>
      </c>
      <c r="B394" t="s">
        <v>0</v>
      </c>
    </row>
    <row r="395" spans="1:2" x14ac:dyDescent="0.25">
      <c r="A395">
        <v>11187503</v>
      </c>
      <c r="B395" t="s">
        <v>0</v>
      </c>
    </row>
    <row r="396" spans="1:2" x14ac:dyDescent="0.25">
      <c r="A396">
        <v>11224315</v>
      </c>
      <c r="B396" t="s">
        <v>0</v>
      </c>
    </row>
    <row r="397" spans="1:2" x14ac:dyDescent="0.25">
      <c r="A397">
        <v>11231446</v>
      </c>
      <c r="B397" t="s">
        <v>0</v>
      </c>
    </row>
    <row r="398" spans="1:2" x14ac:dyDescent="0.25">
      <c r="A398">
        <v>11241625</v>
      </c>
      <c r="B398" t="s">
        <v>0</v>
      </c>
    </row>
    <row r="399" spans="1:2" x14ac:dyDescent="0.25">
      <c r="A399">
        <v>11243521</v>
      </c>
      <c r="B399" t="s">
        <v>0</v>
      </c>
    </row>
    <row r="400" spans="1:2" x14ac:dyDescent="0.25">
      <c r="A400">
        <v>12021531</v>
      </c>
      <c r="B400" t="s">
        <v>0</v>
      </c>
    </row>
    <row r="401" spans="1:2" x14ac:dyDescent="0.25">
      <c r="A401">
        <v>12118054</v>
      </c>
      <c r="B401" t="s">
        <v>0</v>
      </c>
    </row>
    <row r="402" spans="1:2" x14ac:dyDescent="0.25">
      <c r="A402">
        <v>12185514</v>
      </c>
      <c r="B402" t="s">
        <v>0</v>
      </c>
    </row>
    <row r="403" spans="1:2" x14ac:dyDescent="0.25">
      <c r="A403">
        <v>12188410</v>
      </c>
      <c r="B403" t="s">
        <v>0</v>
      </c>
    </row>
    <row r="404" spans="1:2" x14ac:dyDescent="0.25">
      <c r="A404">
        <v>12202633</v>
      </c>
      <c r="B404" t="s">
        <v>0</v>
      </c>
    </row>
    <row r="405" spans="1:2" x14ac:dyDescent="0.25">
      <c r="A405">
        <v>12261672</v>
      </c>
      <c r="B405" t="s">
        <v>0</v>
      </c>
    </row>
    <row r="406" spans="1:2" x14ac:dyDescent="0.25">
      <c r="A406">
        <v>12311299</v>
      </c>
      <c r="B406" t="s">
        <v>0</v>
      </c>
    </row>
    <row r="407" spans="1:2" x14ac:dyDescent="0.25">
      <c r="A407">
        <v>12325258</v>
      </c>
      <c r="B407" t="s">
        <v>0</v>
      </c>
    </row>
  </sheetData>
  <conditionalFormatting sqref="A20">
    <cfRule type="duplicateValues" dxfId="476" priority="3"/>
  </conditionalFormatting>
  <conditionalFormatting sqref="D13:F13">
    <cfRule type="duplicateValues" dxfId="475" priority="1"/>
  </conditionalFormatting>
  <conditionalFormatting sqref="D14:F14">
    <cfRule type="duplicateValues" dxfId="474" priority="2"/>
  </conditionalFormatting>
  <conditionalFormatting sqref="D18:F18">
    <cfRule type="duplicateValues" dxfId="473" priority="30"/>
  </conditionalFormatting>
  <conditionalFormatting sqref="D25:F25">
    <cfRule type="duplicateValues" dxfId="472" priority="16"/>
  </conditionalFormatting>
  <conditionalFormatting sqref="D26:F26">
    <cfRule type="duplicateValues" dxfId="471" priority="17"/>
  </conditionalFormatting>
  <conditionalFormatting sqref="D27:F27">
    <cfRule type="duplicateValues" dxfId="470" priority="18"/>
  </conditionalFormatting>
  <conditionalFormatting sqref="D28:F28">
    <cfRule type="duplicateValues" dxfId="469" priority="22"/>
  </conditionalFormatting>
  <conditionalFormatting sqref="D29:F29">
    <cfRule type="duplicateValues" dxfId="468" priority="21"/>
  </conditionalFormatting>
  <conditionalFormatting sqref="D30:F30">
    <cfRule type="duplicateValues" dxfId="467" priority="26"/>
  </conditionalFormatting>
  <conditionalFormatting sqref="D38:F38">
    <cfRule type="duplicateValues" dxfId="466" priority="11"/>
  </conditionalFormatting>
  <conditionalFormatting sqref="D39:F39">
    <cfRule type="duplicateValues" dxfId="465" priority="19"/>
  </conditionalFormatting>
  <conditionalFormatting sqref="D40:F40">
    <cfRule type="duplicateValues" dxfId="464" priority="20"/>
  </conditionalFormatting>
  <conditionalFormatting sqref="D41:F41">
    <cfRule type="duplicateValues" dxfId="463" priority="23"/>
  </conditionalFormatting>
  <conditionalFormatting sqref="D42:F42">
    <cfRule type="duplicateValues" dxfId="462" priority="24"/>
  </conditionalFormatting>
  <conditionalFormatting sqref="D43:F43">
    <cfRule type="duplicateValues" dxfId="461" priority="25"/>
  </conditionalFormatting>
  <conditionalFormatting sqref="D44:F44 D69:F69 D42:F42">
    <cfRule type="duplicateValues" dxfId="460" priority="31"/>
  </conditionalFormatting>
  <conditionalFormatting sqref="D8:K8">
    <cfRule type="duplicateValues" dxfId="459" priority="13"/>
  </conditionalFormatting>
  <conditionalFormatting sqref="D9:K9">
    <cfRule type="duplicateValues" dxfId="458" priority="14"/>
  </conditionalFormatting>
  <conditionalFormatting sqref="D10:K10">
    <cfRule type="duplicateValues" dxfId="457" priority="15"/>
  </conditionalFormatting>
  <conditionalFormatting sqref="D11:K11 D15:K15">
    <cfRule type="duplicateValues" dxfId="456" priority="28"/>
  </conditionalFormatting>
  <conditionalFormatting sqref="D31:K31">
    <cfRule type="duplicateValues" dxfId="455" priority="7"/>
  </conditionalFormatting>
  <conditionalFormatting sqref="D32:K32">
    <cfRule type="duplicateValues" dxfId="454" priority="8"/>
  </conditionalFormatting>
  <conditionalFormatting sqref="D33:K33">
    <cfRule type="duplicateValues" dxfId="453" priority="29"/>
  </conditionalFormatting>
  <conditionalFormatting sqref="D34:K34">
    <cfRule type="duplicateValues" dxfId="452" priority="9"/>
  </conditionalFormatting>
  <conditionalFormatting sqref="D35:K35">
    <cfRule type="duplicateValues" dxfId="451" priority="10"/>
  </conditionalFormatting>
  <conditionalFormatting sqref="D36:K36">
    <cfRule type="duplicateValues" dxfId="450" priority="12"/>
  </conditionalFormatting>
  <conditionalFormatting sqref="D37:K37">
    <cfRule type="duplicateValues" dxfId="449" priority="27"/>
  </conditionalFormatting>
  <conditionalFormatting sqref="G4:K4">
    <cfRule type="duplicateValues" dxfId="448" priority="6"/>
  </conditionalFormatting>
  <conditionalFormatting sqref="P38">
    <cfRule type="duplicateValues" dxfId="447" priority="4"/>
    <cfRule type="duplicateValues" dxfId="446" priority="5"/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</sheetPr>
  <dimension ref="A1:E33"/>
  <sheetViews>
    <sheetView zoomScaleNormal="100" workbookViewId="0">
      <selection activeCell="B2" sqref="B2"/>
    </sheetView>
  </sheetViews>
  <sheetFormatPr baseColWidth="10" defaultColWidth="11.42578125" defaultRowHeight="15" x14ac:dyDescent="0.25"/>
  <cols>
    <col min="1" max="1" width="18.42578125" bestFit="1" customWidth="1"/>
    <col min="3" max="3" width="5.5703125" bestFit="1" customWidth="1"/>
    <col min="4" max="4" width="75.140625" bestFit="1" customWidth="1"/>
    <col min="5" max="5" width="30.28515625" bestFit="1" customWidth="1"/>
  </cols>
  <sheetData>
    <row r="1" spans="1:5" x14ac:dyDescent="0.25">
      <c r="A1" t="s">
        <v>77</v>
      </c>
      <c r="B1" t="s">
        <v>76</v>
      </c>
      <c r="C1" t="s">
        <v>79</v>
      </c>
      <c r="D1" t="s">
        <v>95</v>
      </c>
      <c r="E1" t="s">
        <v>94</v>
      </c>
    </row>
    <row r="2" spans="1:5" x14ac:dyDescent="0.25">
      <c r="A2">
        <v>2000646</v>
      </c>
      <c r="B2" t="s">
        <v>5</v>
      </c>
      <c r="C2" t="s">
        <v>78</v>
      </c>
      <c r="D2" t="s">
        <v>93</v>
      </c>
      <c r="E2">
        <v>6</v>
      </c>
    </row>
    <row r="3" spans="1:5" x14ac:dyDescent="0.25">
      <c r="A3">
        <v>4001905</v>
      </c>
      <c r="B3" t="s">
        <v>5</v>
      </c>
      <c r="C3" t="s">
        <v>78</v>
      </c>
      <c r="D3" t="s">
        <v>92</v>
      </c>
      <c r="E3">
        <v>6</v>
      </c>
    </row>
    <row r="4" spans="1:5" x14ac:dyDescent="0.25">
      <c r="A4">
        <v>200085</v>
      </c>
      <c r="B4" t="s">
        <v>0</v>
      </c>
      <c r="C4" t="s">
        <v>78</v>
      </c>
      <c r="D4" t="s">
        <v>91</v>
      </c>
      <c r="E4">
        <v>6</v>
      </c>
    </row>
    <row r="5" spans="1:5" x14ac:dyDescent="0.25">
      <c r="A5">
        <v>4900261</v>
      </c>
      <c r="B5" t="s">
        <v>20</v>
      </c>
      <c r="C5" t="s">
        <v>79</v>
      </c>
      <c r="D5" t="s">
        <v>90</v>
      </c>
      <c r="E5">
        <v>4</v>
      </c>
    </row>
    <row r="6" spans="1:5" x14ac:dyDescent="0.25">
      <c r="A6">
        <v>4900261</v>
      </c>
      <c r="B6" t="s">
        <v>20</v>
      </c>
      <c r="C6" t="s">
        <v>78</v>
      </c>
      <c r="D6" t="s">
        <v>89</v>
      </c>
      <c r="E6">
        <v>3</v>
      </c>
    </row>
    <row r="7" spans="1:5" x14ac:dyDescent="0.25">
      <c r="A7">
        <v>3015058</v>
      </c>
      <c r="B7" t="s">
        <v>0</v>
      </c>
      <c r="C7" t="s">
        <v>78</v>
      </c>
      <c r="D7" t="s">
        <v>88</v>
      </c>
      <c r="E7">
        <v>3</v>
      </c>
    </row>
    <row r="8" spans="1:5" x14ac:dyDescent="0.25">
      <c r="A8">
        <v>1263</v>
      </c>
      <c r="B8" t="s">
        <v>11</v>
      </c>
      <c r="C8" t="s">
        <v>78</v>
      </c>
      <c r="D8" t="s">
        <v>87</v>
      </c>
      <c r="E8">
        <v>2</v>
      </c>
    </row>
    <row r="9" spans="1:5" x14ac:dyDescent="0.25">
      <c r="A9">
        <v>4289</v>
      </c>
      <c r="B9" t="s">
        <v>3</v>
      </c>
      <c r="C9" t="s">
        <v>78</v>
      </c>
      <c r="D9" t="s">
        <v>86</v>
      </c>
      <c r="E9">
        <v>2</v>
      </c>
    </row>
    <row r="10" spans="1:5" x14ac:dyDescent="0.25">
      <c r="A10">
        <v>4001382</v>
      </c>
      <c r="B10" t="s">
        <v>3</v>
      </c>
      <c r="C10" t="s">
        <v>78</v>
      </c>
      <c r="D10" t="s">
        <v>85</v>
      </c>
      <c r="E10">
        <v>2</v>
      </c>
    </row>
    <row r="11" spans="1:5" x14ac:dyDescent="0.25">
      <c r="A11">
        <v>5001097</v>
      </c>
      <c r="B11" t="s">
        <v>0</v>
      </c>
      <c r="C11" t="s">
        <v>79</v>
      </c>
      <c r="D11" t="s">
        <v>84</v>
      </c>
      <c r="E11">
        <v>2</v>
      </c>
    </row>
    <row r="12" spans="1:5" x14ac:dyDescent="0.25">
      <c r="A12">
        <v>5001098</v>
      </c>
      <c r="B12" t="s">
        <v>0</v>
      </c>
      <c r="C12" t="s">
        <v>79</v>
      </c>
      <c r="D12" t="s">
        <v>83</v>
      </c>
      <c r="E12">
        <v>2</v>
      </c>
    </row>
    <row r="13" spans="1:5" x14ac:dyDescent="0.25">
      <c r="A13">
        <v>7045811</v>
      </c>
      <c r="B13" t="s">
        <v>0</v>
      </c>
      <c r="C13" t="s">
        <v>78</v>
      </c>
      <c r="D13" t="s">
        <v>82</v>
      </c>
      <c r="E13">
        <v>2</v>
      </c>
    </row>
    <row r="14" spans="1:5" x14ac:dyDescent="0.25">
      <c r="A14">
        <v>8089666</v>
      </c>
      <c r="B14" t="s">
        <v>0</v>
      </c>
      <c r="C14" t="s">
        <v>79</v>
      </c>
      <c r="D14" t="s">
        <v>81</v>
      </c>
      <c r="E14">
        <v>2</v>
      </c>
    </row>
    <row r="15" spans="1:5" x14ac:dyDescent="0.25">
      <c r="A15">
        <v>8089666</v>
      </c>
      <c r="B15" t="s">
        <v>0</v>
      </c>
      <c r="C15" t="s">
        <v>78</v>
      </c>
      <c r="D15" t="s">
        <v>80</v>
      </c>
      <c r="E15">
        <v>2</v>
      </c>
    </row>
    <row r="16" spans="1:5" x14ac:dyDescent="0.25">
      <c r="A16">
        <v>7072184</v>
      </c>
      <c r="B16" t="s">
        <v>20</v>
      </c>
      <c r="C16" t="s">
        <v>79</v>
      </c>
      <c r="D16" t="s">
        <v>67</v>
      </c>
      <c r="E16">
        <v>1</v>
      </c>
    </row>
    <row r="17" spans="1:5" x14ac:dyDescent="0.25">
      <c r="A17">
        <v>96018835</v>
      </c>
      <c r="B17" t="s">
        <v>16</v>
      </c>
      <c r="C17" t="s">
        <v>78</v>
      </c>
      <c r="D17" t="s">
        <v>61</v>
      </c>
      <c r="E17">
        <v>1</v>
      </c>
    </row>
    <row r="18" spans="1:5" x14ac:dyDescent="0.25">
      <c r="A18">
        <v>6023231</v>
      </c>
      <c r="B18" t="s">
        <v>5</v>
      </c>
      <c r="C18" t="s">
        <v>79</v>
      </c>
      <c r="D18" t="s">
        <v>67</v>
      </c>
      <c r="E18">
        <v>1</v>
      </c>
    </row>
    <row r="19" spans="1:5" x14ac:dyDescent="0.25">
      <c r="A19">
        <v>7116004</v>
      </c>
      <c r="B19" t="s">
        <v>5</v>
      </c>
      <c r="C19" t="s">
        <v>79</v>
      </c>
      <c r="D19" t="s">
        <v>67</v>
      </c>
      <c r="E19">
        <v>1</v>
      </c>
    </row>
    <row r="20" spans="1:5" x14ac:dyDescent="0.25">
      <c r="A20">
        <v>3009119</v>
      </c>
      <c r="B20" t="s">
        <v>5</v>
      </c>
      <c r="C20" t="s">
        <v>78</v>
      </c>
      <c r="D20" t="s">
        <v>66</v>
      </c>
      <c r="E20">
        <v>1</v>
      </c>
    </row>
    <row r="21" spans="1:5" x14ac:dyDescent="0.25">
      <c r="A21">
        <v>5004654</v>
      </c>
      <c r="B21" t="s">
        <v>5</v>
      </c>
      <c r="C21" t="s">
        <v>78</v>
      </c>
      <c r="D21" t="s">
        <v>65</v>
      </c>
      <c r="E21">
        <v>1</v>
      </c>
    </row>
    <row r="22" spans="1:5" x14ac:dyDescent="0.25">
      <c r="A22">
        <v>5016255</v>
      </c>
      <c r="B22" t="s">
        <v>5</v>
      </c>
      <c r="C22" t="s">
        <v>78</v>
      </c>
      <c r="D22" t="s">
        <v>63</v>
      </c>
      <c r="E22">
        <v>1</v>
      </c>
    </row>
    <row r="23" spans="1:5" x14ac:dyDescent="0.25">
      <c r="A23">
        <v>6015647</v>
      </c>
      <c r="B23" t="s">
        <v>3</v>
      </c>
      <c r="C23" t="s">
        <v>78</v>
      </c>
      <c r="D23" t="s">
        <v>66</v>
      </c>
      <c r="E23">
        <v>1</v>
      </c>
    </row>
    <row r="24" spans="1:5" x14ac:dyDescent="0.25">
      <c r="A24">
        <v>9083682</v>
      </c>
      <c r="B24" t="s">
        <v>3</v>
      </c>
      <c r="C24" t="s">
        <v>79</v>
      </c>
      <c r="D24" t="s">
        <v>67</v>
      </c>
      <c r="E24">
        <v>1</v>
      </c>
    </row>
    <row r="25" spans="1:5" x14ac:dyDescent="0.25">
      <c r="A25">
        <v>2005223</v>
      </c>
      <c r="B25" t="s">
        <v>0</v>
      </c>
      <c r="C25" t="s">
        <v>78</v>
      </c>
      <c r="D25" t="s">
        <v>64</v>
      </c>
      <c r="E25">
        <v>1</v>
      </c>
    </row>
    <row r="26" spans="1:5" x14ac:dyDescent="0.25">
      <c r="A26">
        <v>3000152</v>
      </c>
      <c r="B26" t="s">
        <v>0</v>
      </c>
      <c r="C26" t="s">
        <v>79</v>
      </c>
      <c r="D26" t="s">
        <v>67</v>
      </c>
      <c r="E26">
        <v>1</v>
      </c>
    </row>
    <row r="27" spans="1:5" x14ac:dyDescent="0.25">
      <c r="A27">
        <v>3015058</v>
      </c>
      <c r="B27" t="s">
        <v>0</v>
      </c>
      <c r="C27" t="s">
        <v>79</v>
      </c>
      <c r="D27" t="s">
        <v>74</v>
      </c>
      <c r="E27">
        <v>1</v>
      </c>
    </row>
    <row r="28" spans="1:5" x14ac:dyDescent="0.25">
      <c r="A28">
        <v>4000996</v>
      </c>
      <c r="B28" t="s">
        <v>0</v>
      </c>
      <c r="C28" t="s">
        <v>78</v>
      </c>
      <c r="D28" t="s">
        <v>56</v>
      </c>
      <c r="E28">
        <v>1</v>
      </c>
    </row>
    <row r="29" spans="1:5" x14ac:dyDescent="0.25">
      <c r="A29">
        <v>5006152</v>
      </c>
      <c r="B29" t="s">
        <v>0</v>
      </c>
      <c r="C29" t="s">
        <v>78</v>
      </c>
      <c r="D29" t="s">
        <v>65</v>
      </c>
      <c r="E29">
        <v>1</v>
      </c>
    </row>
    <row r="30" spans="1:5" x14ac:dyDescent="0.25">
      <c r="A30">
        <v>8103536</v>
      </c>
      <c r="B30" t="s">
        <v>0</v>
      </c>
      <c r="C30" t="s">
        <v>79</v>
      </c>
      <c r="D30" t="s">
        <v>67</v>
      </c>
      <c r="E30">
        <v>1</v>
      </c>
    </row>
    <row r="31" spans="1:5" x14ac:dyDescent="0.25">
      <c r="A31">
        <v>10084485</v>
      </c>
      <c r="B31" t="s">
        <v>0</v>
      </c>
      <c r="C31" t="s">
        <v>78</v>
      </c>
      <c r="D31" t="s">
        <v>66</v>
      </c>
      <c r="E31">
        <v>1</v>
      </c>
    </row>
    <row r="33" spans="1:5" x14ac:dyDescent="0.25">
      <c r="A33">
        <f>SUBTOTAL(3,CKnew68[BfArM Nummer1])</f>
        <v>30</v>
      </c>
      <c r="E33">
        <f>SUBTOTAL(9,CKnew68[Total Number of Observaitons])</f>
        <v>60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71"/>
  <sheetViews>
    <sheetView workbookViewId="0">
      <selection activeCell="C6" sqref="C6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4" customWidth="1"/>
    <col min="4" max="5" width="25" customWidth="1"/>
    <col min="6" max="6" width="14.28515625" customWidth="1"/>
    <col min="7" max="13" width="13.85546875" customWidth="1"/>
    <col min="14" max="19" width="14.85546875" customWidth="1"/>
  </cols>
  <sheetData>
    <row r="1" spans="1:19" x14ac:dyDescent="0.25">
      <c r="A1" s="6" t="s">
        <v>96</v>
      </c>
      <c r="B1" s="7" t="s">
        <v>97</v>
      </c>
      <c r="C1" s="2" t="s">
        <v>98</v>
      </c>
      <c r="D1" s="2" t="s">
        <v>130</v>
      </c>
      <c r="E1" s="2" t="s">
        <v>131</v>
      </c>
      <c r="F1" s="2" t="s">
        <v>99</v>
      </c>
      <c r="G1" s="2" t="s">
        <v>100</v>
      </c>
      <c r="H1" s="2" t="s">
        <v>101</v>
      </c>
      <c r="I1" s="2" t="s">
        <v>102</v>
      </c>
      <c r="J1" s="2" t="s">
        <v>103</v>
      </c>
      <c r="K1" s="2" t="s">
        <v>104</v>
      </c>
      <c r="L1" s="2" t="s">
        <v>105</v>
      </c>
      <c r="M1" s="2" t="s">
        <v>106</v>
      </c>
      <c r="N1" s="2" t="s">
        <v>107</v>
      </c>
      <c r="O1" s="2" t="s">
        <v>108</v>
      </c>
      <c r="P1" s="2" t="s">
        <v>109</v>
      </c>
      <c r="Q1" s="2" t="s">
        <v>110</v>
      </c>
      <c r="R1" s="2" t="s">
        <v>111</v>
      </c>
      <c r="S1" s="2" t="s">
        <v>112</v>
      </c>
    </row>
    <row r="2" spans="1:19" ht="30" x14ac:dyDescent="0.25">
      <c r="A2" s="5" t="s">
        <v>49</v>
      </c>
      <c r="B2" s="8" t="s">
        <v>48</v>
      </c>
      <c r="C2" s="9" t="s">
        <v>113</v>
      </c>
      <c r="D2" s="9" t="s">
        <v>114</v>
      </c>
      <c r="E2" s="9" t="s">
        <v>115</v>
      </c>
      <c r="F2" s="10" t="s">
        <v>116</v>
      </c>
      <c r="G2" s="11" t="s">
        <v>117</v>
      </c>
      <c r="H2" s="11" t="s">
        <v>118</v>
      </c>
      <c r="I2" s="11" t="s">
        <v>119</v>
      </c>
      <c r="J2" s="11" t="s">
        <v>120</v>
      </c>
      <c r="K2" s="11" t="s">
        <v>121</v>
      </c>
      <c r="L2" s="11" t="s">
        <v>122</v>
      </c>
      <c r="M2" s="11" t="s">
        <v>123</v>
      </c>
      <c r="N2" s="11" t="s">
        <v>124</v>
      </c>
      <c r="O2" s="11" t="s">
        <v>125</v>
      </c>
      <c r="P2" s="11" t="s">
        <v>126</v>
      </c>
      <c r="Q2" s="11" t="s">
        <v>127</v>
      </c>
      <c r="R2" s="11" t="s">
        <v>128</v>
      </c>
      <c r="S2" s="11" t="s">
        <v>129</v>
      </c>
    </row>
    <row r="3" spans="1:19" x14ac:dyDescent="0.25">
      <c r="A3">
        <v>7072184</v>
      </c>
      <c r="B3" t="s">
        <v>20</v>
      </c>
      <c r="C3" s="12"/>
      <c r="D3" s="12"/>
      <c r="E3" s="12"/>
      <c r="F3" s="12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25">
      <c r="A4">
        <v>9108231</v>
      </c>
      <c r="B4" t="s">
        <v>20</v>
      </c>
      <c r="C4" s="12"/>
      <c r="D4" s="12"/>
      <c r="E4" s="12"/>
      <c r="F4" s="12"/>
      <c r="G4" s="12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25">
      <c r="A5">
        <v>12061933</v>
      </c>
      <c r="B5" t="s">
        <v>20</v>
      </c>
      <c r="C5" s="12"/>
      <c r="D5" s="12"/>
      <c r="E5" s="12"/>
      <c r="F5" s="12"/>
      <c r="G5" s="12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25">
      <c r="A6">
        <v>95005911</v>
      </c>
      <c r="B6" t="s">
        <v>20</v>
      </c>
    </row>
    <row r="7" spans="1:19" x14ac:dyDescent="0.25">
      <c r="A7">
        <v>99001908</v>
      </c>
      <c r="B7" t="s">
        <v>20</v>
      </c>
    </row>
    <row r="8" spans="1:19" x14ac:dyDescent="0.25">
      <c r="A8">
        <v>99004067</v>
      </c>
      <c r="B8" t="s">
        <v>20</v>
      </c>
    </row>
    <row r="9" spans="1:19" x14ac:dyDescent="0.25">
      <c r="A9">
        <v>97002136</v>
      </c>
      <c r="B9" t="s">
        <v>20</v>
      </c>
    </row>
    <row r="10" spans="1:19" x14ac:dyDescent="0.25">
      <c r="A10">
        <v>1502</v>
      </c>
      <c r="B10" t="s">
        <v>20</v>
      </c>
      <c r="C10" s="12"/>
      <c r="D10" s="12"/>
      <c r="E10" s="12"/>
      <c r="F10" s="12"/>
      <c r="G10" s="12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spans="1:19" x14ac:dyDescent="0.25">
      <c r="A11">
        <v>4003543</v>
      </c>
      <c r="B11" t="s">
        <v>20</v>
      </c>
      <c r="C11" s="12"/>
      <c r="D11" s="12"/>
      <c r="E11" s="12"/>
      <c r="F11" s="12"/>
      <c r="G11" s="12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 x14ac:dyDescent="0.25">
      <c r="A12">
        <v>4900261</v>
      </c>
      <c r="B12" t="s">
        <v>20</v>
      </c>
      <c r="C12">
        <v>258</v>
      </c>
      <c r="D12">
        <v>165</v>
      </c>
      <c r="E12">
        <v>132</v>
      </c>
      <c r="F12">
        <v>106</v>
      </c>
      <c r="K12">
        <v>71</v>
      </c>
      <c r="Q12">
        <v>24</v>
      </c>
    </row>
    <row r="13" spans="1:19" x14ac:dyDescent="0.25">
      <c r="C13" s="12"/>
      <c r="D13" s="12"/>
      <c r="E13" s="12"/>
      <c r="F13" s="12"/>
      <c r="G13" s="12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x14ac:dyDescent="0.25">
      <c r="A14">
        <v>14242856</v>
      </c>
      <c r="B14" t="s">
        <v>18</v>
      </c>
      <c r="C14" s="12"/>
      <c r="D14" s="12"/>
      <c r="E14" s="12"/>
      <c r="F14" s="12"/>
      <c r="G14" s="12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spans="1:19" x14ac:dyDescent="0.25">
      <c r="A15">
        <v>99001183</v>
      </c>
      <c r="B15" t="s">
        <v>18</v>
      </c>
      <c r="C15" s="12"/>
      <c r="D15" s="12"/>
      <c r="E15" s="12"/>
      <c r="F15" s="12"/>
      <c r="G15" s="12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>
        <v>3000983</v>
      </c>
      <c r="B16" t="s">
        <v>18</v>
      </c>
      <c r="C16" s="12"/>
      <c r="D16" s="12"/>
      <c r="E16" s="12"/>
      <c r="F16" s="12"/>
      <c r="G16" s="12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spans="1:19" x14ac:dyDescent="0.25">
      <c r="A17">
        <v>10064335</v>
      </c>
      <c r="B17" t="s">
        <v>18</v>
      </c>
      <c r="C17" s="12"/>
      <c r="D17" s="12"/>
      <c r="E17" s="12"/>
      <c r="F17" s="12"/>
      <c r="G17" s="12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 x14ac:dyDescent="0.25">
      <c r="A18" s="12"/>
      <c r="C18" s="12"/>
      <c r="D18" s="12"/>
      <c r="E18" s="12"/>
      <c r="F18" s="12"/>
      <c r="G18" s="12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spans="1:19" x14ac:dyDescent="0.25">
      <c r="A19">
        <v>1480</v>
      </c>
      <c r="B19" t="s">
        <v>16</v>
      </c>
    </row>
    <row r="20" spans="1:19" x14ac:dyDescent="0.25">
      <c r="A20">
        <v>7063959</v>
      </c>
      <c r="B20" t="s">
        <v>16</v>
      </c>
      <c r="C20" s="12"/>
      <c r="D20" s="12"/>
      <c r="E20" s="12"/>
      <c r="F20" s="12"/>
      <c r="G20" s="12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1:19" x14ac:dyDescent="0.25">
      <c r="A21">
        <v>1003215</v>
      </c>
      <c r="B21" t="s">
        <v>16</v>
      </c>
      <c r="C21" s="12"/>
      <c r="D21" s="12"/>
      <c r="E21" s="12"/>
      <c r="F21" s="12"/>
      <c r="G21" s="1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1:19" x14ac:dyDescent="0.25">
      <c r="A22">
        <v>99000802</v>
      </c>
      <c r="B22" t="s">
        <v>16</v>
      </c>
      <c r="C22" s="12"/>
      <c r="D22" s="12"/>
      <c r="E22" s="12"/>
      <c r="F22" s="12"/>
      <c r="G22" s="12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spans="1:19" x14ac:dyDescent="0.25">
      <c r="A23">
        <v>99000892</v>
      </c>
      <c r="B23" t="s">
        <v>16</v>
      </c>
      <c r="C23" s="12"/>
      <c r="D23" s="12"/>
      <c r="E23" s="12"/>
      <c r="F23" s="12"/>
      <c r="G23" s="12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spans="1:19" x14ac:dyDescent="0.25">
      <c r="A24" s="14">
        <v>1000192</v>
      </c>
      <c r="B24" t="s">
        <v>16</v>
      </c>
      <c r="C24" s="12"/>
      <c r="D24" s="12"/>
      <c r="E24" s="12"/>
      <c r="F24" s="12"/>
      <c r="G24" s="12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1:19" x14ac:dyDescent="0.25">
      <c r="A25">
        <v>1506</v>
      </c>
      <c r="B25" t="s">
        <v>16</v>
      </c>
      <c r="C25" s="12"/>
      <c r="D25" s="12"/>
      <c r="E25" s="12"/>
      <c r="F25" s="12"/>
      <c r="G25" s="12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spans="1:19" x14ac:dyDescent="0.25">
      <c r="A26" s="14">
        <v>99000894</v>
      </c>
      <c r="B26" t="s">
        <v>16</v>
      </c>
      <c r="C26" s="12"/>
      <c r="D26" s="12"/>
      <c r="E26" s="12"/>
      <c r="F26" s="12"/>
      <c r="G26" s="12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pans="1:19" x14ac:dyDescent="0.25">
      <c r="A27">
        <v>99000897</v>
      </c>
      <c r="B27" t="s">
        <v>16</v>
      </c>
    </row>
    <row r="28" spans="1:19" x14ac:dyDescent="0.25">
      <c r="A28">
        <v>99001245</v>
      </c>
      <c r="B28" t="s">
        <v>16</v>
      </c>
    </row>
    <row r="29" spans="1:19" x14ac:dyDescent="0.25">
      <c r="A29">
        <v>99001902</v>
      </c>
      <c r="B29" t="s">
        <v>16</v>
      </c>
    </row>
    <row r="30" spans="1:19" x14ac:dyDescent="0.25">
      <c r="A30">
        <v>99001912</v>
      </c>
      <c r="B30" t="s">
        <v>16</v>
      </c>
    </row>
    <row r="31" spans="1:19" x14ac:dyDescent="0.25">
      <c r="A31">
        <v>99001913</v>
      </c>
      <c r="B31" t="s">
        <v>16</v>
      </c>
    </row>
    <row r="32" spans="1:19" x14ac:dyDescent="0.25">
      <c r="A32">
        <v>99001937</v>
      </c>
      <c r="B32" t="s">
        <v>16</v>
      </c>
    </row>
    <row r="33" spans="1:19" x14ac:dyDescent="0.25">
      <c r="A33">
        <v>99001943</v>
      </c>
      <c r="B33" t="s">
        <v>16</v>
      </c>
    </row>
    <row r="34" spans="1:19" x14ac:dyDescent="0.25">
      <c r="A34">
        <v>99001927</v>
      </c>
      <c r="B34" t="s">
        <v>16</v>
      </c>
    </row>
    <row r="35" spans="1:19" x14ac:dyDescent="0.25">
      <c r="A35">
        <v>1505</v>
      </c>
      <c r="B35" t="s">
        <v>16</v>
      </c>
      <c r="C35" s="12"/>
      <c r="D35" s="12"/>
      <c r="E35" s="12"/>
      <c r="F35" s="12"/>
      <c r="G35" s="12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spans="1:19" x14ac:dyDescent="0.25">
      <c r="A36" s="14">
        <v>1000197</v>
      </c>
      <c r="B36" t="s">
        <v>16</v>
      </c>
      <c r="C36" s="12"/>
      <c r="D36" s="12"/>
      <c r="E36" s="12"/>
      <c r="F36" s="12"/>
      <c r="G36" s="12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19" x14ac:dyDescent="0.25">
      <c r="A37" s="14">
        <v>96018835</v>
      </c>
      <c r="B37" t="s">
        <v>16</v>
      </c>
      <c r="C37" s="12"/>
      <c r="D37" s="12"/>
      <c r="E37" s="12"/>
      <c r="F37" s="12"/>
      <c r="G37" s="12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spans="1:19" x14ac:dyDescent="0.25">
      <c r="A38">
        <v>98008326</v>
      </c>
      <c r="B38" t="s">
        <v>16</v>
      </c>
      <c r="C38" s="12"/>
      <c r="D38" s="12"/>
      <c r="E38" s="12"/>
      <c r="F38" s="12"/>
      <c r="G38" s="12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spans="1:19" x14ac:dyDescent="0.25">
      <c r="A39">
        <v>99000717</v>
      </c>
      <c r="B39" t="s">
        <v>16</v>
      </c>
      <c r="C39" s="12"/>
      <c r="D39" s="12"/>
      <c r="E39" s="12"/>
      <c r="F39" s="12"/>
      <c r="G39" s="12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1" spans="1:19" x14ac:dyDescent="0.25">
      <c r="A41" s="15">
        <v>6016435</v>
      </c>
      <c r="B41" t="s">
        <v>14</v>
      </c>
    </row>
    <row r="42" spans="1:19" x14ac:dyDescent="0.25">
      <c r="A42">
        <v>8045149</v>
      </c>
      <c r="B42" t="s">
        <v>14</v>
      </c>
    </row>
    <row r="43" spans="1:19" x14ac:dyDescent="0.25">
      <c r="A43">
        <v>10023001</v>
      </c>
      <c r="B43" t="s">
        <v>14</v>
      </c>
    </row>
    <row r="44" spans="1:19" x14ac:dyDescent="0.25">
      <c r="A44">
        <v>10027526</v>
      </c>
      <c r="B44" t="s">
        <v>14</v>
      </c>
    </row>
    <row r="45" spans="1:19" x14ac:dyDescent="0.25">
      <c r="A45">
        <v>14222171</v>
      </c>
      <c r="B45" t="s">
        <v>14</v>
      </c>
    </row>
    <row r="46" spans="1:19" x14ac:dyDescent="0.25">
      <c r="A46">
        <v>1006143</v>
      </c>
      <c r="B46" t="s">
        <v>14</v>
      </c>
    </row>
    <row r="47" spans="1:19" x14ac:dyDescent="0.25">
      <c r="A47">
        <v>6006917</v>
      </c>
      <c r="B47" t="s">
        <v>14</v>
      </c>
    </row>
    <row r="49" spans="1:2" x14ac:dyDescent="0.25">
      <c r="A49">
        <v>8057159</v>
      </c>
      <c r="B49" t="s">
        <v>12</v>
      </c>
    </row>
    <row r="50" spans="1:2" x14ac:dyDescent="0.25">
      <c r="A50" s="14">
        <v>9140312</v>
      </c>
      <c r="B50" t="s">
        <v>12</v>
      </c>
    </row>
    <row r="51" spans="1:2" x14ac:dyDescent="0.25">
      <c r="A51">
        <v>12008230</v>
      </c>
      <c r="B51" t="s">
        <v>12</v>
      </c>
    </row>
    <row r="52" spans="1:2" x14ac:dyDescent="0.25">
      <c r="A52">
        <v>12088444</v>
      </c>
      <c r="B52" t="s">
        <v>12</v>
      </c>
    </row>
    <row r="53" spans="1:2" x14ac:dyDescent="0.25">
      <c r="A53" s="14">
        <v>13118872</v>
      </c>
      <c r="B53" t="s">
        <v>12</v>
      </c>
    </row>
    <row r="54" spans="1:2" x14ac:dyDescent="0.25">
      <c r="A54">
        <v>12012030</v>
      </c>
      <c r="B54" t="s">
        <v>12</v>
      </c>
    </row>
    <row r="56" spans="1:2" x14ac:dyDescent="0.25">
      <c r="A56" s="15">
        <v>9074418</v>
      </c>
      <c r="B56" t="s">
        <v>11</v>
      </c>
    </row>
    <row r="57" spans="1:2" x14ac:dyDescent="0.25">
      <c r="A57" s="14">
        <v>1263</v>
      </c>
      <c r="B57" t="s">
        <v>11</v>
      </c>
    </row>
    <row r="58" spans="1:2" x14ac:dyDescent="0.25">
      <c r="A58">
        <v>98004910</v>
      </c>
      <c r="B58" t="s">
        <v>11</v>
      </c>
    </row>
    <row r="59" spans="1:2" x14ac:dyDescent="0.25">
      <c r="A59" s="15">
        <v>7103068</v>
      </c>
      <c r="B59" t="s">
        <v>11</v>
      </c>
    </row>
    <row r="60" spans="1:2" x14ac:dyDescent="0.25">
      <c r="A60">
        <v>11240728</v>
      </c>
      <c r="B60" t="s">
        <v>11</v>
      </c>
    </row>
    <row r="62" spans="1:2" x14ac:dyDescent="0.25">
      <c r="A62">
        <v>5015869</v>
      </c>
      <c r="B62" t="s">
        <v>5</v>
      </c>
    </row>
    <row r="63" spans="1:2" x14ac:dyDescent="0.25">
      <c r="A63" s="15">
        <v>5016969</v>
      </c>
      <c r="B63" t="s">
        <v>5</v>
      </c>
    </row>
    <row r="64" spans="1:2" x14ac:dyDescent="0.25">
      <c r="A64">
        <v>6023231</v>
      </c>
      <c r="B64" t="s">
        <v>5</v>
      </c>
    </row>
    <row r="65" spans="1:2" x14ac:dyDescent="0.25">
      <c r="A65" s="15">
        <v>6011198</v>
      </c>
      <c r="B65" t="s">
        <v>5</v>
      </c>
    </row>
    <row r="66" spans="1:2" x14ac:dyDescent="0.25">
      <c r="A66" s="14">
        <v>6012681</v>
      </c>
      <c r="B66" t="s">
        <v>5</v>
      </c>
    </row>
    <row r="67" spans="1:2" x14ac:dyDescent="0.25">
      <c r="A67">
        <v>6014511</v>
      </c>
      <c r="B67" t="s">
        <v>5</v>
      </c>
    </row>
    <row r="68" spans="1:2" x14ac:dyDescent="0.25">
      <c r="A68">
        <v>6045127</v>
      </c>
      <c r="B68" t="s">
        <v>5</v>
      </c>
    </row>
    <row r="69" spans="1:2" x14ac:dyDescent="0.25">
      <c r="A69" s="14">
        <v>7000458</v>
      </c>
      <c r="B69" t="s">
        <v>5</v>
      </c>
    </row>
    <row r="70" spans="1:2" x14ac:dyDescent="0.25">
      <c r="A70">
        <v>7015502</v>
      </c>
      <c r="B70" t="s">
        <v>5</v>
      </c>
    </row>
    <row r="71" spans="1:2" x14ac:dyDescent="0.25">
      <c r="A71">
        <v>7025847</v>
      </c>
      <c r="B71" t="s">
        <v>5</v>
      </c>
    </row>
    <row r="72" spans="1:2" x14ac:dyDescent="0.25">
      <c r="A72">
        <v>7082707</v>
      </c>
      <c r="B72" t="s">
        <v>5</v>
      </c>
    </row>
    <row r="73" spans="1:2" x14ac:dyDescent="0.25">
      <c r="A73" s="14">
        <v>7083159</v>
      </c>
      <c r="B73" t="s">
        <v>5</v>
      </c>
    </row>
    <row r="74" spans="1:2" x14ac:dyDescent="0.25">
      <c r="A74">
        <v>7084659</v>
      </c>
      <c r="B74" t="s">
        <v>5</v>
      </c>
    </row>
    <row r="75" spans="1:2" x14ac:dyDescent="0.25">
      <c r="A75" s="14">
        <v>7076814</v>
      </c>
      <c r="B75" t="s">
        <v>5</v>
      </c>
    </row>
    <row r="76" spans="1:2" x14ac:dyDescent="0.25">
      <c r="A76">
        <v>7076815</v>
      </c>
      <c r="B76" t="s">
        <v>5</v>
      </c>
    </row>
    <row r="77" spans="1:2" x14ac:dyDescent="0.25">
      <c r="A77">
        <v>7089231</v>
      </c>
      <c r="B77" t="s">
        <v>5</v>
      </c>
    </row>
    <row r="78" spans="1:2" x14ac:dyDescent="0.25">
      <c r="A78">
        <v>7116004</v>
      </c>
      <c r="B78" t="s">
        <v>5</v>
      </c>
    </row>
    <row r="79" spans="1:2" x14ac:dyDescent="0.25">
      <c r="A79">
        <v>8003819</v>
      </c>
      <c r="B79" t="s">
        <v>5</v>
      </c>
    </row>
    <row r="80" spans="1:2" x14ac:dyDescent="0.25">
      <c r="A80" s="14">
        <v>8091779</v>
      </c>
      <c r="B80" t="s">
        <v>5</v>
      </c>
    </row>
    <row r="81" spans="1:2" x14ac:dyDescent="0.25">
      <c r="A81">
        <v>8112522</v>
      </c>
      <c r="B81" t="s">
        <v>5</v>
      </c>
    </row>
    <row r="82" spans="1:2" x14ac:dyDescent="0.25">
      <c r="A82">
        <v>8127397</v>
      </c>
      <c r="B82" t="s">
        <v>5</v>
      </c>
    </row>
    <row r="83" spans="1:2" x14ac:dyDescent="0.25">
      <c r="A83">
        <v>8130998</v>
      </c>
      <c r="B83" t="s">
        <v>5</v>
      </c>
    </row>
    <row r="84" spans="1:2" x14ac:dyDescent="0.25">
      <c r="A84" s="14">
        <v>9002836</v>
      </c>
      <c r="B84" t="s">
        <v>5</v>
      </c>
    </row>
    <row r="85" spans="1:2" x14ac:dyDescent="0.25">
      <c r="A85" s="14">
        <v>9003331</v>
      </c>
      <c r="B85" t="s">
        <v>5</v>
      </c>
    </row>
    <row r="86" spans="1:2" x14ac:dyDescent="0.25">
      <c r="A86">
        <v>9003370</v>
      </c>
      <c r="B86" t="s">
        <v>5</v>
      </c>
    </row>
    <row r="87" spans="1:2" x14ac:dyDescent="0.25">
      <c r="A87">
        <v>9016278</v>
      </c>
      <c r="B87" t="s">
        <v>5</v>
      </c>
    </row>
    <row r="88" spans="1:2" x14ac:dyDescent="0.25">
      <c r="A88">
        <v>9030684</v>
      </c>
      <c r="B88" t="s">
        <v>5</v>
      </c>
    </row>
    <row r="89" spans="1:2" x14ac:dyDescent="0.25">
      <c r="A89">
        <v>9031387</v>
      </c>
      <c r="B89" t="s">
        <v>5</v>
      </c>
    </row>
    <row r="90" spans="1:2" x14ac:dyDescent="0.25">
      <c r="A90">
        <v>9038676</v>
      </c>
      <c r="B90" t="s">
        <v>5</v>
      </c>
    </row>
    <row r="91" spans="1:2" x14ac:dyDescent="0.25">
      <c r="A91" s="14">
        <v>9039416</v>
      </c>
      <c r="B91" t="s">
        <v>5</v>
      </c>
    </row>
    <row r="92" spans="1:2" x14ac:dyDescent="0.25">
      <c r="A92">
        <v>9042861</v>
      </c>
      <c r="B92" t="s">
        <v>5</v>
      </c>
    </row>
    <row r="93" spans="1:2" x14ac:dyDescent="0.25">
      <c r="A93" s="14">
        <v>9044899</v>
      </c>
      <c r="B93" t="s">
        <v>5</v>
      </c>
    </row>
    <row r="94" spans="1:2" x14ac:dyDescent="0.25">
      <c r="A94">
        <v>9052398</v>
      </c>
      <c r="B94" t="s">
        <v>5</v>
      </c>
    </row>
    <row r="95" spans="1:2" x14ac:dyDescent="0.25">
      <c r="A95">
        <v>9085204</v>
      </c>
      <c r="B95" t="s">
        <v>5</v>
      </c>
    </row>
    <row r="96" spans="1:2" x14ac:dyDescent="0.25">
      <c r="A96">
        <v>9105492</v>
      </c>
      <c r="B96" t="s">
        <v>5</v>
      </c>
    </row>
    <row r="97" spans="1:2" x14ac:dyDescent="0.25">
      <c r="A97" s="14">
        <v>9138470</v>
      </c>
      <c r="B97" t="s">
        <v>5</v>
      </c>
    </row>
    <row r="98" spans="1:2" x14ac:dyDescent="0.25">
      <c r="A98" s="14">
        <v>9150676</v>
      </c>
      <c r="B98" t="s">
        <v>5</v>
      </c>
    </row>
    <row r="99" spans="1:2" x14ac:dyDescent="0.25">
      <c r="A99" s="14">
        <v>10010926</v>
      </c>
      <c r="B99" t="s">
        <v>5</v>
      </c>
    </row>
    <row r="100" spans="1:2" x14ac:dyDescent="0.25">
      <c r="A100">
        <v>10030897</v>
      </c>
      <c r="B100" t="s">
        <v>5</v>
      </c>
    </row>
    <row r="101" spans="1:2" x14ac:dyDescent="0.25">
      <c r="A101" s="16">
        <v>10091530</v>
      </c>
      <c r="B101" t="s">
        <v>5</v>
      </c>
    </row>
    <row r="102" spans="1:2" x14ac:dyDescent="0.25">
      <c r="A102">
        <v>10102052</v>
      </c>
      <c r="B102" t="s">
        <v>5</v>
      </c>
    </row>
    <row r="103" spans="1:2" x14ac:dyDescent="0.25">
      <c r="A103">
        <v>10104735</v>
      </c>
      <c r="B103" t="s">
        <v>5</v>
      </c>
    </row>
    <row r="104" spans="1:2" x14ac:dyDescent="0.25">
      <c r="A104" s="15">
        <v>10109552</v>
      </c>
      <c r="B104" t="s">
        <v>5</v>
      </c>
    </row>
    <row r="105" spans="1:2" x14ac:dyDescent="0.25">
      <c r="A105">
        <v>10131550</v>
      </c>
      <c r="B105" t="s">
        <v>5</v>
      </c>
    </row>
    <row r="106" spans="1:2" x14ac:dyDescent="0.25">
      <c r="A106">
        <v>10131607</v>
      </c>
      <c r="B106" t="s">
        <v>5</v>
      </c>
    </row>
    <row r="107" spans="1:2" x14ac:dyDescent="0.25">
      <c r="A107">
        <v>10145202</v>
      </c>
      <c r="B107" t="s">
        <v>5</v>
      </c>
    </row>
    <row r="108" spans="1:2" x14ac:dyDescent="0.25">
      <c r="A108">
        <v>10158770</v>
      </c>
      <c r="B108" t="s">
        <v>5</v>
      </c>
    </row>
    <row r="109" spans="1:2" x14ac:dyDescent="0.25">
      <c r="A109">
        <v>10162949</v>
      </c>
      <c r="B109" t="s">
        <v>5</v>
      </c>
    </row>
    <row r="110" spans="1:2" x14ac:dyDescent="0.25">
      <c r="A110">
        <v>10171633</v>
      </c>
      <c r="B110" t="s">
        <v>5</v>
      </c>
    </row>
    <row r="111" spans="1:2" x14ac:dyDescent="0.25">
      <c r="A111">
        <v>10180409</v>
      </c>
      <c r="B111" t="s">
        <v>5</v>
      </c>
    </row>
    <row r="112" spans="1:2" x14ac:dyDescent="0.25">
      <c r="A112">
        <v>11005762</v>
      </c>
      <c r="B112" t="s">
        <v>5</v>
      </c>
    </row>
    <row r="113" spans="1:2" x14ac:dyDescent="0.25">
      <c r="A113">
        <v>11014307</v>
      </c>
      <c r="B113" t="s">
        <v>5</v>
      </c>
    </row>
    <row r="114" spans="1:2" x14ac:dyDescent="0.25">
      <c r="A114">
        <v>11014313</v>
      </c>
      <c r="B114" t="s">
        <v>5</v>
      </c>
    </row>
    <row r="115" spans="1:2" x14ac:dyDescent="0.25">
      <c r="A115">
        <v>11018341</v>
      </c>
      <c r="B115" t="s">
        <v>5</v>
      </c>
    </row>
    <row r="116" spans="1:2" x14ac:dyDescent="0.25">
      <c r="A116">
        <v>11021445</v>
      </c>
      <c r="B116" t="s">
        <v>5</v>
      </c>
    </row>
    <row r="117" spans="1:2" x14ac:dyDescent="0.25">
      <c r="A117">
        <v>11025151</v>
      </c>
      <c r="B117" t="s">
        <v>5</v>
      </c>
    </row>
    <row r="118" spans="1:2" x14ac:dyDescent="0.25">
      <c r="A118">
        <v>11039110</v>
      </c>
      <c r="B118" t="s">
        <v>5</v>
      </c>
    </row>
    <row r="119" spans="1:2" x14ac:dyDescent="0.25">
      <c r="A119">
        <v>11084088</v>
      </c>
      <c r="B119" t="s">
        <v>5</v>
      </c>
    </row>
    <row r="120" spans="1:2" x14ac:dyDescent="0.25">
      <c r="A120">
        <v>11108410</v>
      </c>
      <c r="B120" t="s">
        <v>5</v>
      </c>
    </row>
    <row r="121" spans="1:2" x14ac:dyDescent="0.25">
      <c r="A121" s="15">
        <v>11139605</v>
      </c>
      <c r="B121" t="s">
        <v>5</v>
      </c>
    </row>
    <row r="122" spans="1:2" x14ac:dyDescent="0.25">
      <c r="A122">
        <v>11201694</v>
      </c>
      <c r="B122" t="s">
        <v>5</v>
      </c>
    </row>
    <row r="123" spans="1:2" x14ac:dyDescent="0.25">
      <c r="A123">
        <v>11209748</v>
      </c>
      <c r="B123" t="s">
        <v>5</v>
      </c>
    </row>
    <row r="124" spans="1:2" x14ac:dyDescent="0.25">
      <c r="A124">
        <v>11242543</v>
      </c>
      <c r="B124" t="s">
        <v>5</v>
      </c>
    </row>
    <row r="125" spans="1:2" x14ac:dyDescent="0.25">
      <c r="A125">
        <v>11247293</v>
      </c>
      <c r="B125" t="s">
        <v>5</v>
      </c>
    </row>
    <row r="126" spans="1:2" x14ac:dyDescent="0.25">
      <c r="A126" s="15">
        <v>12006449</v>
      </c>
      <c r="B126" t="s">
        <v>5</v>
      </c>
    </row>
    <row r="127" spans="1:2" x14ac:dyDescent="0.25">
      <c r="A127">
        <v>12049136</v>
      </c>
      <c r="B127" t="s">
        <v>5</v>
      </c>
    </row>
    <row r="128" spans="1:2" x14ac:dyDescent="0.25">
      <c r="A128" s="15">
        <v>12087508</v>
      </c>
      <c r="B128" t="s">
        <v>5</v>
      </c>
    </row>
    <row r="129" spans="1:15" x14ac:dyDescent="0.25">
      <c r="A129">
        <v>12088753</v>
      </c>
      <c r="B129" t="s">
        <v>5</v>
      </c>
    </row>
    <row r="130" spans="1:15" x14ac:dyDescent="0.25">
      <c r="A130">
        <v>12229481</v>
      </c>
      <c r="B130" t="s">
        <v>5</v>
      </c>
    </row>
    <row r="131" spans="1:15" x14ac:dyDescent="0.25">
      <c r="A131">
        <v>12258821</v>
      </c>
      <c r="B131" t="s">
        <v>5</v>
      </c>
    </row>
    <row r="132" spans="1:15" x14ac:dyDescent="0.25">
      <c r="A132">
        <v>12309729</v>
      </c>
      <c r="B132" t="s">
        <v>5</v>
      </c>
    </row>
    <row r="133" spans="1:15" x14ac:dyDescent="0.25">
      <c r="A133">
        <v>12314941</v>
      </c>
      <c r="B133" t="s">
        <v>5</v>
      </c>
    </row>
    <row r="134" spans="1:15" x14ac:dyDescent="0.25">
      <c r="A134">
        <v>12323945</v>
      </c>
      <c r="B134" t="s">
        <v>5</v>
      </c>
    </row>
    <row r="135" spans="1:15" x14ac:dyDescent="0.25">
      <c r="A135">
        <v>13005942</v>
      </c>
      <c r="B135" t="s">
        <v>5</v>
      </c>
    </row>
    <row r="136" spans="1:15" x14ac:dyDescent="0.25">
      <c r="A136">
        <v>324</v>
      </c>
      <c r="B136" t="s">
        <v>5</v>
      </c>
    </row>
    <row r="137" spans="1:15" x14ac:dyDescent="0.25">
      <c r="A137" s="14">
        <v>3909</v>
      </c>
      <c r="B137" t="s">
        <v>5</v>
      </c>
    </row>
    <row r="138" spans="1:15" x14ac:dyDescent="0.25">
      <c r="A138" s="14">
        <v>4663</v>
      </c>
      <c r="B138" t="s">
        <v>5</v>
      </c>
    </row>
    <row r="139" spans="1:15" x14ac:dyDescent="0.25">
      <c r="A139">
        <v>1005522</v>
      </c>
      <c r="B139" t="s">
        <v>5</v>
      </c>
    </row>
    <row r="140" spans="1:15" x14ac:dyDescent="0.25">
      <c r="A140">
        <v>1007631</v>
      </c>
      <c r="B140" t="s">
        <v>5</v>
      </c>
    </row>
    <row r="141" spans="1:15" x14ac:dyDescent="0.25">
      <c r="A141">
        <v>1009760</v>
      </c>
      <c r="B141" t="s">
        <v>5</v>
      </c>
    </row>
    <row r="142" spans="1:15" x14ac:dyDescent="0.25">
      <c r="A142">
        <v>2000646</v>
      </c>
      <c r="B142" t="s">
        <v>5</v>
      </c>
      <c r="F142">
        <v>104</v>
      </c>
      <c r="G142">
        <v>94</v>
      </c>
      <c r="L142">
        <v>27</v>
      </c>
      <c r="M142">
        <v>37</v>
      </c>
      <c r="N142">
        <v>26</v>
      </c>
      <c r="O142">
        <v>73</v>
      </c>
    </row>
    <row r="143" spans="1:15" x14ac:dyDescent="0.25">
      <c r="A143">
        <v>2003761</v>
      </c>
      <c r="B143" t="s">
        <v>5</v>
      </c>
    </row>
    <row r="144" spans="1:15" x14ac:dyDescent="0.25">
      <c r="A144">
        <v>2004061</v>
      </c>
      <c r="B144" t="s">
        <v>5</v>
      </c>
    </row>
    <row r="145" spans="1:2" x14ac:dyDescent="0.25">
      <c r="A145">
        <v>2006469</v>
      </c>
      <c r="B145" t="s">
        <v>5</v>
      </c>
    </row>
    <row r="146" spans="1:2" x14ac:dyDescent="0.25">
      <c r="A146" s="14">
        <v>3005132</v>
      </c>
      <c r="B146" t="s">
        <v>5</v>
      </c>
    </row>
    <row r="147" spans="1:2" x14ac:dyDescent="0.25">
      <c r="A147">
        <v>3009119</v>
      </c>
      <c r="B147" t="s">
        <v>5</v>
      </c>
    </row>
    <row r="148" spans="1:2" x14ac:dyDescent="0.25">
      <c r="A148">
        <v>3009936</v>
      </c>
      <c r="B148" t="s">
        <v>5</v>
      </c>
    </row>
    <row r="149" spans="1:2" x14ac:dyDescent="0.25">
      <c r="A149">
        <v>3011094</v>
      </c>
      <c r="B149" t="s">
        <v>5</v>
      </c>
    </row>
    <row r="150" spans="1:2" x14ac:dyDescent="0.25">
      <c r="A150">
        <v>3014643</v>
      </c>
      <c r="B150" t="s">
        <v>5</v>
      </c>
    </row>
    <row r="151" spans="1:2" x14ac:dyDescent="0.25">
      <c r="A151" s="14">
        <v>3016056</v>
      </c>
      <c r="B151" t="s">
        <v>5</v>
      </c>
    </row>
    <row r="152" spans="1:2" x14ac:dyDescent="0.25">
      <c r="A152" s="14">
        <v>3900219</v>
      </c>
      <c r="B152" t="s">
        <v>5</v>
      </c>
    </row>
    <row r="153" spans="1:2" x14ac:dyDescent="0.25">
      <c r="A153">
        <v>4000158</v>
      </c>
      <c r="B153" t="s">
        <v>5</v>
      </c>
    </row>
    <row r="154" spans="1:2" x14ac:dyDescent="0.25">
      <c r="A154">
        <v>4000304</v>
      </c>
      <c r="B154" t="s">
        <v>5</v>
      </c>
    </row>
    <row r="155" spans="1:2" x14ac:dyDescent="0.25">
      <c r="A155" s="14">
        <v>4001905</v>
      </c>
      <c r="B155" t="s">
        <v>5</v>
      </c>
    </row>
    <row r="156" spans="1:2" x14ac:dyDescent="0.25">
      <c r="A156">
        <v>4002206</v>
      </c>
      <c r="B156" t="s">
        <v>5</v>
      </c>
    </row>
    <row r="157" spans="1:2" x14ac:dyDescent="0.25">
      <c r="A157">
        <v>4002715</v>
      </c>
      <c r="B157" t="s">
        <v>5</v>
      </c>
    </row>
    <row r="158" spans="1:2" x14ac:dyDescent="0.25">
      <c r="A158">
        <v>4003924</v>
      </c>
      <c r="B158" t="s">
        <v>5</v>
      </c>
    </row>
    <row r="159" spans="1:2" x14ac:dyDescent="0.25">
      <c r="A159">
        <v>4006051</v>
      </c>
      <c r="B159" t="s">
        <v>5</v>
      </c>
    </row>
    <row r="160" spans="1:2" x14ac:dyDescent="0.25">
      <c r="A160">
        <v>4008140</v>
      </c>
      <c r="B160" t="s">
        <v>5</v>
      </c>
    </row>
    <row r="161" spans="1:7" x14ac:dyDescent="0.25">
      <c r="A161" s="14">
        <v>4009906</v>
      </c>
      <c r="B161" t="s">
        <v>5</v>
      </c>
    </row>
    <row r="162" spans="1:7" x14ac:dyDescent="0.25">
      <c r="A162">
        <v>4011027</v>
      </c>
      <c r="B162" t="s">
        <v>5</v>
      </c>
    </row>
    <row r="163" spans="1:7" x14ac:dyDescent="0.25">
      <c r="A163">
        <v>4011920</v>
      </c>
      <c r="B163" t="s">
        <v>5</v>
      </c>
    </row>
    <row r="164" spans="1:7" x14ac:dyDescent="0.25">
      <c r="A164">
        <v>4012248</v>
      </c>
      <c r="B164" t="s">
        <v>5</v>
      </c>
    </row>
    <row r="165" spans="1:7" x14ac:dyDescent="0.25">
      <c r="A165">
        <v>4013603</v>
      </c>
      <c r="B165" t="s">
        <v>5</v>
      </c>
    </row>
    <row r="166" spans="1:7" x14ac:dyDescent="0.25">
      <c r="A166">
        <v>5004654</v>
      </c>
      <c r="B166" t="s">
        <v>5</v>
      </c>
      <c r="G166">
        <v>6.6</v>
      </c>
    </row>
    <row r="167" spans="1:7" x14ac:dyDescent="0.25">
      <c r="A167" s="16">
        <v>5006761</v>
      </c>
      <c r="B167" t="s">
        <v>5</v>
      </c>
    </row>
    <row r="168" spans="1:7" x14ac:dyDescent="0.25">
      <c r="A168">
        <v>5008807</v>
      </c>
      <c r="B168" t="s">
        <v>5</v>
      </c>
    </row>
    <row r="169" spans="1:7" x14ac:dyDescent="0.25">
      <c r="A169">
        <v>5009400</v>
      </c>
      <c r="B169" t="s">
        <v>5</v>
      </c>
    </row>
    <row r="170" spans="1:7" x14ac:dyDescent="0.25">
      <c r="A170">
        <v>5013211</v>
      </c>
      <c r="B170" t="s">
        <v>5</v>
      </c>
    </row>
    <row r="171" spans="1:7" x14ac:dyDescent="0.25">
      <c r="A171">
        <v>5013494</v>
      </c>
      <c r="B171" t="s">
        <v>5</v>
      </c>
    </row>
    <row r="172" spans="1:7" x14ac:dyDescent="0.25">
      <c r="A172" s="15">
        <v>5016255</v>
      </c>
      <c r="B172" t="s">
        <v>5</v>
      </c>
    </row>
    <row r="173" spans="1:7" x14ac:dyDescent="0.25">
      <c r="A173">
        <v>6005884</v>
      </c>
      <c r="B173" t="s">
        <v>5</v>
      </c>
    </row>
    <row r="174" spans="1:7" x14ac:dyDescent="0.25">
      <c r="A174">
        <v>6012448</v>
      </c>
      <c r="B174" t="s">
        <v>5</v>
      </c>
    </row>
    <row r="175" spans="1:7" x14ac:dyDescent="0.25">
      <c r="A175">
        <v>7000457</v>
      </c>
      <c r="B175" t="s">
        <v>5</v>
      </c>
    </row>
    <row r="176" spans="1:7" x14ac:dyDescent="0.25">
      <c r="A176" s="15">
        <v>7072644</v>
      </c>
      <c r="B176" t="s">
        <v>5</v>
      </c>
    </row>
    <row r="177" spans="1:2" x14ac:dyDescent="0.25">
      <c r="A177">
        <v>7076472</v>
      </c>
      <c r="B177" t="s">
        <v>5</v>
      </c>
    </row>
    <row r="178" spans="1:2" x14ac:dyDescent="0.25">
      <c r="A178">
        <v>7126387</v>
      </c>
      <c r="B178" t="s">
        <v>5</v>
      </c>
    </row>
    <row r="179" spans="1:2" x14ac:dyDescent="0.25">
      <c r="A179">
        <v>10185935</v>
      </c>
      <c r="B179" t="s">
        <v>5</v>
      </c>
    </row>
    <row r="180" spans="1:2" x14ac:dyDescent="0.25">
      <c r="A180">
        <v>11061215</v>
      </c>
      <c r="B180" t="s">
        <v>5</v>
      </c>
    </row>
    <row r="181" spans="1:2" x14ac:dyDescent="0.25">
      <c r="A181">
        <v>93008468</v>
      </c>
      <c r="B181" t="s">
        <v>5</v>
      </c>
    </row>
    <row r="182" spans="1:2" x14ac:dyDescent="0.25">
      <c r="A182">
        <v>93016155</v>
      </c>
      <c r="B182" t="s">
        <v>5</v>
      </c>
    </row>
    <row r="183" spans="1:2" x14ac:dyDescent="0.25">
      <c r="A183">
        <v>93016241</v>
      </c>
      <c r="B183" t="s">
        <v>5</v>
      </c>
    </row>
    <row r="184" spans="1:2" x14ac:dyDescent="0.25">
      <c r="A184">
        <v>93018845</v>
      </c>
      <c r="B184" t="s">
        <v>5</v>
      </c>
    </row>
    <row r="185" spans="1:2" x14ac:dyDescent="0.25">
      <c r="A185">
        <v>94003884</v>
      </c>
      <c r="B185" t="s">
        <v>5</v>
      </c>
    </row>
    <row r="186" spans="1:2" x14ac:dyDescent="0.25">
      <c r="A186">
        <v>94003919</v>
      </c>
      <c r="B186" t="s">
        <v>5</v>
      </c>
    </row>
    <row r="187" spans="1:2" x14ac:dyDescent="0.25">
      <c r="A187">
        <v>94006009</v>
      </c>
      <c r="B187" t="s">
        <v>5</v>
      </c>
    </row>
    <row r="188" spans="1:2" x14ac:dyDescent="0.25">
      <c r="A188">
        <v>94014126</v>
      </c>
      <c r="B188" t="s">
        <v>5</v>
      </c>
    </row>
    <row r="189" spans="1:2" x14ac:dyDescent="0.25">
      <c r="A189">
        <v>94900361</v>
      </c>
      <c r="B189" t="s">
        <v>5</v>
      </c>
    </row>
    <row r="190" spans="1:2" x14ac:dyDescent="0.25">
      <c r="A190">
        <v>94901890</v>
      </c>
      <c r="B190" t="s">
        <v>5</v>
      </c>
    </row>
    <row r="191" spans="1:2" x14ac:dyDescent="0.25">
      <c r="A191">
        <v>95001046</v>
      </c>
      <c r="B191" t="s">
        <v>5</v>
      </c>
    </row>
    <row r="192" spans="1:2" x14ac:dyDescent="0.25">
      <c r="A192">
        <v>95003255</v>
      </c>
      <c r="B192" t="s">
        <v>5</v>
      </c>
    </row>
    <row r="193" spans="1:7" x14ac:dyDescent="0.25">
      <c r="A193">
        <v>95003777</v>
      </c>
      <c r="B193" t="s">
        <v>5</v>
      </c>
    </row>
    <row r="194" spans="1:7" x14ac:dyDescent="0.25">
      <c r="A194">
        <v>95007023</v>
      </c>
      <c r="B194" t="s">
        <v>5</v>
      </c>
    </row>
    <row r="195" spans="1:7" x14ac:dyDescent="0.25">
      <c r="A195">
        <v>95900316</v>
      </c>
      <c r="B195" t="s">
        <v>5</v>
      </c>
    </row>
    <row r="196" spans="1:7" x14ac:dyDescent="0.25">
      <c r="A196">
        <v>96004031</v>
      </c>
      <c r="B196" t="s">
        <v>5</v>
      </c>
    </row>
    <row r="197" spans="1:7" x14ac:dyDescent="0.25">
      <c r="A197">
        <v>96900455</v>
      </c>
      <c r="B197" t="s">
        <v>5</v>
      </c>
    </row>
    <row r="198" spans="1:7" x14ac:dyDescent="0.25">
      <c r="A198">
        <v>97004458</v>
      </c>
      <c r="B198" t="s">
        <v>5</v>
      </c>
    </row>
    <row r="199" spans="1:7" x14ac:dyDescent="0.25">
      <c r="A199">
        <v>97009212</v>
      </c>
      <c r="B199" t="s">
        <v>5</v>
      </c>
    </row>
    <row r="200" spans="1:7" x14ac:dyDescent="0.25">
      <c r="A200">
        <v>98006038</v>
      </c>
      <c r="B200" t="s">
        <v>5</v>
      </c>
    </row>
    <row r="201" spans="1:7" x14ac:dyDescent="0.25">
      <c r="A201">
        <v>98009041</v>
      </c>
      <c r="B201" t="s">
        <v>5</v>
      </c>
    </row>
    <row r="202" spans="1:7" x14ac:dyDescent="0.25">
      <c r="A202">
        <v>99000714</v>
      </c>
      <c r="B202" t="s">
        <v>5</v>
      </c>
    </row>
    <row r="203" spans="1:7" x14ac:dyDescent="0.25">
      <c r="A203">
        <v>99002655</v>
      </c>
      <c r="B203" t="s">
        <v>5</v>
      </c>
    </row>
    <row r="204" spans="1:7" x14ac:dyDescent="0.25">
      <c r="A204">
        <v>99007116</v>
      </c>
      <c r="B204" t="s">
        <v>5</v>
      </c>
    </row>
    <row r="205" spans="1:7" x14ac:dyDescent="0.25">
      <c r="A205">
        <v>99901293</v>
      </c>
      <c r="B205" t="s">
        <v>5</v>
      </c>
    </row>
    <row r="206" spans="1:7" x14ac:dyDescent="0.25">
      <c r="A206">
        <v>99901604</v>
      </c>
      <c r="B206" t="s">
        <v>5</v>
      </c>
    </row>
    <row r="207" spans="1:7" x14ac:dyDescent="0.25">
      <c r="A207" s="17"/>
    </row>
    <row r="208" spans="1:7" x14ac:dyDescent="0.25">
      <c r="A208">
        <v>4289</v>
      </c>
      <c r="B208" t="s">
        <v>3</v>
      </c>
      <c r="G208">
        <v>280</v>
      </c>
    </row>
    <row r="209" spans="1:2" x14ac:dyDescent="0.25">
      <c r="A209">
        <v>500245</v>
      </c>
      <c r="B209" t="s">
        <v>3</v>
      </c>
    </row>
    <row r="210" spans="1:2" x14ac:dyDescent="0.25">
      <c r="A210">
        <v>2002573</v>
      </c>
      <c r="B210" t="s">
        <v>3</v>
      </c>
    </row>
    <row r="211" spans="1:2" x14ac:dyDescent="0.25">
      <c r="A211">
        <v>2003539</v>
      </c>
      <c r="B211" t="s">
        <v>3</v>
      </c>
    </row>
    <row r="212" spans="1:2" x14ac:dyDescent="0.25">
      <c r="A212">
        <v>2003649</v>
      </c>
      <c r="B212" t="s">
        <v>3</v>
      </c>
    </row>
    <row r="213" spans="1:2" x14ac:dyDescent="0.25">
      <c r="A213">
        <v>2005572</v>
      </c>
      <c r="B213" t="s">
        <v>3</v>
      </c>
    </row>
    <row r="214" spans="1:2" x14ac:dyDescent="0.25">
      <c r="A214">
        <v>2013117</v>
      </c>
      <c r="B214" t="s">
        <v>3</v>
      </c>
    </row>
    <row r="215" spans="1:2" x14ac:dyDescent="0.25">
      <c r="A215" s="14">
        <v>3009633</v>
      </c>
      <c r="B215" t="s">
        <v>3</v>
      </c>
    </row>
    <row r="216" spans="1:2" x14ac:dyDescent="0.25">
      <c r="A216" s="14">
        <v>3010583</v>
      </c>
      <c r="B216" t="s">
        <v>3</v>
      </c>
    </row>
    <row r="217" spans="1:2" x14ac:dyDescent="0.25">
      <c r="A217" s="18">
        <v>3011892</v>
      </c>
      <c r="B217" t="s">
        <v>3</v>
      </c>
    </row>
    <row r="218" spans="1:2" x14ac:dyDescent="0.25">
      <c r="A218">
        <v>4001382</v>
      </c>
      <c r="B218" t="s">
        <v>3</v>
      </c>
    </row>
    <row r="219" spans="1:2" x14ac:dyDescent="0.25">
      <c r="A219">
        <v>5018675</v>
      </c>
      <c r="B219" t="s">
        <v>3</v>
      </c>
    </row>
    <row r="220" spans="1:2" x14ac:dyDescent="0.25">
      <c r="A220" s="14">
        <v>6050168</v>
      </c>
      <c r="B220" t="s">
        <v>3</v>
      </c>
    </row>
    <row r="221" spans="1:2" x14ac:dyDescent="0.25">
      <c r="A221" s="16">
        <v>6062742</v>
      </c>
      <c r="B221" t="s">
        <v>3</v>
      </c>
    </row>
    <row r="222" spans="1:2" x14ac:dyDescent="0.25">
      <c r="A222">
        <v>7003242</v>
      </c>
      <c r="B222" t="s">
        <v>3</v>
      </c>
    </row>
    <row r="223" spans="1:2" x14ac:dyDescent="0.25">
      <c r="A223">
        <v>8016252</v>
      </c>
      <c r="B223" t="s">
        <v>3</v>
      </c>
    </row>
    <row r="224" spans="1:2" x14ac:dyDescent="0.25">
      <c r="A224">
        <v>12022536</v>
      </c>
      <c r="B224" t="s">
        <v>3</v>
      </c>
    </row>
    <row r="225" spans="1:2" x14ac:dyDescent="0.25">
      <c r="A225">
        <v>13020792</v>
      </c>
      <c r="B225" t="s">
        <v>3</v>
      </c>
    </row>
    <row r="226" spans="1:2" x14ac:dyDescent="0.25">
      <c r="A226">
        <v>97005797</v>
      </c>
      <c r="B226" t="s">
        <v>3</v>
      </c>
    </row>
    <row r="227" spans="1:2" x14ac:dyDescent="0.25">
      <c r="A227">
        <v>99000345</v>
      </c>
      <c r="B227" t="s">
        <v>3</v>
      </c>
    </row>
    <row r="228" spans="1:2" x14ac:dyDescent="0.25">
      <c r="A228" s="14">
        <v>5006592</v>
      </c>
      <c r="B228" t="s">
        <v>3</v>
      </c>
    </row>
    <row r="229" spans="1:2" x14ac:dyDescent="0.25">
      <c r="A229">
        <v>5007274</v>
      </c>
      <c r="B229" t="s">
        <v>3</v>
      </c>
    </row>
    <row r="230" spans="1:2" x14ac:dyDescent="0.25">
      <c r="A230">
        <v>5015851</v>
      </c>
      <c r="B230" t="s">
        <v>3</v>
      </c>
    </row>
    <row r="231" spans="1:2" x14ac:dyDescent="0.25">
      <c r="A231">
        <v>6015647</v>
      </c>
      <c r="B231" t="s">
        <v>3</v>
      </c>
    </row>
    <row r="232" spans="1:2" x14ac:dyDescent="0.25">
      <c r="A232" s="14">
        <v>6056633</v>
      </c>
      <c r="B232" t="s">
        <v>3</v>
      </c>
    </row>
    <row r="233" spans="1:2" x14ac:dyDescent="0.25">
      <c r="A233">
        <v>7086224</v>
      </c>
      <c r="B233" t="s">
        <v>3</v>
      </c>
    </row>
    <row r="234" spans="1:2" x14ac:dyDescent="0.25">
      <c r="A234" s="14">
        <v>8040959</v>
      </c>
      <c r="B234" t="s">
        <v>3</v>
      </c>
    </row>
    <row r="235" spans="1:2" x14ac:dyDescent="0.25">
      <c r="A235">
        <v>8107048</v>
      </c>
      <c r="B235" t="s">
        <v>3</v>
      </c>
    </row>
    <row r="236" spans="1:2" x14ac:dyDescent="0.25">
      <c r="A236" s="14">
        <v>8124044</v>
      </c>
      <c r="B236" t="s">
        <v>3</v>
      </c>
    </row>
    <row r="237" spans="1:2" x14ac:dyDescent="0.25">
      <c r="A237">
        <v>8142949</v>
      </c>
      <c r="B237" t="s">
        <v>3</v>
      </c>
    </row>
    <row r="238" spans="1:2" x14ac:dyDescent="0.25">
      <c r="A238">
        <v>9023306</v>
      </c>
      <c r="B238" t="s">
        <v>3</v>
      </c>
    </row>
    <row r="239" spans="1:2" x14ac:dyDescent="0.25">
      <c r="A239">
        <v>9034464</v>
      </c>
      <c r="B239" t="s">
        <v>3</v>
      </c>
    </row>
    <row r="240" spans="1:2" x14ac:dyDescent="0.25">
      <c r="A240">
        <v>9040167</v>
      </c>
      <c r="B240" t="s">
        <v>3</v>
      </c>
    </row>
    <row r="241" spans="1:2" x14ac:dyDescent="0.25">
      <c r="A241" s="14">
        <v>9054567</v>
      </c>
      <c r="B241" t="s">
        <v>3</v>
      </c>
    </row>
    <row r="242" spans="1:2" x14ac:dyDescent="0.25">
      <c r="A242" s="14">
        <v>9083682</v>
      </c>
      <c r="B242" t="s">
        <v>3</v>
      </c>
    </row>
    <row r="243" spans="1:2" x14ac:dyDescent="0.25">
      <c r="A243" s="14">
        <v>9102044</v>
      </c>
      <c r="B243" t="s">
        <v>3</v>
      </c>
    </row>
    <row r="244" spans="1:2" x14ac:dyDescent="0.25">
      <c r="A244" s="14">
        <v>9119854</v>
      </c>
      <c r="B244" t="s">
        <v>3</v>
      </c>
    </row>
    <row r="245" spans="1:2" x14ac:dyDescent="0.25">
      <c r="A245">
        <v>9125126</v>
      </c>
      <c r="B245" t="s">
        <v>3</v>
      </c>
    </row>
    <row r="246" spans="1:2" x14ac:dyDescent="0.25">
      <c r="A246" s="14">
        <v>9174811</v>
      </c>
      <c r="B246" t="s">
        <v>3</v>
      </c>
    </row>
    <row r="247" spans="1:2" x14ac:dyDescent="0.25">
      <c r="A247">
        <v>10002875</v>
      </c>
      <c r="B247" t="s">
        <v>3</v>
      </c>
    </row>
    <row r="248" spans="1:2" x14ac:dyDescent="0.25">
      <c r="A248" s="19">
        <v>10023080</v>
      </c>
      <c r="B248" t="s">
        <v>3</v>
      </c>
    </row>
    <row r="249" spans="1:2" x14ac:dyDescent="0.25">
      <c r="A249">
        <v>10025212</v>
      </c>
      <c r="B249" t="s">
        <v>3</v>
      </c>
    </row>
    <row r="250" spans="1:2" x14ac:dyDescent="0.25">
      <c r="A250" s="14">
        <v>10069407</v>
      </c>
      <c r="B250" t="s">
        <v>3</v>
      </c>
    </row>
    <row r="251" spans="1:2" x14ac:dyDescent="0.25">
      <c r="A251">
        <v>10071135</v>
      </c>
      <c r="B251" t="s">
        <v>3</v>
      </c>
    </row>
    <row r="252" spans="1:2" x14ac:dyDescent="0.25">
      <c r="A252">
        <v>10083649</v>
      </c>
      <c r="B252" t="s">
        <v>3</v>
      </c>
    </row>
    <row r="253" spans="1:2" x14ac:dyDescent="0.25">
      <c r="A253">
        <v>10102021</v>
      </c>
      <c r="B253" t="s">
        <v>3</v>
      </c>
    </row>
    <row r="254" spans="1:2" x14ac:dyDescent="0.25">
      <c r="A254" s="14">
        <v>10123729</v>
      </c>
      <c r="B254" t="s">
        <v>3</v>
      </c>
    </row>
    <row r="255" spans="1:2" x14ac:dyDescent="0.25">
      <c r="A255">
        <v>10144736</v>
      </c>
      <c r="B255" t="s">
        <v>3</v>
      </c>
    </row>
    <row r="256" spans="1:2" x14ac:dyDescent="0.25">
      <c r="A256" s="14">
        <v>10157275</v>
      </c>
      <c r="B256" t="s">
        <v>3</v>
      </c>
    </row>
    <row r="257" spans="1:2" x14ac:dyDescent="0.25">
      <c r="A257" s="16">
        <v>10190869</v>
      </c>
      <c r="B257" t="s">
        <v>3</v>
      </c>
    </row>
    <row r="258" spans="1:2" x14ac:dyDescent="0.25">
      <c r="A258">
        <v>11008417</v>
      </c>
      <c r="B258" t="s">
        <v>3</v>
      </c>
    </row>
    <row r="259" spans="1:2" x14ac:dyDescent="0.25">
      <c r="A259">
        <v>11011791</v>
      </c>
      <c r="B259" t="s">
        <v>3</v>
      </c>
    </row>
    <row r="260" spans="1:2" x14ac:dyDescent="0.25">
      <c r="A260">
        <v>11043926</v>
      </c>
      <c r="B260" t="s">
        <v>3</v>
      </c>
    </row>
    <row r="261" spans="1:2" x14ac:dyDescent="0.25">
      <c r="A261">
        <v>11049060</v>
      </c>
      <c r="B261" t="s">
        <v>3</v>
      </c>
    </row>
    <row r="262" spans="1:2" x14ac:dyDescent="0.25">
      <c r="A262">
        <v>11058012</v>
      </c>
      <c r="B262" t="s">
        <v>3</v>
      </c>
    </row>
    <row r="263" spans="1:2" x14ac:dyDescent="0.25">
      <c r="A263">
        <v>11082290</v>
      </c>
      <c r="B263" t="s">
        <v>3</v>
      </c>
    </row>
    <row r="264" spans="1:2" x14ac:dyDescent="0.25">
      <c r="A264">
        <v>11096431</v>
      </c>
      <c r="B264" t="s">
        <v>3</v>
      </c>
    </row>
    <row r="265" spans="1:2" x14ac:dyDescent="0.25">
      <c r="A265">
        <v>11105672</v>
      </c>
      <c r="B265" t="s">
        <v>3</v>
      </c>
    </row>
    <row r="266" spans="1:2" x14ac:dyDescent="0.25">
      <c r="A266" s="15">
        <v>11130494</v>
      </c>
      <c r="B266" t="s">
        <v>3</v>
      </c>
    </row>
    <row r="267" spans="1:2" x14ac:dyDescent="0.25">
      <c r="A267">
        <v>11136262</v>
      </c>
      <c r="B267" t="s">
        <v>3</v>
      </c>
    </row>
    <row r="268" spans="1:2" x14ac:dyDescent="0.25">
      <c r="A268">
        <v>11156782</v>
      </c>
      <c r="B268" t="s">
        <v>3</v>
      </c>
    </row>
    <row r="269" spans="1:2" x14ac:dyDescent="0.25">
      <c r="A269">
        <v>11178455</v>
      </c>
      <c r="B269" t="s">
        <v>3</v>
      </c>
    </row>
    <row r="270" spans="1:2" x14ac:dyDescent="0.25">
      <c r="A270">
        <v>11179526</v>
      </c>
      <c r="B270" t="s">
        <v>3</v>
      </c>
    </row>
    <row r="271" spans="1:2" x14ac:dyDescent="0.25">
      <c r="A271" s="15">
        <v>11187511</v>
      </c>
      <c r="B271" t="s">
        <v>3</v>
      </c>
    </row>
    <row r="272" spans="1:2" x14ac:dyDescent="0.25">
      <c r="A272">
        <v>11186565</v>
      </c>
      <c r="B272" t="s">
        <v>3</v>
      </c>
    </row>
    <row r="273" spans="1:2" x14ac:dyDescent="0.25">
      <c r="A273">
        <v>11223290</v>
      </c>
      <c r="B273" t="s">
        <v>3</v>
      </c>
    </row>
    <row r="274" spans="1:2" x14ac:dyDescent="0.25">
      <c r="A274">
        <v>11228365</v>
      </c>
      <c r="B274" t="s">
        <v>3</v>
      </c>
    </row>
    <row r="275" spans="1:2" x14ac:dyDescent="0.25">
      <c r="A275">
        <v>11242475</v>
      </c>
      <c r="B275" t="s">
        <v>3</v>
      </c>
    </row>
    <row r="276" spans="1:2" x14ac:dyDescent="0.25">
      <c r="A276" s="15">
        <v>12006392</v>
      </c>
      <c r="B276" t="s">
        <v>3</v>
      </c>
    </row>
    <row r="277" spans="1:2" x14ac:dyDescent="0.25">
      <c r="A277">
        <v>12020246</v>
      </c>
      <c r="B277" t="s">
        <v>3</v>
      </c>
    </row>
    <row r="278" spans="1:2" x14ac:dyDescent="0.25">
      <c r="A278">
        <v>12035138</v>
      </c>
      <c r="B278" t="s">
        <v>3</v>
      </c>
    </row>
    <row r="279" spans="1:2" x14ac:dyDescent="0.25">
      <c r="A279" s="15">
        <v>12111578</v>
      </c>
      <c r="B279" t="s">
        <v>3</v>
      </c>
    </row>
    <row r="280" spans="1:2" x14ac:dyDescent="0.25">
      <c r="A280" s="15">
        <v>12133434</v>
      </c>
      <c r="B280" t="s">
        <v>3</v>
      </c>
    </row>
    <row r="281" spans="1:2" x14ac:dyDescent="0.25">
      <c r="A281">
        <v>12164268</v>
      </c>
      <c r="B281" t="s">
        <v>3</v>
      </c>
    </row>
    <row r="282" spans="1:2" x14ac:dyDescent="0.25">
      <c r="A282">
        <v>12164269</v>
      </c>
      <c r="B282" t="s">
        <v>3</v>
      </c>
    </row>
    <row r="283" spans="1:2" x14ac:dyDescent="0.25">
      <c r="A283">
        <v>12168562</v>
      </c>
      <c r="B283" t="s">
        <v>3</v>
      </c>
    </row>
    <row r="284" spans="1:2" x14ac:dyDescent="0.25">
      <c r="A284">
        <v>12190939</v>
      </c>
      <c r="B284" t="s">
        <v>3</v>
      </c>
    </row>
    <row r="285" spans="1:2" x14ac:dyDescent="0.25">
      <c r="A285">
        <v>12311081</v>
      </c>
      <c r="B285" t="s">
        <v>3</v>
      </c>
    </row>
    <row r="286" spans="1:2" x14ac:dyDescent="0.25">
      <c r="A286">
        <v>13006749</v>
      </c>
      <c r="B286" t="s">
        <v>3</v>
      </c>
    </row>
    <row r="287" spans="1:2" x14ac:dyDescent="0.25">
      <c r="A287" s="17"/>
    </row>
    <row r="288" spans="1:2" x14ac:dyDescent="0.25">
      <c r="A288" s="14">
        <v>5281</v>
      </c>
      <c r="B288" t="s">
        <v>0</v>
      </c>
    </row>
    <row r="289" spans="1:2" x14ac:dyDescent="0.25">
      <c r="A289" s="14">
        <v>200085</v>
      </c>
      <c r="B289" t="s">
        <v>0</v>
      </c>
    </row>
    <row r="290" spans="1:2" x14ac:dyDescent="0.25">
      <c r="A290" s="14">
        <v>500129</v>
      </c>
      <c r="B290" t="s">
        <v>0</v>
      </c>
    </row>
    <row r="291" spans="1:2" x14ac:dyDescent="0.25">
      <c r="A291" s="20">
        <v>1002033</v>
      </c>
      <c r="B291" t="s">
        <v>0</v>
      </c>
    </row>
    <row r="292" spans="1:2" x14ac:dyDescent="0.25">
      <c r="A292" s="14">
        <v>1003457</v>
      </c>
      <c r="B292" t="s">
        <v>0</v>
      </c>
    </row>
    <row r="293" spans="1:2" x14ac:dyDescent="0.25">
      <c r="A293" s="14">
        <v>2005223</v>
      </c>
      <c r="B293" t="s">
        <v>0</v>
      </c>
    </row>
    <row r="294" spans="1:2" x14ac:dyDescent="0.25">
      <c r="A294">
        <v>2006107</v>
      </c>
      <c r="B294" t="s">
        <v>0</v>
      </c>
    </row>
    <row r="295" spans="1:2" x14ac:dyDescent="0.25">
      <c r="A295" s="14">
        <v>2012014</v>
      </c>
      <c r="B295" t="s">
        <v>0</v>
      </c>
    </row>
    <row r="296" spans="1:2" x14ac:dyDescent="0.25">
      <c r="A296" s="14">
        <v>3000152</v>
      </c>
      <c r="B296" t="s">
        <v>0</v>
      </c>
    </row>
    <row r="297" spans="1:2" x14ac:dyDescent="0.25">
      <c r="A297">
        <v>3014566</v>
      </c>
      <c r="B297" t="s">
        <v>0</v>
      </c>
    </row>
    <row r="298" spans="1:2" x14ac:dyDescent="0.25">
      <c r="A298">
        <v>3015058</v>
      </c>
      <c r="B298" t="s">
        <v>0</v>
      </c>
    </row>
    <row r="299" spans="1:2" x14ac:dyDescent="0.25">
      <c r="A299" s="18">
        <v>4000996</v>
      </c>
      <c r="B299" t="s">
        <v>0</v>
      </c>
    </row>
    <row r="300" spans="1:2" x14ac:dyDescent="0.25">
      <c r="A300">
        <v>4003768</v>
      </c>
      <c r="B300" t="s">
        <v>0</v>
      </c>
    </row>
    <row r="301" spans="1:2" x14ac:dyDescent="0.25">
      <c r="A301">
        <v>4006540</v>
      </c>
      <c r="B301" t="s">
        <v>0</v>
      </c>
    </row>
    <row r="302" spans="1:2" x14ac:dyDescent="0.25">
      <c r="A302">
        <v>4007054</v>
      </c>
      <c r="B302" t="s">
        <v>0</v>
      </c>
    </row>
    <row r="303" spans="1:2" x14ac:dyDescent="0.25">
      <c r="A303">
        <v>4011002</v>
      </c>
      <c r="B303" t="s">
        <v>0</v>
      </c>
    </row>
    <row r="304" spans="1:2" x14ac:dyDescent="0.25">
      <c r="A304">
        <v>4900268</v>
      </c>
      <c r="B304" t="s">
        <v>0</v>
      </c>
    </row>
    <row r="305" spans="1:2" x14ac:dyDescent="0.25">
      <c r="A305">
        <v>5001097</v>
      </c>
      <c r="B305" t="s">
        <v>0</v>
      </c>
    </row>
    <row r="306" spans="1:2" x14ac:dyDescent="0.25">
      <c r="A306">
        <v>5001098</v>
      </c>
      <c r="B306" t="s">
        <v>0</v>
      </c>
    </row>
    <row r="307" spans="1:2" x14ac:dyDescent="0.25">
      <c r="A307">
        <v>5006152</v>
      </c>
      <c r="B307" t="s">
        <v>0</v>
      </c>
    </row>
    <row r="308" spans="1:2" x14ac:dyDescent="0.25">
      <c r="A308" s="16">
        <v>5011824</v>
      </c>
      <c r="B308" t="s">
        <v>0</v>
      </c>
    </row>
    <row r="309" spans="1:2" x14ac:dyDescent="0.25">
      <c r="A309">
        <v>5016179</v>
      </c>
      <c r="B309" t="s">
        <v>0</v>
      </c>
    </row>
    <row r="310" spans="1:2" x14ac:dyDescent="0.25">
      <c r="A310">
        <v>5018677</v>
      </c>
      <c r="B310" t="s">
        <v>0</v>
      </c>
    </row>
    <row r="311" spans="1:2" x14ac:dyDescent="0.25">
      <c r="A311">
        <v>8012361</v>
      </c>
      <c r="B311" t="s">
        <v>0</v>
      </c>
    </row>
    <row r="312" spans="1:2" x14ac:dyDescent="0.25">
      <c r="A312">
        <v>7079011</v>
      </c>
      <c r="B312" t="s">
        <v>0</v>
      </c>
    </row>
    <row r="313" spans="1:2" x14ac:dyDescent="0.25">
      <c r="A313">
        <v>8055349</v>
      </c>
      <c r="B313" t="s">
        <v>0</v>
      </c>
    </row>
    <row r="314" spans="1:2" x14ac:dyDescent="0.25">
      <c r="A314">
        <v>8135416</v>
      </c>
      <c r="B314" t="s">
        <v>0</v>
      </c>
    </row>
    <row r="315" spans="1:2" x14ac:dyDescent="0.25">
      <c r="A315">
        <v>93018945</v>
      </c>
      <c r="B315" t="s">
        <v>0</v>
      </c>
    </row>
    <row r="316" spans="1:2" x14ac:dyDescent="0.25">
      <c r="A316">
        <v>94009028</v>
      </c>
      <c r="B316" t="s">
        <v>0</v>
      </c>
    </row>
    <row r="317" spans="1:2" x14ac:dyDescent="0.25">
      <c r="A317">
        <v>95005907</v>
      </c>
      <c r="B317" t="s">
        <v>0</v>
      </c>
    </row>
    <row r="318" spans="1:2" x14ac:dyDescent="0.25">
      <c r="A318">
        <v>95900164</v>
      </c>
      <c r="B318" t="s">
        <v>0</v>
      </c>
    </row>
    <row r="319" spans="1:2" x14ac:dyDescent="0.25">
      <c r="A319">
        <v>96015811</v>
      </c>
      <c r="B319" t="s">
        <v>0</v>
      </c>
    </row>
    <row r="320" spans="1:2" x14ac:dyDescent="0.25">
      <c r="A320">
        <v>97001240</v>
      </c>
      <c r="B320" t="s">
        <v>0</v>
      </c>
    </row>
    <row r="321" spans="1:10" x14ac:dyDescent="0.25">
      <c r="A321">
        <v>97005366</v>
      </c>
      <c r="B321" t="s">
        <v>0</v>
      </c>
    </row>
    <row r="322" spans="1:10" x14ac:dyDescent="0.25">
      <c r="A322">
        <v>98000595</v>
      </c>
      <c r="B322" t="s">
        <v>0</v>
      </c>
    </row>
    <row r="323" spans="1:10" x14ac:dyDescent="0.25">
      <c r="A323">
        <v>98002692</v>
      </c>
      <c r="B323" t="s">
        <v>0</v>
      </c>
    </row>
    <row r="324" spans="1:10" x14ac:dyDescent="0.25">
      <c r="A324">
        <v>98005277</v>
      </c>
      <c r="B324" t="s">
        <v>0</v>
      </c>
    </row>
    <row r="325" spans="1:10" x14ac:dyDescent="0.25">
      <c r="A325">
        <v>99001815</v>
      </c>
      <c r="B325" t="s">
        <v>0</v>
      </c>
    </row>
    <row r="326" spans="1:10" x14ac:dyDescent="0.25">
      <c r="A326">
        <v>6012361</v>
      </c>
      <c r="B326" t="s">
        <v>0</v>
      </c>
    </row>
    <row r="327" spans="1:10" x14ac:dyDescent="0.25">
      <c r="A327">
        <v>6015793</v>
      </c>
      <c r="B327" t="s">
        <v>0</v>
      </c>
    </row>
    <row r="328" spans="1:10" x14ac:dyDescent="0.25">
      <c r="A328">
        <v>6043619</v>
      </c>
      <c r="B328" t="s">
        <v>0</v>
      </c>
    </row>
    <row r="329" spans="1:10" x14ac:dyDescent="0.25">
      <c r="A329">
        <v>7001097</v>
      </c>
      <c r="B329" t="s">
        <v>0</v>
      </c>
    </row>
    <row r="330" spans="1:10" x14ac:dyDescent="0.25">
      <c r="A330">
        <v>7011435</v>
      </c>
      <c r="B330" t="s">
        <v>0</v>
      </c>
    </row>
    <row r="331" spans="1:10" x14ac:dyDescent="0.25">
      <c r="A331">
        <v>7045811</v>
      </c>
      <c r="B331" t="s">
        <v>0</v>
      </c>
      <c r="J331">
        <v>34.799999999999997</v>
      </c>
    </row>
    <row r="332" spans="1:10" x14ac:dyDescent="0.25">
      <c r="A332">
        <v>7071198</v>
      </c>
      <c r="B332" t="s">
        <v>0</v>
      </c>
    </row>
    <row r="333" spans="1:10" x14ac:dyDescent="0.25">
      <c r="A333">
        <v>7101143</v>
      </c>
      <c r="B333" t="s">
        <v>0</v>
      </c>
    </row>
    <row r="334" spans="1:10" x14ac:dyDescent="0.25">
      <c r="A334">
        <v>8073350</v>
      </c>
      <c r="B334" t="s">
        <v>0</v>
      </c>
    </row>
    <row r="335" spans="1:10" x14ac:dyDescent="0.25">
      <c r="A335">
        <v>8073645</v>
      </c>
      <c r="B335" t="s">
        <v>0</v>
      </c>
    </row>
    <row r="336" spans="1:10" x14ac:dyDescent="0.25">
      <c r="A336" s="20">
        <v>8089666</v>
      </c>
      <c r="B336" t="s">
        <v>0</v>
      </c>
    </row>
    <row r="337" spans="1:2" x14ac:dyDescent="0.25">
      <c r="A337">
        <v>8103536</v>
      </c>
      <c r="B337" t="s">
        <v>0</v>
      </c>
    </row>
    <row r="338" spans="1:2" x14ac:dyDescent="0.25">
      <c r="A338" s="21">
        <v>8124816</v>
      </c>
      <c r="B338" t="s">
        <v>0</v>
      </c>
    </row>
    <row r="339" spans="1:2" x14ac:dyDescent="0.25">
      <c r="A339">
        <v>9003267</v>
      </c>
      <c r="B339" t="s">
        <v>0</v>
      </c>
    </row>
    <row r="340" spans="1:2" x14ac:dyDescent="0.25">
      <c r="A340">
        <v>9036964</v>
      </c>
      <c r="B340" t="s">
        <v>0</v>
      </c>
    </row>
    <row r="341" spans="1:2" x14ac:dyDescent="0.25">
      <c r="A341">
        <v>9090287</v>
      </c>
      <c r="B341" t="s">
        <v>0</v>
      </c>
    </row>
    <row r="342" spans="1:2" x14ac:dyDescent="0.25">
      <c r="A342">
        <v>9095148</v>
      </c>
      <c r="B342" t="s">
        <v>0</v>
      </c>
    </row>
    <row r="343" spans="1:2" x14ac:dyDescent="0.25">
      <c r="A343" s="14">
        <v>9104979</v>
      </c>
      <c r="B343" t="s">
        <v>0</v>
      </c>
    </row>
    <row r="344" spans="1:2" x14ac:dyDescent="0.25">
      <c r="A344">
        <v>9139514</v>
      </c>
      <c r="B344" t="s">
        <v>0</v>
      </c>
    </row>
    <row r="345" spans="1:2" x14ac:dyDescent="0.25">
      <c r="A345">
        <v>10020659</v>
      </c>
      <c r="B345" t="s">
        <v>0</v>
      </c>
    </row>
    <row r="346" spans="1:2" x14ac:dyDescent="0.25">
      <c r="A346">
        <v>10025902</v>
      </c>
      <c r="B346" t="s">
        <v>0</v>
      </c>
    </row>
    <row r="347" spans="1:2" x14ac:dyDescent="0.25">
      <c r="A347">
        <v>10027654</v>
      </c>
      <c r="B347" t="s">
        <v>0</v>
      </c>
    </row>
    <row r="348" spans="1:2" x14ac:dyDescent="0.25">
      <c r="A348">
        <v>10084485</v>
      </c>
      <c r="B348" t="s">
        <v>0</v>
      </c>
    </row>
    <row r="349" spans="1:2" x14ac:dyDescent="0.25">
      <c r="A349">
        <v>10098420</v>
      </c>
      <c r="B349" t="s">
        <v>0</v>
      </c>
    </row>
    <row r="350" spans="1:2" x14ac:dyDescent="0.25">
      <c r="A350">
        <v>10129565</v>
      </c>
      <c r="B350" t="s">
        <v>0</v>
      </c>
    </row>
    <row r="351" spans="1:2" x14ac:dyDescent="0.25">
      <c r="A351" s="14">
        <v>10146828</v>
      </c>
      <c r="B351" t="s">
        <v>0</v>
      </c>
    </row>
    <row r="352" spans="1:2" x14ac:dyDescent="0.25">
      <c r="A352">
        <v>10163776</v>
      </c>
      <c r="B352" t="s">
        <v>0</v>
      </c>
    </row>
    <row r="353" spans="1:2" x14ac:dyDescent="0.25">
      <c r="A353">
        <v>10173664</v>
      </c>
      <c r="B353" t="s">
        <v>0</v>
      </c>
    </row>
    <row r="354" spans="1:2" x14ac:dyDescent="0.25">
      <c r="A354" s="22">
        <v>11000454</v>
      </c>
      <c r="B354" t="s">
        <v>0</v>
      </c>
    </row>
    <row r="355" spans="1:2" x14ac:dyDescent="0.25">
      <c r="A355">
        <v>11034329</v>
      </c>
      <c r="B355" t="s">
        <v>0</v>
      </c>
    </row>
    <row r="356" spans="1:2" x14ac:dyDescent="0.25">
      <c r="A356">
        <v>11083498</v>
      </c>
      <c r="B356" t="s">
        <v>0</v>
      </c>
    </row>
    <row r="357" spans="1:2" x14ac:dyDescent="0.25">
      <c r="A357" s="15">
        <v>11138447</v>
      </c>
      <c r="B357" t="s">
        <v>0</v>
      </c>
    </row>
    <row r="358" spans="1:2" x14ac:dyDescent="0.25">
      <c r="A358">
        <v>11144001</v>
      </c>
      <c r="B358" t="s">
        <v>0</v>
      </c>
    </row>
    <row r="359" spans="1:2" x14ac:dyDescent="0.25">
      <c r="A359">
        <v>11187503</v>
      </c>
      <c r="B359" t="s">
        <v>0</v>
      </c>
    </row>
    <row r="360" spans="1:2" x14ac:dyDescent="0.25">
      <c r="A360">
        <v>11224315</v>
      </c>
      <c r="B360" t="s">
        <v>0</v>
      </c>
    </row>
    <row r="361" spans="1:2" x14ac:dyDescent="0.25">
      <c r="A361">
        <v>11231446</v>
      </c>
      <c r="B361" t="s">
        <v>0</v>
      </c>
    </row>
    <row r="362" spans="1:2" x14ac:dyDescent="0.25">
      <c r="A362">
        <v>11241625</v>
      </c>
      <c r="B362" t="s">
        <v>0</v>
      </c>
    </row>
    <row r="363" spans="1:2" x14ac:dyDescent="0.25">
      <c r="A363">
        <v>11243521</v>
      </c>
      <c r="B363" t="s">
        <v>0</v>
      </c>
    </row>
    <row r="364" spans="1:2" x14ac:dyDescent="0.25">
      <c r="A364">
        <v>12021531</v>
      </c>
      <c r="B364" t="s">
        <v>0</v>
      </c>
    </row>
    <row r="365" spans="1:2" x14ac:dyDescent="0.25">
      <c r="A365">
        <v>12118054</v>
      </c>
      <c r="B365" t="s">
        <v>0</v>
      </c>
    </row>
    <row r="366" spans="1:2" x14ac:dyDescent="0.25">
      <c r="A366">
        <v>12185514</v>
      </c>
      <c r="B366" t="s">
        <v>0</v>
      </c>
    </row>
    <row r="367" spans="1:2" x14ac:dyDescent="0.25">
      <c r="A367">
        <v>12188410</v>
      </c>
      <c r="B367" t="s">
        <v>0</v>
      </c>
    </row>
    <row r="368" spans="1:2" x14ac:dyDescent="0.25">
      <c r="A368" s="15">
        <v>12202633</v>
      </c>
      <c r="B368" t="s">
        <v>0</v>
      </c>
    </row>
    <row r="369" spans="1:2" x14ac:dyDescent="0.25">
      <c r="A369">
        <v>12261672</v>
      </c>
      <c r="B369" t="s">
        <v>0</v>
      </c>
    </row>
    <row r="370" spans="1:2" x14ac:dyDescent="0.25">
      <c r="A370">
        <v>12311299</v>
      </c>
      <c r="B370" t="s">
        <v>0</v>
      </c>
    </row>
    <row r="371" spans="1:2" x14ac:dyDescent="0.25">
      <c r="A371">
        <v>12325258</v>
      </c>
      <c r="B371" t="s">
        <v>0</v>
      </c>
    </row>
  </sheetData>
  <conditionalFormatting sqref="A17">
    <cfRule type="duplicateValues" dxfId="43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zoomScaleNormal="100" workbookViewId="0">
      <selection activeCell="B1" sqref="B1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9.28515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132</v>
      </c>
      <c r="D1" t="s">
        <v>95</v>
      </c>
      <c r="E1" t="s">
        <v>133</v>
      </c>
    </row>
    <row r="2" spans="1:5" x14ac:dyDescent="0.25">
      <c r="A2">
        <v>4900261</v>
      </c>
      <c r="B2" t="s">
        <v>20</v>
      </c>
      <c r="C2" t="s">
        <v>132</v>
      </c>
      <c r="D2" t="s">
        <v>134</v>
      </c>
      <c r="E2">
        <v>6</v>
      </c>
    </row>
    <row r="3" spans="1:5" x14ac:dyDescent="0.25">
      <c r="A3">
        <v>2000646</v>
      </c>
      <c r="B3" t="s">
        <v>5</v>
      </c>
      <c r="C3" t="s">
        <v>132</v>
      </c>
      <c r="D3" t="s">
        <v>135</v>
      </c>
      <c r="E3">
        <v>6</v>
      </c>
    </row>
    <row r="4" spans="1:5" x14ac:dyDescent="0.25">
      <c r="A4">
        <v>5004654</v>
      </c>
      <c r="B4" t="s">
        <v>5</v>
      </c>
      <c r="C4" t="s">
        <v>132</v>
      </c>
      <c r="D4" t="s">
        <v>100</v>
      </c>
      <c r="E4">
        <v>1</v>
      </c>
    </row>
    <row r="5" spans="1:5" x14ac:dyDescent="0.25">
      <c r="A5">
        <v>4289</v>
      </c>
      <c r="B5" t="s">
        <v>3</v>
      </c>
      <c r="C5" t="s">
        <v>132</v>
      </c>
      <c r="D5" t="s">
        <v>100</v>
      </c>
      <c r="E5">
        <v>1</v>
      </c>
    </row>
    <row r="6" spans="1:5" x14ac:dyDescent="0.25">
      <c r="A6">
        <v>7045811</v>
      </c>
      <c r="B6" t="s">
        <v>0</v>
      </c>
      <c r="C6" t="s">
        <v>132</v>
      </c>
      <c r="D6" t="s">
        <v>103</v>
      </c>
      <c r="E6">
        <v>1</v>
      </c>
    </row>
    <row r="8" spans="1:5" x14ac:dyDescent="0.25">
      <c r="A8">
        <f>SUBTOTAL(2,CK_MB[Edited_BfArM Nummer2])</f>
        <v>5</v>
      </c>
      <c r="E8">
        <f>SUBTOTAL(9,CK_MB[Total Number of Observations])</f>
        <v>15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370"/>
  <sheetViews>
    <sheetView workbookViewId="0">
      <selection sqref="A1:AM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5" width="24" customWidth="1"/>
    <col min="6" max="10" width="23" customWidth="1"/>
    <col min="11" max="11" width="21.42578125" customWidth="1"/>
    <col min="12" max="20" width="12.85546875" customWidth="1"/>
    <col min="21" max="39" width="13.85546875" customWidth="1"/>
  </cols>
  <sheetData>
    <row r="1" spans="1:39" x14ac:dyDescent="0.25">
      <c r="A1" s="6" t="s">
        <v>96</v>
      </c>
      <c r="B1" s="7" t="s">
        <v>97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141</v>
      </c>
      <c r="I1" s="2" t="s">
        <v>142</v>
      </c>
      <c r="J1" s="2" t="s">
        <v>143</v>
      </c>
      <c r="K1" s="2" t="s">
        <v>144</v>
      </c>
      <c r="L1" s="2" t="s">
        <v>145</v>
      </c>
      <c r="M1" s="2" t="s">
        <v>146</v>
      </c>
      <c r="N1" s="2" t="s">
        <v>147</v>
      </c>
      <c r="O1" s="2" t="s">
        <v>148</v>
      </c>
      <c r="P1" s="2" t="s">
        <v>149</v>
      </c>
      <c r="Q1" s="2" t="s">
        <v>150</v>
      </c>
      <c r="R1" s="2" t="s">
        <v>151</v>
      </c>
      <c r="S1" s="2" t="s">
        <v>152</v>
      </c>
      <c r="T1" s="2" t="s">
        <v>153</v>
      </c>
      <c r="U1" s="2" t="s">
        <v>154</v>
      </c>
      <c r="V1" s="2" t="s">
        <v>155</v>
      </c>
      <c r="W1" s="2" t="s">
        <v>156</v>
      </c>
      <c r="X1" s="2" t="s">
        <v>157</v>
      </c>
      <c r="Y1" s="2" t="s">
        <v>158</v>
      </c>
      <c r="Z1" s="2" t="s">
        <v>159</v>
      </c>
      <c r="AA1" s="2" t="s">
        <v>160</v>
      </c>
      <c r="AB1" s="2" t="s">
        <v>161</v>
      </c>
      <c r="AC1" s="2" t="s">
        <v>162</v>
      </c>
      <c r="AD1" s="2" t="s">
        <v>163</v>
      </c>
      <c r="AE1" s="2" t="s">
        <v>164</v>
      </c>
      <c r="AF1" s="2" t="s">
        <v>165</v>
      </c>
      <c r="AG1" s="2" t="s">
        <v>166</v>
      </c>
      <c r="AH1" s="2" t="s">
        <v>167</v>
      </c>
      <c r="AI1" s="2" t="s">
        <v>168</v>
      </c>
      <c r="AJ1" s="2" t="s">
        <v>169</v>
      </c>
      <c r="AK1" s="2" t="s">
        <v>170</v>
      </c>
      <c r="AL1" s="2" t="s">
        <v>171</v>
      </c>
      <c r="AM1" s="2" t="s">
        <v>172</v>
      </c>
    </row>
    <row r="2" spans="1:39" x14ac:dyDescent="0.25">
      <c r="A2">
        <v>7072184</v>
      </c>
      <c r="B2" t="s">
        <v>20</v>
      </c>
      <c r="C2" s="13"/>
      <c r="D2" s="13"/>
      <c r="E2" s="13"/>
      <c r="F2" s="13"/>
      <c r="G2" s="13"/>
      <c r="H2" s="13"/>
      <c r="I2" s="13"/>
      <c r="J2" s="13"/>
      <c r="K2" s="13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39" x14ac:dyDescent="0.25">
      <c r="A3">
        <v>9108231</v>
      </c>
      <c r="B3" t="s">
        <v>20</v>
      </c>
      <c r="C3" s="13"/>
      <c r="D3" s="13"/>
      <c r="E3" s="13"/>
      <c r="F3" s="13"/>
      <c r="G3" s="13"/>
      <c r="H3" s="13"/>
      <c r="I3" s="13"/>
      <c r="J3" s="13"/>
      <c r="K3" s="13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</row>
    <row r="4" spans="1:39" x14ac:dyDescent="0.25">
      <c r="A4">
        <v>12061933</v>
      </c>
      <c r="B4" t="s">
        <v>20</v>
      </c>
      <c r="C4" s="13"/>
      <c r="D4" s="13"/>
      <c r="E4" s="13"/>
      <c r="F4" s="13"/>
      <c r="G4" s="13"/>
      <c r="H4" s="13"/>
      <c r="I4" s="13"/>
      <c r="J4" s="13"/>
      <c r="K4" s="13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 spans="1:39" x14ac:dyDescent="0.25">
      <c r="A5">
        <v>95005911</v>
      </c>
      <c r="B5" t="s">
        <v>20</v>
      </c>
    </row>
    <row r="6" spans="1:39" x14ac:dyDescent="0.25">
      <c r="A6">
        <v>99001908</v>
      </c>
      <c r="B6" t="s">
        <v>20</v>
      </c>
    </row>
    <row r="7" spans="1:39" x14ac:dyDescent="0.25">
      <c r="A7">
        <v>99004067</v>
      </c>
      <c r="B7" t="s">
        <v>20</v>
      </c>
    </row>
    <row r="8" spans="1:39" x14ac:dyDescent="0.25">
      <c r="A8">
        <v>97002136</v>
      </c>
      <c r="B8" t="s">
        <v>20</v>
      </c>
    </row>
    <row r="9" spans="1:39" x14ac:dyDescent="0.25">
      <c r="A9">
        <v>1502</v>
      </c>
      <c r="B9" t="s">
        <v>20</v>
      </c>
      <c r="C9" s="13"/>
      <c r="D9" s="13"/>
      <c r="E9" s="13"/>
      <c r="F9" s="13"/>
      <c r="G9" s="13"/>
      <c r="H9" s="13"/>
      <c r="I9" s="13"/>
      <c r="J9" s="13"/>
      <c r="K9" s="13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x14ac:dyDescent="0.25">
      <c r="A10">
        <v>4003543</v>
      </c>
      <c r="B10" t="s">
        <v>20</v>
      </c>
      <c r="C10" s="13"/>
      <c r="D10" s="13"/>
      <c r="E10" s="13"/>
      <c r="F10" s="13"/>
      <c r="G10" s="13"/>
      <c r="H10" s="13"/>
      <c r="I10" s="13"/>
      <c r="J10" s="13"/>
      <c r="K10" s="13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39" x14ac:dyDescent="0.25">
      <c r="A11">
        <v>4900261</v>
      </c>
      <c r="B11" t="s">
        <v>20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</row>
    <row r="12" spans="1:39" x14ac:dyDescent="0.25">
      <c r="C12" s="13"/>
      <c r="D12" s="13"/>
      <c r="E12" s="13"/>
      <c r="F12" s="13"/>
      <c r="G12" s="13"/>
      <c r="H12" s="13"/>
      <c r="I12" s="13"/>
      <c r="J12" s="13"/>
      <c r="K12" s="13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</row>
    <row r="13" spans="1:39" x14ac:dyDescent="0.25">
      <c r="A13">
        <v>14242856</v>
      </c>
      <c r="B13" t="s">
        <v>18</v>
      </c>
      <c r="C13" s="13"/>
      <c r="D13" s="13"/>
      <c r="E13" s="13"/>
      <c r="F13" s="13"/>
      <c r="G13" s="13"/>
      <c r="H13" s="13"/>
      <c r="I13" s="13"/>
      <c r="J13" s="13"/>
      <c r="K13" s="13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</row>
    <row r="14" spans="1:39" x14ac:dyDescent="0.25">
      <c r="A14">
        <v>99001183</v>
      </c>
      <c r="B14" t="s">
        <v>18</v>
      </c>
      <c r="C14" s="13"/>
      <c r="D14" s="13"/>
      <c r="E14" s="13"/>
      <c r="F14" s="13"/>
      <c r="G14" s="13"/>
      <c r="H14" s="13"/>
      <c r="I14" s="13"/>
      <c r="J14" s="13"/>
      <c r="K14" s="13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</row>
    <row r="15" spans="1:39" x14ac:dyDescent="0.25">
      <c r="A15">
        <v>3000983</v>
      </c>
      <c r="B15" t="s">
        <v>18</v>
      </c>
      <c r="C15" s="13"/>
      <c r="D15" s="13"/>
      <c r="E15" s="13"/>
      <c r="F15" s="13"/>
      <c r="G15" s="13"/>
      <c r="H15" s="13"/>
      <c r="I15" s="13"/>
      <c r="J15" s="13"/>
      <c r="K15" s="13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</row>
    <row r="16" spans="1:39" x14ac:dyDescent="0.25">
      <c r="A16">
        <v>10064335</v>
      </c>
      <c r="B16" t="s">
        <v>18</v>
      </c>
      <c r="C16" s="13"/>
      <c r="D16" s="13"/>
      <c r="E16" s="13"/>
      <c r="F16" s="13"/>
      <c r="G16" s="13"/>
      <c r="H16" s="13"/>
      <c r="I16" s="13"/>
      <c r="J16" s="13"/>
      <c r="K16" s="13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</row>
    <row r="17" spans="1:39" x14ac:dyDescent="0.25">
      <c r="A17" s="12"/>
      <c r="C17" s="13"/>
      <c r="D17" s="13"/>
      <c r="E17" s="13"/>
      <c r="F17" s="13"/>
      <c r="G17" s="13"/>
      <c r="H17" s="13"/>
      <c r="I17" s="13"/>
      <c r="J17" s="13"/>
      <c r="K17" s="13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</row>
    <row r="18" spans="1:39" x14ac:dyDescent="0.25">
      <c r="A18">
        <v>1480</v>
      </c>
      <c r="B18" t="s">
        <v>16</v>
      </c>
    </row>
    <row r="19" spans="1:39" x14ac:dyDescent="0.25">
      <c r="A19">
        <v>7063959</v>
      </c>
      <c r="B19" t="s">
        <v>16</v>
      </c>
      <c r="C19" s="13"/>
      <c r="D19" s="13"/>
      <c r="E19" s="13"/>
      <c r="F19" s="13"/>
      <c r="G19" s="13"/>
      <c r="H19" s="13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</row>
    <row r="20" spans="1:39" x14ac:dyDescent="0.25">
      <c r="A20">
        <v>1003215</v>
      </c>
      <c r="B20" t="s">
        <v>16</v>
      </c>
      <c r="C20" s="13"/>
      <c r="D20" s="13"/>
      <c r="E20" s="13"/>
      <c r="F20" s="13"/>
      <c r="G20" s="13"/>
      <c r="H20" s="13"/>
      <c r="I20" s="13"/>
      <c r="J20" s="13"/>
      <c r="K20" s="13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</row>
    <row r="21" spans="1:39" x14ac:dyDescent="0.25">
      <c r="A21">
        <v>99000802</v>
      </c>
      <c r="B21" t="s">
        <v>16</v>
      </c>
      <c r="C21" s="13"/>
      <c r="D21" s="13"/>
      <c r="E21" s="13"/>
      <c r="F21" s="13"/>
      <c r="G21" s="13"/>
      <c r="H21" s="13"/>
      <c r="I21" s="13"/>
      <c r="J21" s="13"/>
      <c r="K21" s="13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</row>
    <row r="22" spans="1:39" x14ac:dyDescent="0.25">
      <c r="A22">
        <v>99000892</v>
      </c>
      <c r="B22" t="s">
        <v>16</v>
      </c>
      <c r="C22" s="13"/>
      <c r="D22" s="13"/>
      <c r="E22" s="13"/>
      <c r="F22" s="13"/>
      <c r="G22" s="13"/>
      <c r="H22" s="13"/>
      <c r="I22" s="13"/>
      <c r="J22" s="13"/>
      <c r="K22" s="13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</row>
    <row r="23" spans="1:39" x14ac:dyDescent="0.25">
      <c r="A23" s="14">
        <v>1000192</v>
      </c>
      <c r="B23" t="s">
        <v>16</v>
      </c>
      <c r="C23" s="13"/>
      <c r="D23" s="13"/>
      <c r="E23" s="13"/>
      <c r="F23" s="13"/>
      <c r="G23" s="13"/>
      <c r="H23" s="13"/>
      <c r="I23" s="13"/>
      <c r="J23" s="13"/>
      <c r="K23" s="13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</row>
    <row r="24" spans="1:39" x14ac:dyDescent="0.25">
      <c r="A24">
        <v>1506</v>
      </c>
      <c r="B24" t="s">
        <v>16</v>
      </c>
      <c r="C24" s="13"/>
      <c r="D24" s="13"/>
      <c r="E24" s="13"/>
      <c r="F24" s="13"/>
      <c r="G24" s="13"/>
      <c r="H24" s="13"/>
      <c r="I24" s="13"/>
      <c r="J24" s="13"/>
      <c r="K24" s="13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</row>
    <row r="25" spans="1:39" x14ac:dyDescent="0.25">
      <c r="A25" s="14">
        <v>99000894</v>
      </c>
      <c r="B25" t="s">
        <v>16</v>
      </c>
      <c r="C25" s="13"/>
      <c r="D25" s="13"/>
      <c r="E25" s="13"/>
      <c r="F25" s="13"/>
      <c r="G25" s="13"/>
      <c r="H25" s="13"/>
      <c r="I25" s="13"/>
      <c r="J25" s="13"/>
      <c r="K25" s="13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</row>
    <row r="26" spans="1:39" x14ac:dyDescent="0.25">
      <c r="A26">
        <v>99000897</v>
      </c>
      <c r="B26" t="s">
        <v>16</v>
      </c>
    </row>
    <row r="27" spans="1:39" x14ac:dyDescent="0.25">
      <c r="A27">
        <v>99001245</v>
      </c>
      <c r="B27" t="s">
        <v>16</v>
      </c>
    </row>
    <row r="28" spans="1:39" x14ac:dyDescent="0.25">
      <c r="A28">
        <v>99001902</v>
      </c>
      <c r="B28" t="s">
        <v>16</v>
      </c>
    </row>
    <row r="29" spans="1:39" x14ac:dyDescent="0.25">
      <c r="A29">
        <v>99001912</v>
      </c>
      <c r="B29" t="s">
        <v>16</v>
      </c>
    </row>
    <row r="30" spans="1:39" x14ac:dyDescent="0.25">
      <c r="A30">
        <v>99001913</v>
      </c>
      <c r="B30" t="s">
        <v>16</v>
      </c>
    </row>
    <row r="31" spans="1:39" x14ac:dyDescent="0.25">
      <c r="A31">
        <v>99001937</v>
      </c>
      <c r="B31" t="s">
        <v>16</v>
      </c>
    </row>
    <row r="32" spans="1:39" x14ac:dyDescent="0.25">
      <c r="A32">
        <v>99001943</v>
      </c>
      <c r="B32" t="s">
        <v>16</v>
      </c>
    </row>
    <row r="33" spans="1:39" x14ac:dyDescent="0.25">
      <c r="A33">
        <v>99001927</v>
      </c>
      <c r="B33" t="s">
        <v>16</v>
      </c>
    </row>
    <row r="34" spans="1:39" x14ac:dyDescent="0.25">
      <c r="A34">
        <v>1505</v>
      </c>
      <c r="B34" t="s">
        <v>16</v>
      </c>
      <c r="C34" s="13"/>
      <c r="D34" s="13"/>
      <c r="E34" s="13"/>
      <c r="F34" s="13"/>
      <c r="G34" s="13"/>
      <c r="H34" s="13"/>
      <c r="I34" s="13"/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</row>
    <row r="35" spans="1:39" x14ac:dyDescent="0.25">
      <c r="A35" s="14">
        <v>1000197</v>
      </c>
      <c r="B35" t="s">
        <v>16</v>
      </c>
      <c r="C35" s="13"/>
      <c r="D35" s="13"/>
      <c r="E35" s="13"/>
      <c r="F35" s="13"/>
      <c r="G35" s="13"/>
      <c r="H35" s="13"/>
      <c r="I35" s="13"/>
      <c r="J35" s="13"/>
      <c r="K35" s="13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</row>
    <row r="36" spans="1:39" x14ac:dyDescent="0.25">
      <c r="A36" s="14">
        <v>96018835</v>
      </c>
      <c r="B36" t="s">
        <v>16</v>
      </c>
      <c r="C36" s="13"/>
      <c r="D36" s="13"/>
      <c r="E36" s="13"/>
      <c r="F36" s="13"/>
      <c r="G36" s="13"/>
      <c r="H36" s="13"/>
      <c r="I36" s="13"/>
      <c r="J36" s="13"/>
      <c r="K36" s="13"/>
      <c r="L36" s="12"/>
      <c r="M36">
        <v>67</v>
      </c>
      <c r="N36">
        <v>82</v>
      </c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</row>
    <row r="37" spans="1:39" x14ac:dyDescent="0.25">
      <c r="A37">
        <v>98008326</v>
      </c>
      <c r="B37" t="s">
        <v>16</v>
      </c>
      <c r="C37" s="13"/>
      <c r="D37" s="13"/>
      <c r="E37" s="13"/>
      <c r="F37" s="13"/>
      <c r="G37" s="13"/>
      <c r="H37" s="13"/>
      <c r="I37" s="13"/>
      <c r="J37" s="13"/>
      <c r="K37" s="13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</row>
    <row r="38" spans="1:39" x14ac:dyDescent="0.25">
      <c r="A38">
        <v>99000717</v>
      </c>
      <c r="B38" t="s">
        <v>16</v>
      </c>
      <c r="C38" s="13"/>
      <c r="D38" s="13"/>
      <c r="E38" s="13"/>
      <c r="F38" s="13"/>
      <c r="G38" s="13"/>
      <c r="H38" s="13"/>
      <c r="I38" s="13"/>
      <c r="J38" s="13"/>
      <c r="K38" s="13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</row>
    <row r="40" spans="1:39" x14ac:dyDescent="0.25">
      <c r="A40" s="15">
        <v>6016435</v>
      </c>
      <c r="B40" t="s">
        <v>14</v>
      </c>
      <c r="M40">
        <v>43</v>
      </c>
    </row>
    <row r="41" spans="1:39" x14ac:dyDescent="0.25">
      <c r="A41">
        <v>8045149</v>
      </c>
      <c r="B41" t="s">
        <v>14</v>
      </c>
    </row>
    <row r="42" spans="1:39" x14ac:dyDescent="0.25">
      <c r="A42">
        <v>10023001</v>
      </c>
      <c r="B42" t="s">
        <v>14</v>
      </c>
      <c r="K42">
        <v>24</v>
      </c>
    </row>
    <row r="43" spans="1:39" x14ac:dyDescent="0.25">
      <c r="A43">
        <v>10027526</v>
      </c>
      <c r="B43" t="s">
        <v>14</v>
      </c>
    </row>
    <row r="44" spans="1:39" x14ac:dyDescent="0.25">
      <c r="A44">
        <v>14222171</v>
      </c>
      <c r="B44" t="s">
        <v>14</v>
      </c>
    </row>
    <row r="45" spans="1:39" x14ac:dyDescent="0.25">
      <c r="A45">
        <v>1006143</v>
      </c>
      <c r="B45" t="s">
        <v>14</v>
      </c>
    </row>
    <row r="46" spans="1:39" x14ac:dyDescent="0.25">
      <c r="A46">
        <v>6006917</v>
      </c>
      <c r="B46" t="s">
        <v>14</v>
      </c>
    </row>
    <row r="48" spans="1:39" x14ac:dyDescent="0.25">
      <c r="A48">
        <v>8057159</v>
      </c>
      <c r="B48" t="s">
        <v>12</v>
      </c>
    </row>
    <row r="49" spans="1:19" x14ac:dyDescent="0.25">
      <c r="A49" s="14">
        <v>9140312</v>
      </c>
      <c r="B49" t="s">
        <v>12</v>
      </c>
    </row>
    <row r="50" spans="1:19" x14ac:dyDescent="0.25">
      <c r="A50">
        <v>12008230</v>
      </c>
      <c r="B50" t="s">
        <v>12</v>
      </c>
    </row>
    <row r="51" spans="1:19" x14ac:dyDescent="0.25">
      <c r="A51">
        <v>12088444</v>
      </c>
      <c r="B51" t="s">
        <v>12</v>
      </c>
    </row>
    <row r="52" spans="1:19" x14ac:dyDescent="0.25">
      <c r="A52" s="14">
        <v>13118872</v>
      </c>
      <c r="B52" t="s">
        <v>12</v>
      </c>
    </row>
    <row r="53" spans="1:19" x14ac:dyDescent="0.25">
      <c r="A53">
        <v>12012030</v>
      </c>
      <c r="B53" t="s">
        <v>12</v>
      </c>
    </row>
    <row r="55" spans="1:19" x14ac:dyDescent="0.25">
      <c r="A55" s="15">
        <v>9074418</v>
      </c>
      <c r="B55" t="s">
        <v>11</v>
      </c>
    </row>
    <row r="56" spans="1:19" x14ac:dyDescent="0.25">
      <c r="A56" s="14">
        <v>1263</v>
      </c>
      <c r="B56" t="s">
        <v>11</v>
      </c>
      <c r="L56">
        <v>5</v>
      </c>
      <c r="N56">
        <v>20</v>
      </c>
      <c r="Q56">
        <v>75</v>
      </c>
      <c r="S56">
        <v>74</v>
      </c>
    </row>
    <row r="57" spans="1:19" x14ac:dyDescent="0.25">
      <c r="A57">
        <v>98004910</v>
      </c>
      <c r="B57" t="s">
        <v>11</v>
      </c>
    </row>
    <row r="58" spans="1:19" x14ac:dyDescent="0.25">
      <c r="A58" s="15">
        <v>7103068</v>
      </c>
      <c r="B58" t="s">
        <v>11</v>
      </c>
      <c r="K58">
        <v>29</v>
      </c>
    </row>
    <row r="59" spans="1:19" x14ac:dyDescent="0.25">
      <c r="A59">
        <v>11240728</v>
      </c>
      <c r="B59" t="s">
        <v>11</v>
      </c>
    </row>
    <row r="61" spans="1:19" x14ac:dyDescent="0.25">
      <c r="A61">
        <v>5015869</v>
      </c>
      <c r="B61" t="s">
        <v>5</v>
      </c>
    </row>
    <row r="62" spans="1:19" x14ac:dyDescent="0.25">
      <c r="A62" s="15">
        <v>5016969</v>
      </c>
      <c r="B62" t="s">
        <v>5</v>
      </c>
      <c r="L62">
        <v>12</v>
      </c>
    </row>
    <row r="63" spans="1:19" x14ac:dyDescent="0.25">
      <c r="A63">
        <v>6023231</v>
      </c>
      <c r="B63" t="s">
        <v>5</v>
      </c>
    </row>
    <row r="64" spans="1:19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30" x14ac:dyDescent="0.25">
      <c r="A81">
        <v>8127397</v>
      </c>
      <c r="B81" t="s">
        <v>5</v>
      </c>
    </row>
    <row r="82" spans="1:30" x14ac:dyDescent="0.25">
      <c r="A82">
        <v>8130998</v>
      </c>
      <c r="B82" t="s">
        <v>5</v>
      </c>
    </row>
    <row r="83" spans="1:30" x14ac:dyDescent="0.25">
      <c r="A83" s="14">
        <v>9002836</v>
      </c>
      <c r="B83" t="s">
        <v>5</v>
      </c>
    </row>
    <row r="84" spans="1:30" x14ac:dyDescent="0.25">
      <c r="A84" s="14">
        <v>9003331</v>
      </c>
      <c r="B84" t="s">
        <v>5</v>
      </c>
    </row>
    <row r="85" spans="1:30" x14ac:dyDescent="0.25">
      <c r="A85">
        <v>9003370</v>
      </c>
      <c r="B85" t="s">
        <v>5</v>
      </c>
      <c r="L85">
        <v>96.7</v>
      </c>
    </row>
    <row r="86" spans="1:30" x14ac:dyDescent="0.25">
      <c r="A86">
        <v>9016278</v>
      </c>
      <c r="B86" t="s">
        <v>5</v>
      </c>
    </row>
    <row r="87" spans="1:30" x14ac:dyDescent="0.25">
      <c r="A87">
        <v>9030684</v>
      </c>
      <c r="B87" t="s">
        <v>5</v>
      </c>
      <c r="L87">
        <v>8</v>
      </c>
      <c r="M87">
        <v>80</v>
      </c>
      <c r="N87">
        <v>72</v>
      </c>
    </row>
    <row r="88" spans="1:30" x14ac:dyDescent="0.25">
      <c r="A88">
        <v>9031387</v>
      </c>
      <c r="B88" t="s">
        <v>5</v>
      </c>
      <c r="AC88">
        <v>32.1</v>
      </c>
      <c r="AD88">
        <v>58.9</v>
      </c>
    </row>
    <row r="89" spans="1:30" x14ac:dyDescent="0.25">
      <c r="A89">
        <v>9038676</v>
      </c>
      <c r="B89" t="s">
        <v>5</v>
      </c>
      <c r="L89">
        <v>25</v>
      </c>
      <c r="M89">
        <v>48</v>
      </c>
      <c r="N89">
        <v>81</v>
      </c>
    </row>
    <row r="90" spans="1:30" x14ac:dyDescent="0.25">
      <c r="A90" s="14">
        <v>9039416</v>
      </c>
      <c r="B90" t="s">
        <v>5</v>
      </c>
      <c r="O90">
        <v>122</v>
      </c>
    </row>
    <row r="91" spans="1:30" x14ac:dyDescent="0.25">
      <c r="A91">
        <v>9042861</v>
      </c>
      <c r="B91" t="s">
        <v>5</v>
      </c>
      <c r="O91">
        <v>64</v>
      </c>
      <c r="AA91">
        <v>80</v>
      </c>
      <c r="AB91">
        <v>99</v>
      </c>
    </row>
    <row r="92" spans="1:30" x14ac:dyDescent="0.25">
      <c r="A92" s="14">
        <v>9044899</v>
      </c>
      <c r="B92" t="s">
        <v>5</v>
      </c>
    </row>
    <row r="93" spans="1:30" x14ac:dyDescent="0.25">
      <c r="A93">
        <v>9052398</v>
      </c>
      <c r="B93" t="s">
        <v>5</v>
      </c>
      <c r="L93">
        <v>65</v>
      </c>
    </row>
    <row r="94" spans="1:30" x14ac:dyDescent="0.25">
      <c r="A94">
        <v>9085204</v>
      </c>
      <c r="B94" t="s">
        <v>5</v>
      </c>
    </row>
    <row r="95" spans="1:30" x14ac:dyDescent="0.25">
      <c r="A95">
        <v>9105492</v>
      </c>
      <c r="B95" t="s">
        <v>5</v>
      </c>
    </row>
    <row r="96" spans="1:30" x14ac:dyDescent="0.25">
      <c r="A96" s="14">
        <v>9138470</v>
      </c>
      <c r="B96" t="s">
        <v>5</v>
      </c>
    </row>
    <row r="97" spans="1:14" x14ac:dyDescent="0.25">
      <c r="A97" s="14">
        <v>9150676</v>
      </c>
      <c r="B97" t="s">
        <v>5</v>
      </c>
    </row>
    <row r="98" spans="1:14" x14ac:dyDescent="0.25">
      <c r="A98" s="14">
        <v>10010926</v>
      </c>
      <c r="B98" t="s">
        <v>5</v>
      </c>
      <c r="L98">
        <v>84</v>
      </c>
      <c r="N98">
        <v>83</v>
      </c>
    </row>
    <row r="99" spans="1:14" x14ac:dyDescent="0.25">
      <c r="A99">
        <v>10030897</v>
      </c>
      <c r="B99" t="s">
        <v>5</v>
      </c>
    </row>
    <row r="100" spans="1:14" x14ac:dyDescent="0.25">
      <c r="A100" s="16">
        <v>10091530</v>
      </c>
      <c r="B100" t="s">
        <v>5</v>
      </c>
    </row>
    <row r="101" spans="1:14" x14ac:dyDescent="0.25">
      <c r="A101">
        <v>10102052</v>
      </c>
      <c r="B101" t="s">
        <v>5</v>
      </c>
    </row>
    <row r="102" spans="1:14" x14ac:dyDescent="0.25">
      <c r="A102">
        <v>10104735</v>
      </c>
      <c r="B102" t="s">
        <v>5</v>
      </c>
    </row>
    <row r="103" spans="1:14" x14ac:dyDescent="0.25">
      <c r="A103" s="15">
        <v>10109552</v>
      </c>
      <c r="B103" t="s">
        <v>5</v>
      </c>
    </row>
    <row r="104" spans="1:14" x14ac:dyDescent="0.25">
      <c r="A104">
        <v>10131550</v>
      </c>
      <c r="B104" t="s">
        <v>5</v>
      </c>
    </row>
    <row r="105" spans="1:14" x14ac:dyDescent="0.25">
      <c r="A105">
        <v>10131607</v>
      </c>
      <c r="B105" t="s">
        <v>5</v>
      </c>
    </row>
    <row r="106" spans="1:14" x14ac:dyDescent="0.25">
      <c r="A106">
        <v>10145202</v>
      </c>
      <c r="B106" t="s">
        <v>5</v>
      </c>
    </row>
    <row r="107" spans="1:14" x14ac:dyDescent="0.25">
      <c r="A107">
        <v>10158770</v>
      </c>
      <c r="B107" t="s">
        <v>5</v>
      </c>
    </row>
    <row r="108" spans="1:14" x14ac:dyDescent="0.25">
      <c r="A108">
        <v>10162949</v>
      </c>
      <c r="B108" t="s">
        <v>5</v>
      </c>
    </row>
    <row r="109" spans="1:14" x14ac:dyDescent="0.25">
      <c r="A109">
        <v>10171633</v>
      </c>
      <c r="B109" t="s">
        <v>5</v>
      </c>
    </row>
    <row r="110" spans="1:14" x14ac:dyDescent="0.25">
      <c r="A110">
        <v>10180409</v>
      </c>
      <c r="B110" t="s">
        <v>5</v>
      </c>
    </row>
    <row r="111" spans="1:14" x14ac:dyDescent="0.25">
      <c r="A111">
        <v>11005762</v>
      </c>
      <c r="B111" t="s">
        <v>5</v>
      </c>
    </row>
    <row r="112" spans="1:14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6" x14ac:dyDescent="0.25">
      <c r="A129">
        <v>12229481</v>
      </c>
      <c r="B129" t="s">
        <v>5</v>
      </c>
    </row>
    <row r="130" spans="1:26" x14ac:dyDescent="0.25">
      <c r="A130">
        <v>12258821</v>
      </c>
      <c r="B130" t="s">
        <v>5</v>
      </c>
    </row>
    <row r="131" spans="1:26" x14ac:dyDescent="0.25">
      <c r="A131">
        <v>12309729</v>
      </c>
      <c r="B131" t="s">
        <v>5</v>
      </c>
    </row>
    <row r="132" spans="1:26" x14ac:dyDescent="0.25">
      <c r="A132">
        <v>12314941</v>
      </c>
      <c r="B132" t="s">
        <v>5</v>
      </c>
    </row>
    <row r="133" spans="1:26" x14ac:dyDescent="0.25">
      <c r="A133">
        <v>12323945</v>
      </c>
      <c r="B133" t="s">
        <v>5</v>
      </c>
    </row>
    <row r="134" spans="1:26" x14ac:dyDescent="0.25">
      <c r="A134">
        <v>13005942</v>
      </c>
      <c r="B134" t="s">
        <v>5</v>
      </c>
    </row>
    <row r="135" spans="1:26" x14ac:dyDescent="0.25">
      <c r="A135">
        <v>324</v>
      </c>
      <c r="B135" t="s">
        <v>5</v>
      </c>
    </row>
    <row r="136" spans="1:26" x14ac:dyDescent="0.25">
      <c r="A136" s="14">
        <v>3909</v>
      </c>
      <c r="B136" t="s">
        <v>5</v>
      </c>
      <c r="Q136">
        <v>50</v>
      </c>
    </row>
    <row r="137" spans="1:26" x14ac:dyDescent="0.25">
      <c r="A137" s="14">
        <v>4663</v>
      </c>
      <c r="B137" t="s">
        <v>5</v>
      </c>
      <c r="E137">
        <v>103</v>
      </c>
      <c r="Z137">
        <v>28</v>
      </c>
    </row>
    <row r="138" spans="1:26" x14ac:dyDescent="0.25">
      <c r="A138">
        <v>1005522</v>
      </c>
      <c r="B138" t="s">
        <v>5</v>
      </c>
    </row>
    <row r="139" spans="1:26" x14ac:dyDescent="0.25">
      <c r="A139">
        <v>1007631</v>
      </c>
      <c r="B139" t="s">
        <v>5</v>
      </c>
      <c r="M139">
        <v>95</v>
      </c>
    </row>
    <row r="140" spans="1:26" x14ac:dyDescent="0.25">
      <c r="A140">
        <v>1009760</v>
      </c>
      <c r="B140" t="s">
        <v>5</v>
      </c>
    </row>
    <row r="141" spans="1:26" x14ac:dyDescent="0.25">
      <c r="A141">
        <v>2000646</v>
      </c>
      <c r="B141" t="s">
        <v>5</v>
      </c>
      <c r="L141">
        <v>84</v>
      </c>
      <c r="M141">
        <v>82</v>
      </c>
      <c r="T141">
        <v>91</v>
      </c>
      <c r="U141">
        <v>100</v>
      </c>
      <c r="V141">
        <v>95</v>
      </c>
    </row>
    <row r="142" spans="1:26" x14ac:dyDescent="0.25">
      <c r="A142">
        <v>2003761</v>
      </c>
      <c r="B142" t="s">
        <v>5</v>
      </c>
      <c r="I142">
        <v>6</v>
      </c>
      <c r="L142">
        <v>6</v>
      </c>
    </row>
    <row r="143" spans="1:26" x14ac:dyDescent="0.25">
      <c r="A143">
        <v>2004061</v>
      </c>
      <c r="B143" t="s">
        <v>5</v>
      </c>
      <c r="L143" s="23">
        <v>64</v>
      </c>
      <c r="M143">
        <v>82</v>
      </c>
      <c r="N143">
        <v>96</v>
      </c>
      <c r="O143">
        <v>110</v>
      </c>
    </row>
    <row r="144" spans="1:26" x14ac:dyDescent="0.25">
      <c r="A144">
        <v>2006469</v>
      </c>
      <c r="B144" t="s">
        <v>5</v>
      </c>
    </row>
    <row r="145" spans="1:38" x14ac:dyDescent="0.25">
      <c r="A145" s="14">
        <v>3005132</v>
      </c>
      <c r="B145" t="s">
        <v>5</v>
      </c>
    </row>
    <row r="146" spans="1:38" x14ac:dyDescent="0.25">
      <c r="A146">
        <v>3009119</v>
      </c>
      <c r="B146" t="s">
        <v>5</v>
      </c>
    </row>
    <row r="147" spans="1:38" x14ac:dyDescent="0.25">
      <c r="A147">
        <v>3009936</v>
      </c>
      <c r="B147" t="s">
        <v>5</v>
      </c>
    </row>
    <row r="148" spans="1:38" x14ac:dyDescent="0.25">
      <c r="A148">
        <v>3011094</v>
      </c>
      <c r="B148" t="s">
        <v>5</v>
      </c>
      <c r="L148">
        <v>93</v>
      </c>
      <c r="N148">
        <v>64</v>
      </c>
    </row>
    <row r="149" spans="1:38" x14ac:dyDescent="0.25">
      <c r="A149">
        <v>3014643</v>
      </c>
      <c r="B149" t="s">
        <v>5</v>
      </c>
    </row>
    <row r="150" spans="1:38" x14ac:dyDescent="0.25">
      <c r="A150" s="14">
        <v>3016056</v>
      </c>
      <c r="B150" t="s">
        <v>5</v>
      </c>
      <c r="AL150">
        <v>100</v>
      </c>
    </row>
    <row r="151" spans="1:38" x14ac:dyDescent="0.25">
      <c r="A151" s="14">
        <v>3900219</v>
      </c>
      <c r="B151" t="s">
        <v>5</v>
      </c>
    </row>
    <row r="152" spans="1:38" x14ac:dyDescent="0.25">
      <c r="A152">
        <v>4000158</v>
      </c>
      <c r="B152" t="s">
        <v>5</v>
      </c>
      <c r="M152">
        <v>115</v>
      </c>
    </row>
    <row r="153" spans="1:38" x14ac:dyDescent="0.25">
      <c r="A153">
        <v>4000304</v>
      </c>
      <c r="B153" t="s">
        <v>5</v>
      </c>
      <c r="L153">
        <v>100</v>
      </c>
    </row>
    <row r="154" spans="1:38" x14ac:dyDescent="0.25">
      <c r="A154" s="14">
        <v>4001905</v>
      </c>
      <c r="B154" t="s">
        <v>5</v>
      </c>
    </row>
    <row r="155" spans="1:38" x14ac:dyDescent="0.25">
      <c r="A155">
        <v>4002206</v>
      </c>
      <c r="B155" t="s">
        <v>5</v>
      </c>
      <c r="L155">
        <v>110</v>
      </c>
    </row>
    <row r="156" spans="1:38" x14ac:dyDescent="0.25">
      <c r="A156">
        <v>4002715</v>
      </c>
      <c r="B156" t="s">
        <v>5</v>
      </c>
    </row>
    <row r="157" spans="1:38" x14ac:dyDescent="0.25">
      <c r="A157">
        <v>4003924</v>
      </c>
      <c r="B157" t="s">
        <v>5</v>
      </c>
      <c r="O157">
        <v>71</v>
      </c>
    </row>
    <row r="158" spans="1:38" x14ac:dyDescent="0.25">
      <c r="A158">
        <v>4006051</v>
      </c>
      <c r="B158" t="s">
        <v>5</v>
      </c>
    </row>
    <row r="159" spans="1:38" x14ac:dyDescent="0.25">
      <c r="A159">
        <v>4008140</v>
      </c>
      <c r="B159" t="s">
        <v>5</v>
      </c>
    </row>
    <row r="160" spans="1:38" x14ac:dyDescent="0.25">
      <c r="A160" s="14">
        <v>4009906</v>
      </c>
      <c r="B160" t="s">
        <v>5</v>
      </c>
    </row>
    <row r="161" spans="1:20" x14ac:dyDescent="0.25">
      <c r="A161">
        <v>4011027</v>
      </c>
      <c r="B161" t="s">
        <v>5</v>
      </c>
      <c r="M161">
        <v>28</v>
      </c>
      <c r="N161">
        <v>37</v>
      </c>
      <c r="S161">
        <v>81</v>
      </c>
      <c r="T161">
        <v>82</v>
      </c>
    </row>
    <row r="162" spans="1:20" x14ac:dyDescent="0.25">
      <c r="A162">
        <v>4011920</v>
      </c>
      <c r="B162" t="s">
        <v>5</v>
      </c>
    </row>
    <row r="163" spans="1:20" x14ac:dyDescent="0.25">
      <c r="A163">
        <v>4012248</v>
      </c>
      <c r="B163" t="s">
        <v>5</v>
      </c>
    </row>
    <row r="164" spans="1:20" x14ac:dyDescent="0.25">
      <c r="A164">
        <v>4013603</v>
      </c>
      <c r="B164" t="s">
        <v>5</v>
      </c>
    </row>
    <row r="165" spans="1:20" x14ac:dyDescent="0.25">
      <c r="A165">
        <v>5004654</v>
      </c>
      <c r="B165" t="s">
        <v>5</v>
      </c>
      <c r="O165">
        <v>81</v>
      </c>
      <c r="P165">
        <v>78</v>
      </c>
      <c r="Q165">
        <v>82</v>
      </c>
      <c r="T165">
        <v>91</v>
      </c>
    </row>
    <row r="166" spans="1:20" x14ac:dyDescent="0.25">
      <c r="A166" s="16">
        <v>5006761</v>
      </c>
      <c r="B166" t="s">
        <v>5</v>
      </c>
    </row>
    <row r="167" spans="1:20" x14ac:dyDescent="0.25">
      <c r="A167">
        <v>5008807</v>
      </c>
      <c r="B167" t="s">
        <v>5</v>
      </c>
    </row>
    <row r="168" spans="1:20" x14ac:dyDescent="0.25">
      <c r="A168">
        <v>5009400</v>
      </c>
      <c r="B168" t="s">
        <v>5</v>
      </c>
    </row>
    <row r="169" spans="1:20" x14ac:dyDescent="0.25">
      <c r="A169">
        <v>5013211</v>
      </c>
      <c r="B169" t="s">
        <v>5</v>
      </c>
    </row>
    <row r="170" spans="1:20" x14ac:dyDescent="0.25">
      <c r="A170">
        <v>5013494</v>
      </c>
      <c r="B170" t="s">
        <v>5</v>
      </c>
    </row>
    <row r="171" spans="1:20" x14ac:dyDescent="0.25">
      <c r="A171" s="15">
        <v>5016255</v>
      </c>
      <c r="B171" t="s">
        <v>5</v>
      </c>
    </row>
    <row r="172" spans="1:20" x14ac:dyDescent="0.25">
      <c r="A172">
        <v>6005884</v>
      </c>
      <c r="B172" t="s">
        <v>5</v>
      </c>
    </row>
    <row r="173" spans="1:20" x14ac:dyDescent="0.25">
      <c r="A173">
        <v>6012448</v>
      </c>
      <c r="B173" t="s">
        <v>5</v>
      </c>
    </row>
    <row r="174" spans="1:20" x14ac:dyDescent="0.25">
      <c r="A174">
        <v>7000457</v>
      </c>
      <c r="B174" t="s">
        <v>5</v>
      </c>
    </row>
    <row r="175" spans="1:20" x14ac:dyDescent="0.25">
      <c r="A175" s="15">
        <v>7072644</v>
      </c>
      <c r="B175" t="s">
        <v>5</v>
      </c>
    </row>
    <row r="176" spans="1:20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1" x14ac:dyDescent="0.25">
      <c r="A193">
        <v>95007023</v>
      </c>
      <c r="B193" t="s">
        <v>5</v>
      </c>
    </row>
    <row r="194" spans="1:21" x14ac:dyDescent="0.25">
      <c r="A194">
        <v>95900316</v>
      </c>
      <c r="B194" t="s">
        <v>5</v>
      </c>
    </row>
    <row r="195" spans="1:21" x14ac:dyDescent="0.25">
      <c r="A195">
        <v>96004031</v>
      </c>
      <c r="B195" t="s">
        <v>5</v>
      </c>
    </row>
    <row r="196" spans="1:21" x14ac:dyDescent="0.25">
      <c r="A196">
        <v>96900455</v>
      </c>
      <c r="B196" t="s">
        <v>5</v>
      </c>
    </row>
    <row r="197" spans="1:21" x14ac:dyDescent="0.25">
      <c r="A197">
        <v>97004458</v>
      </c>
      <c r="B197" t="s">
        <v>5</v>
      </c>
    </row>
    <row r="198" spans="1:21" x14ac:dyDescent="0.25">
      <c r="A198">
        <v>97009212</v>
      </c>
      <c r="B198" t="s">
        <v>5</v>
      </c>
    </row>
    <row r="199" spans="1:21" x14ac:dyDescent="0.25">
      <c r="A199">
        <v>98006038</v>
      </c>
      <c r="B199" t="s">
        <v>5</v>
      </c>
    </row>
    <row r="200" spans="1:21" x14ac:dyDescent="0.25">
      <c r="A200">
        <v>98009041</v>
      </c>
      <c r="B200" t="s">
        <v>5</v>
      </c>
    </row>
    <row r="201" spans="1:21" x14ac:dyDescent="0.25">
      <c r="A201">
        <v>99000714</v>
      </c>
      <c r="B201" t="s">
        <v>5</v>
      </c>
    </row>
    <row r="202" spans="1:21" x14ac:dyDescent="0.25">
      <c r="A202">
        <v>99002655</v>
      </c>
      <c r="B202" t="s">
        <v>5</v>
      </c>
    </row>
    <row r="203" spans="1:21" x14ac:dyDescent="0.25">
      <c r="A203">
        <v>99007116</v>
      </c>
      <c r="B203" t="s">
        <v>5</v>
      </c>
    </row>
    <row r="204" spans="1:21" x14ac:dyDescent="0.25">
      <c r="A204">
        <v>99901293</v>
      </c>
      <c r="B204" t="s">
        <v>5</v>
      </c>
    </row>
    <row r="205" spans="1:21" x14ac:dyDescent="0.25">
      <c r="A205">
        <v>99901604</v>
      </c>
      <c r="B205" t="s">
        <v>5</v>
      </c>
    </row>
    <row r="206" spans="1:21" x14ac:dyDescent="0.25">
      <c r="A206" s="17"/>
    </row>
    <row r="207" spans="1:21" x14ac:dyDescent="0.25">
      <c r="A207">
        <v>4289</v>
      </c>
      <c r="B207" t="s">
        <v>3</v>
      </c>
      <c r="L207">
        <v>93</v>
      </c>
      <c r="M207">
        <v>20</v>
      </c>
      <c r="N207">
        <v>17</v>
      </c>
    </row>
    <row r="208" spans="1:21" x14ac:dyDescent="0.25">
      <c r="A208">
        <v>500245</v>
      </c>
      <c r="B208" t="s">
        <v>3</v>
      </c>
      <c r="L208">
        <v>121</v>
      </c>
      <c r="O208">
        <v>99</v>
      </c>
      <c r="U208">
        <v>109</v>
      </c>
    </row>
    <row r="209" spans="1:31" x14ac:dyDescent="0.25">
      <c r="A209">
        <v>2002573</v>
      </c>
      <c r="B209" t="s">
        <v>3</v>
      </c>
    </row>
    <row r="210" spans="1:31" x14ac:dyDescent="0.25">
      <c r="A210">
        <v>2003539</v>
      </c>
      <c r="B210" t="s">
        <v>3</v>
      </c>
    </row>
    <row r="211" spans="1:31" x14ac:dyDescent="0.25">
      <c r="A211">
        <v>2003649</v>
      </c>
      <c r="B211" t="s">
        <v>3</v>
      </c>
      <c r="L211">
        <v>58.1</v>
      </c>
    </row>
    <row r="212" spans="1:31" x14ac:dyDescent="0.25">
      <c r="A212">
        <v>2005572</v>
      </c>
      <c r="B212" t="s">
        <v>3</v>
      </c>
      <c r="L212">
        <v>90</v>
      </c>
    </row>
    <row r="213" spans="1:31" x14ac:dyDescent="0.25">
      <c r="A213">
        <v>2013117</v>
      </c>
      <c r="B213" t="s">
        <v>3</v>
      </c>
    </row>
    <row r="214" spans="1:31" x14ac:dyDescent="0.25">
      <c r="A214" s="14">
        <v>3009633</v>
      </c>
      <c r="B214" t="s">
        <v>3</v>
      </c>
      <c r="Y214">
        <v>85.8</v>
      </c>
    </row>
    <row r="215" spans="1:31" x14ac:dyDescent="0.25">
      <c r="A215" s="14">
        <v>3010583</v>
      </c>
      <c r="B215" t="s">
        <v>3</v>
      </c>
    </row>
    <row r="216" spans="1:31" x14ac:dyDescent="0.25">
      <c r="A216" s="18">
        <v>3011892</v>
      </c>
      <c r="B216" t="s">
        <v>3</v>
      </c>
      <c r="U216">
        <v>72</v>
      </c>
      <c r="AE216">
        <v>100</v>
      </c>
    </row>
    <row r="217" spans="1:31" x14ac:dyDescent="0.25">
      <c r="A217">
        <v>4001382</v>
      </c>
      <c r="B217" t="s">
        <v>3</v>
      </c>
      <c r="K217">
        <v>46</v>
      </c>
      <c r="L217">
        <v>68</v>
      </c>
    </row>
    <row r="218" spans="1:31" x14ac:dyDescent="0.25">
      <c r="A218">
        <v>5018675</v>
      </c>
      <c r="B218" t="s">
        <v>3</v>
      </c>
    </row>
    <row r="219" spans="1:31" x14ac:dyDescent="0.25">
      <c r="A219" s="14">
        <v>6050168</v>
      </c>
      <c r="B219" t="s">
        <v>3</v>
      </c>
    </row>
    <row r="220" spans="1:31" x14ac:dyDescent="0.25">
      <c r="A220" s="16">
        <v>6062742</v>
      </c>
      <c r="B220" t="s">
        <v>3</v>
      </c>
    </row>
    <row r="221" spans="1:31" x14ac:dyDescent="0.25">
      <c r="A221">
        <v>7003242</v>
      </c>
      <c r="B221" t="s">
        <v>3</v>
      </c>
    </row>
    <row r="222" spans="1:31" x14ac:dyDescent="0.25">
      <c r="A222">
        <v>8016252</v>
      </c>
      <c r="B222" t="s">
        <v>3</v>
      </c>
    </row>
    <row r="223" spans="1:31" x14ac:dyDescent="0.25">
      <c r="A223">
        <v>12022536</v>
      </c>
      <c r="B223" t="s">
        <v>3</v>
      </c>
    </row>
    <row r="224" spans="1:31" x14ac:dyDescent="0.25">
      <c r="A224">
        <v>13020792</v>
      </c>
      <c r="B224" t="s">
        <v>3</v>
      </c>
    </row>
    <row r="225" spans="1:39" x14ac:dyDescent="0.25">
      <c r="A225">
        <v>97005797</v>
      </c>
      <c r="B225" t="s">
        <v>3</v>
      </c>
    </row>
    <row r="226" spans="1:39" x14ac:dyDescent="0.25">
      <c r="A226">
        <v>99000345</v>
      </c>
      <c r="B226" t="s">
        <v>3</v>
      </c>
    </row>
    <row r="227" spans="1:39" x14ac:dyDescent="0.25">
      <c r="A227" s="14">
        <v>5006592</v>
      </c>
      <c r="B227" t="s">
        <v>3</v>
      </c>
    </row>
    <row r="228" spans="1:39" x14ac:dyDescent="0.25">
      <c r="A228">
        <v>5007274</v>
      </c>
      <c r="B228" t="s">
        <v>3</v>
      </c>
    </row>
    <row r="229" spans="1:39" x14ac:dyDescent="0.25">
      <c r="A229">
        <v>5015851</v>
      </c>
      <c r="B229" t="s">
        <v>3</v>
      </c>
      <c r="L229" s="23">
        <v>99</v>
      </c>
      <c r="AG229">
        <v>113</v>
      </c>
      <c r="AH229">
        <v>108</v>
      </c>
      <c r="AK229">
        <v>98</v>
      </c>
      <c r="AM229">
        <v>107</v>
      </c>
    </row>
    <row r="230" spans="1:39" x14ac:dyDescent="0.25">
      <c r="A230">
        <v>6015647</v>
      </c>
      <c r="B230" t="s">
        <v>3</v>
      </c>
      <c r="L230">
        <v>70</v>
      </c>
    </row>
    <row r="231" spans="1:39" x14ac:dyDescent="0.25">
      <c r="A231" s="14">
        <v>6056633</v>
      </c>
      <c r="B231" t="s">
        <v>3</v>
      </c>
    </row>
    <row r="232" spans="1:39" x14ac:dyDescent="0.25">
      <c r="A232">
        <v>7086224</v>
      </c>
      <c r="B232" t="s">
        <v>3</v>
      </c>
      <c r="V232">
        <v>83.8</v>
      </c>
    </row>
    <row r="233" spans="1:39" x14ac:dyDescent="0.25">
      <c r="A233" s="14">
        <v>8040959</v>
      </c>
      <c r="B233" t="s">
        <v>3</v>
      </c>
    </row>
    <row r="234" spans="1:39" x14ac:dyDescent="0.25">
      <c r="A234">
        <v>8107048</v>
      </c>
      <c r="B234" t="s">
        <v>3</v>
      </c>
    </row>
    <row r="235" spans="1:39" x14ac:dyDescent="0.25">
      <c r="A235" s="14">
        <v>8124044</v>
      </c>
      <c r="B235" t="s">
        <v>3</v>
      </c>
    </row>
    <row r="236" spans="1:39" x14ac:dyDescent="0.25">
      <c r="A236">
        <v>8142949</v>
      </c>
      <c r="B236" t="s">
        <v>3</v>
      </c>
    </row>
    <row r="237" spans="1:39" x14ac:dyDescent="0.25">
      <c r="A237">
        <v>9023306</v>
      </c>
      <c r="B237" t="s">
        <v>3</v>
      </c>
    </row>
    <row r="238" spans="1:39" x14ac:dyDescent="0.25">
      <c r="A238">
        <v>9034464</v>
      </c>
      <c r="B238" t="s">
        <v>3</v>
      </c>
      <c r="L238">
        <v>47</v>
      </c>
      <c r="M238">
        <v>67</v>
      </c>
    </row>
    <row r="239" spans="1:39" x14ac:dyDescent="0.25">
      <c r="A239">
        <v>9040167</v>
      </c>
      <c r="B239" t="s">
        <v>3</v>
      </c>
      <c r="I239">
        <v>110</v>
      </c>
    </row>
    <row r="240" spans="1:39" x14ac:dyDescent="0.25">
      <c r="A240" s="14">
        <v>9054567</v>
      </c>
      <c r="B240" t="s">
        <v>3</v>
      </c>
    </row>
    <row r="241" spans="1:13" x14ac:dyDescent="0.25">
      <c r="A241" s="14">
        <v>9083682</v>
      </c>
      <c r="B241" t="s">
        <v>3</v>
      </c>
      <c r="K241">
        <v>90</v>
      </c>
    </row>
    <row r="242" spans="1:13" x14ac:dyDescent="0.25">
      <c r="A242" s="14">
        <v>9102044</v>
      </c>
      <c r="B242" t="s">
        <v>3</v>
      </c>
    </row>
    <row r="243" spans="1:13" x14ac:dyDescent="0.25">
      <c r="A243" s="14">
        <v>9119854</v>
      </c>
      <c r="B243" t="s">
        <v>3</v>
      </c>
    </row>
    <row r="244" spans="1:13" x14ac:dyDescent="0.25">
      <c r="A244">
        <v>9125126</v>
      </c>
      <c r="B244" t="s">
        <v>3</v>
      </c>
    </row>
    <row r="245" spans="1:13" x14ac:dyDescent="0.25">
      <c r="A245" s="14">
        <v>9174811</v>
      </c>
      <c r="B245" t="s">
        <v>3</v>
      </c>
    </row>
    <row r="246" spans="1:13" x14ac:dyDescent="0.25">
      <c r="A246">
        <v>10002875</v>
      </c>
      <c r="B246" t="s">
        <v>3</v>
      </c>
    </row>
    <row r="247" spans="1:13" x14ac:dyDescent="0.25">
      <c r="A247" s="19">
        <v>10023080</v>
      </c>
      <c r="B247" t="s">
        <v>3</v>
      </c>
    </row>
    <row r="248" spans="1:13" x14ac:dyDescent="0.25">
      <c r="A248">
        <v>10025212</v>
      </c>
      <c r="B248" t="s">
        <v>3</v>
      </c>
    </row>
    <row r="249" spans="1:13" x14ac:dyDescent="0.25">
      <c r="A249" s="14">
        <v>10069407</v>
      </c>
      <c r="B249" t="s">
        <v>3</v>
      </c>
    </row>
    <row r="250" spans="1:13" x14ac:dyDescent="0.25">
      <c r="A250">
        <v>10071135</v>
      </c>
      <c r="B250" t="s">
        <v>3</v>
      </c>
    </row>
    <row r="251" spans="1:13" x14ac:dyDescent="0.25">
      <c r="A251">
        <v>10083649</v>
      </c>
      <c r="B251" t="s">
        <v>3</v>
      </c>
      <c r="L251">
        <v>60</v>
      </c>
      <c r="M251">
        <v>58</v>
      </c>
    </row>
    <row r="252" spans="1:13" x14ac:dyDescent="0.25">
      <c r="A252">
        <v>10102021</v>
      </c>
      <c r="B252" t="s">
        <v>3</v>
      </c>
    </row>
    <row r="253" spans="1:13" x14ac:dyDescent="0.25">
      <c r="A253" s="14">
        <v>10123729</v>
      </c>
      <c r="B253" t="s">
        <v>3</v>
      </c>
    </row>
    <row r="254" spans="1:13" x14ac:dyDescent="0.25">
      <c r="A254">
        <v>10144736</v>
      </c>
      <c r="B254" t="s">
        <v>3</v>
      </c>
    </row>
    <row r="255" spans="1:13" x14ac:dyDescent="0.25">
      <c r="A255" s="14">
        <v>10157275</v>
      </c>
      <c r="B255" t="s">
        <v>3</v>
      </c>
    </row>
    <row r="256" spans="1:13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7" x14ac:dyDescent="0.25">
      <c r="A273">
        <v>11228365</v>
      </c>
      <c r="B273" t="s">
        <v>3</v>
      </c>
    </row>
    <row r="274" spans="1:27" x14ac:dyDescent="0.25">
      <c r="A274">
        <v>11242475</v>
      </c>
      <c r="B274" t="s">
        <v>3</v>
      </c>
    </row>
    <row r="275" spans="1:27" x14ac:dyDescent="0.25">
      <c r="A275" s="15">
        <v>12006392</v>
      </c>
      <c r="B275" t="s">
        <v>3</v>
      </c>
    </row>
    <row r="276" spans="1:27" x14ac:dyDescent="0.25">
      <c r="A276">
        <v>12020246</v>
      </c>
      <c r="B276" t="s">
        <v>3</v>
      </c>
    </row>
    <row r="277" spans="1:27" x14ac:dyDescent="0.25">
      <c r="A277">
        <v>12035138</v>
      </c>
      <c r="B277" t="s">
        <v>3</v>
      </c>
    </row>
    <row r="278" spans="1:27" x14ac:dyDescent="0.25">
      <c r="A278" s="15">
        <v>12111578</v>
      </c>
      <c r="B278" t="s">
        <v>3</v>
      </c>
    </row>
    <row r="279" spans="1:27" x14ac:dyDescent="0.25">
      <c r="A279" s="15">
        <v>12133434</v>
      </c>
      <c r="B279" t="s">
        <v>3</v>
      </c>
    </row>
    <row r="280" spans="1:27" x14ac:dyDescent="0.25">
      <c r="A280">
        <v>12164268</v>
      </c>
      <c r="B280" t="s">
        <v>3</v>
      </c>
    </row>
    <row r="281" spans="1:27" x14ac:dyDescent="0.25">
      <c r="A281">
        <v>12164269</v>
      </c>
      <c r="B281" t="s">
        <v>3</v>
      </c>
    </row>
    <row r="282" spans="1:27" x14ac:dyDescent="0.25">
      <c r="A282">
        <v>12168562</v>
      </c>
      <c r="B282" t="s">
        <v>3</v>
      </c>
    </row>
    <row r="283" spans="1:27" x14ac:dyDescent="0.25">
      <c r="A283">
        <v>12190939</v>
      </c>
      <c r="B283" t="s">
        <v>3</v>
      </c>
    </row>
    <row r="284" spans="1:27" x14ac:dyDescent="0.25">
      <c r="A284">
        <v>12311081</v>
      </c>
      <c r="B284" t="s">
        <v>3</v>
      </c>
    </row>
    <row r="285" spans="1:27" x14ac:dyDescent="0.25">
      <c r="A285">
        <v>13006749</v>
      </c>
      <c r="B285" t="s">
        <v>3</v>
      </c>
    </row>
    <row r="286" spans="1:27" x14ac:dyDescent="0.25">
      <c r="A286" s="17"/>
    </row>
    <row r="287" spans="1:27" x14ac:dyDescent="0.25">
      <c r="A287" s="14">
        <v>5281</v>
      </c>
      <c r="B287" t="s">
        <v>0</v>
      </c>
      <c r="K287">
        <v>18</v>
      </c>
    </row>
    <row r="288" spans="1:27" x14ac:dyDescent="0.25">
      <c r="A288" s="14">
        <v>200085</v>
      </c>
      <c r="B288" t="s">
        <v>0</v>
      </c>
      <c r="P288">
        <v>100</v>
      </c>
      <c r="R288">
        <v>100</v>
      </c>
      <c r="U288">
        <v>100</v>
      </c>
      <c r="W288">
        <v>100</v>
      </c>
      <c r="Z288">
        <v>100</v>
      </c>
      <c r="AA288">
        <v>100</v>
      </c>
    </row>
    <row r="289" spans="1:32" x14ac:dyDescent="0.25">
      <c r="A289" s="14">
        <v>500129</v>
      </c>
      <c r="B289" t="s">
        <v>0</v>
      </c>
      <c r="U289">
        <v>39</v>
      </c>
      <c r="X289">
        <v>48</v>
      </c>
      <c r="AF289">
        <v>88</v>
      </c>
    </row>
    <row r="290" spans="1:32" x14ac:dyDescent="0.25">
      <c r="A290" s="20">
        <v>1002033</v>
      </c>
      <c r="B290" t="s">
        <v>0</v>
      </c>
    </row>
    <row r="291" spans="1:32" x14ac:dyDescent="0.25">
      <c r="A291" s="14">
        <v>1003457</v>
      </c>
      <c r="B291" t="s">
        <v>0</v>
      </c>
    </row>
    <row r="292" spans="1:32" x14ac:dyDescent="0.25">
      <c r="A292" s="14">
        <v>2005223</v>
      </c>
      <c r="B292" t="s">
        <v>0</v>
      </c>
    </row>
    <row r="293" spans="1:32" x14ac:dyDescent="0.25">
      <c r="A293">
        <v>2006107</v>
      </c>
      <c r="B293" t="s">
        <v>0</v>
      </c>
    </row>
    <row r="294" spans="1:32" x14ac:dyDescent="0.25">
      <c r="A294" s="14">
        <v>2012014</v>
      </c>
      <c r="B294" t="s">
        <v>0</v>
      </c>
      <c r="E294">
        <v>114</v>
      </c>
      <c r="O294">
        <v>95</v>
      </c>
    </row>
    <row r="295" spans="1:32" x14ac:dyDescent="0.25">
      <c r="A295" s="14">
        <v>3000152</v>
      </c>
      <c r="B295" t="s">
        <v>0</v>
      </c>
      <c r="K295">
        <v>74</v>
      </c>
    </row>
    <row r="296" spans="1:32" x14ac:dyDescent="0.25">
      <c r="A296">
        <v>3014566</v>
      </c>
      <c r="B296" t="s">
        <v>0</v>
      </c>
    </row>
    <row r="297" spans="1:32" x14ac:dyDescent="0.25">
      <c r="A297">
        <v>3015058</v>
      </c>
      <c r="B297" t="s">
        <v>0</v>
      </c>
      <c r="E297">
        <v>105</v>
      </c>
      <c r="F297" s="23">
        <v>77</v>
      </c>
      <c r="L297">
        <v>23</v>
      </c>
      <c r="M297">
        <v>64</v>
      </c>
      <c r="N297">
        <v>91</v>
      </c>
      <c r="T297">
        <v>93</v>
      </c>
    </row>
    <row r="298" spans="1:32" x14ac:dyDescent="0.25">
      <c r="A298" s="18">
        <v>4000996</v>
      </c>
      <c r="B298" t="s">
        <v>0</v>
      </c>
      <c r="M298">
        <v>98</v>
      </c>
      <c r="O298">
        <v>92</v>
      </c>
    </row>
    <row r="299" spans="1:32" x14ac:dyDescent="0.25">
      <c r="A299">
        <v>4003768</v>
      </c>
      <c r="B299" t="s">
        <v>0</v>
      </c>
    </row>
    <row r="300" spans="1:32" x14ac:dyDescent="0.25">
      <c r="A300">
        <v>4006540</v>
      </c>
      <c r="B300" t="s">
        <v>0</v>
      </c>
      <c r="V300">
        <v>96</v>
      </c>
    </row>
    <row r="301" spans="1:32" x14ac:dyDescent="0.25">
      <c r="A301">
        <v>4007054</v>
      </c>
      <c r="B301" t="s">
        <v>0</v>
      </c>
      <c r="P301">
        <v>97</v>
      </c>
    </row>
    <row r="302" spans="1:32" x14ac:dyDescent="0.25">
      <c r="A302">
        <v>4011002</v>
      </c>
      <c r="B302" t="s">
        <v>0</v>
      </c>
      <c r="M302">
        <v>70</v>
      </c>
      <c r="Q302">
        <v>67</v>
      </c>
    </row>
    <row r="303" spans="1:32" x14ac:dyDescent="0.25">
      <c r="A303">
        <v>4900268</v>
      </c>
      <c r="B303" t="s">
        <v>0</v>
      </c>
      <c r="K303">
        <v>13</v>
      </c>
    </row>
    <row r="304" spans="1:32" x14ac:dyDescent="0.25">
      <c r="A304">
        <v>5001097</v>
      </c>
      <c r="B304" t="s">
        <v>0</v>
      </c>
      <c r="G304">
        <v>100</v>
      </c>
      <c r="R304">
        <v>100</v>
      </c>
    </row>
    <row r="305" spans="1:13" x14ac:dyDescent="0.25">
      <c r="A305">
        <v>5001098</v>
      </c>
      <c r="B305" t="s">
        <v>0</v>
      </c>
      <c r="D305">
        <v>100</v>
      </c>
    </row>
    <row r="306" spans="1:13" x14ac:dyDescent="0.25">
      <c r="A306">
        <v>5006152</v>
      </c>
      <c r="B306" t="s">
        <v>0</v>
      </c>
      <c r="I306">
        <v>110</v>
      </c>
      <c r="M306">
        <v>33</v>
      </c>
    </row>
    <row r="307" spans="1:13" x14ac:dyDescent="0.25">
      <c r="A307" s="16">
        <v>5011824</v>
      </c>
      <c r="B307" t="s">
        <v>0</v>
      </c>
    </row>
    <row r="308" spans="1:13" x14ac:dyDescent="0.25">
      <c r="A308">
        <v>5016179</v>
      </c>
      <c r="B308" t="s">
        <v>0</v>
      </c>
    </row>
    <row r="309" spans="1:13" x14ac:dyDescent="0.25">
      <c r="A309">
        <v>5018677</v>
      </c>
      <c r="B309" t="s">
        <v>0</v>
      </c>
    </row>
    <row r="310" spans="1:13" x14ac:dyDescent="0.25">
      <c r="A310">
        <v>8012361</v>
      </c>
      <c r="B310" t="s">
        <v>0</v>
      </c>
    </row>
    <row r="311" spans="1:13" x14ac:dyDescent="0.25">
      <c r="A311">
        <v>7079011</v>
      </c>
      <c r="B311" t="s">
        <v>0</v>
      </c>
    </row>
    <row r="312" spans="1:13" x14ac:dyDescent="0.25">
      <c r="A312">
        <v>8055349</v>
      </c>
      <c r="B312" t="s">
        <v>0</v>
      </c>
    </row>
    <row r="313" spans="1:13" x14ac:dyDescent="0.25">
      <c r="A313">
        <v>8135416</v>
      </c>
      <c r="B313" t="s">
        <v>0</v>
      </c>
    </row>
    <row r="314" spans="1:13" x14ac:dyDescent="0.25">
      <c r="A314">
        <v>93018945</v>
      </c>
      <c r="B314" t="s">
        <v>0</v>
      </c>
    </row>
    <row r="315" spans="1:13" x14ac:dyDescent="0.25">
      <c r="A315">
        <v>94009028</v>
      </c>
      <c r="B315" t="s">
        <v>0</v>
      </c>
    </row>
    <row r="316" spans="1:13" x14ac:dyDescent="0.25">
      <c r="A316">
        <v>95005907</v>
      </c>
      <c r="B316" t="s">
        <v>0</v>
      </c>
    </row>
    <row r="317" spans="1:13" x14ac:dyDescent="0.25">
      <c r="A317">
        <v>95900164</v>
      </c>
      <c r="B317" t="s">
        <v>0</v>
      </c>
    </row>
    <row r="318" spans="1:13" x14ac:dyDescent="0.25">
      <c r="A318">
        <v>96015811</v>
      </c>
      <c r="B318" t="s">
        <v>0</v>
      </c>
    </row>
    <row r="319" spans="1:13" x14ac:dyDescent="0.25">
      <c r="A319">
        <v>97001240</v>
      </c>
      <c r="B319" t="s">
        <v>0</v>
      </c>
    </row>
    <row r="320" spans="1:13" x14ac:dyDescent="0.25">
      <c r="A320">
        <v>97005366</v>
      </c>
      <c r="B320" t="s">
        <v>0</v>
      </c>
    </row>
    <row r="321" spans="1:16" x14ac:dyDescent="0.25">
      <c r="A321">
        <v>98000595</v>
      </c>
      <c r="B321" t="s">
        <v>0</v>
      </c>
    </row>
    <row r="322" spans="1:16" x14ac:dyDescent="0.25">
      <c r="A322">
        <v>98002692</v>
      </c>
      <c r="B322" t="s">
        <v>0</v>
      </c>
    </row>
    <row r="323" spans="1:16" x14ac:dyDescent="0.25">
      <c r="A323">
        <v>98005277</v>
      </c>
      <c r="B323" t="s">
        <v>0</v>
      </c>
    </row>
    <row r="324" spans="1:16" x14ac:dyDescent="0.25">
      <c r="A324">
        <v>99001815</v>
      </c>
      <c r="B324" t="s">
        <v>0</v>
      </c>
    </row>
    <row r="325" spans="1:16" x14ac:dyDescent="0.25">
      <c r="A325">
        <v>6012361</v>
      </c>
      <c r="B325" t="s">
        <v>0</v>
      </c>
    </row>
    <row r="326" spans="1:16" x14ac:dyDescent="0.25">
      <c r="A326">
        <v>6015793</v>
      </c>
      <c r="B326" t="s">
        <v>0</v>
      </c>
      <c r="J326">
        <v>90</v>
      </c>
      <c r="L326">
        <v>54</v>
      </c>
      <c r="M326">
        <v>53</v>
      </c>
      <c r="P326">
        <v>74</v>
      </c>
    </row>
    <row r="327" spans="1:16" x14ac:dyDescent="0.25">
      <c r="A327">
        <v>6043619</v>
      </c>
      <c r="B327" t="s">
        <v>0</v>
      </c>
    </row>
    <row r="328" spans="1:16" x14ac:dyDescent="0.25">
      <c r="A328">
        <v>7001097</v>
      </c>
      <c r="B328" t="s">
        <v>0</v>
      </c>
    </row>
    <row r="329" spans="1:16" x14ac:dyDescent="0.25">
      <c r="A329">
        <v>7011435</v>
      </c>
      <c r="B329" t="s">
        <v>0</v>
      </c>
    </row>
    <row r="330" spans="1:16" x14ac:dyDescent="0.25">
      <c r="A330">
        <v>7045811</v>
      </c>
      <c r="B330" t="s">
        <v>0</v>
      </c>
    </row>
    <row r="331" spans="1:16" x14ac:dyDescent="0.25">
      <c r="A331">
        <v>7071198</v>
      </c>
      <c r="B331" t="s">
        <v>0</v>
      </c>
    </row>
    <row r="332" spans="1:16" x14ac:dyDescent="0.25">
      <c r="A332">
        <v>7101143</v>
      </c>
      <c r="B332" t="s">
        <v>0</v>
      </c>
    </row>
    <row r="333" spans="1:16" x14ac:dyDescent="0.25">
      <c r="A333">
        <v>8073350</v>
      </c>
      <c r="B333" t="s">
        <v>0</v>
      </c>
    </row>
    <row r="334" spans="1:16" x14ac:dyDescent="0.25">
      <c r="A334">
        <v>8073645</v>
      </c>
      <c r="B334" t="s">
        <v>0</v>
      </c>
      <c r="M334" s="23">
        <v>32</v>
      </c>
    </row>
    <row r="335" spans="1:16" x14ac:dyDescent="0.25">
      <c r="A335" s="20">
        <v>8089666</v>
      </c>
      <c r="B335" t="s">
        <v>0</v>
      </c>
      <c r="H335">
        <v>100</v>
      </c>
      <c r="I335" s="23">
        <v>83.3333333333333</v>
      </c>
      <c r="J335">
        <v>58</v>
      </c>
      <c r="L335" s="23">
        <v>10.5</v>
      </c>
      <c r="M335">
        <v>12</v>
      </c>
    </row>
    <row r="336" spans="1:16" x14ac:dyDescent="0.25">
      <c r="A336">
        <v>8103536</v>
      </c>
      <c r="B336" t="s">
        <v>0</v>
      </c>
    </row>
    <row r="337" spans="1:22" x14ac:dyDescent="0.25">
      <c r="A337" s="21">
        <v>8124816</v>
      </c>
      <c r="B337" t="s">
        <v>0</v>
      </c>
    </row>
    <row r="338" spans="1:22" x14ac:dyDescent="0.25">
      <c r="A338">
        <v>9003267</v>
      </c>
      <c r="B338" t="s">
        <v>0</v>
      </c>
    </row>
    <row r="339" spans="1:22" x14ac:dyDescent="0.25">
      <c r="A339">
        <v>9036964</v>
      </c>
      <c r="B339" t="s">
        <v>0</v>
      </c>
    </row>
    <row r="340" spans="1:22" x14ac:dyDescent="0.25">
      <c r="A340">
        <v>9090287</v>
      </c>
      <c r="B340" t="s">
        <v>0</v>
      </c>
      <c r="N340">
        <v>36</v>
      </c>
      <c r="O340">
        <v>42</v>
      </c>
      <c r="P340">
        <v>69</v>
      </c>
      <c r="Q340">
        <v>86</v>
      </c>
    </row>
    <row r="341" spans="1:22" x14ac:dyDescent="0.25">
      <c r="A341">
        <v>9095148</v>
      </c>
      <c r="B341" t="s">
        <v>0</v>
      </c>
      <c r="L341">
        <v>69</v>
      </c>
      <c r="M341">
        <v>85</v>
      </c>
    </row>
    <row r="342" spans="1:22" x14ac:dyDescent="0.25">
      <c r="A342" s="14">
        <v>9104979</v>
      </c>
      <c r="B342" t="s">
        <v>0</v>
      </c>
    </row>
    <row r="343" spans="1:22" x14ac:dyDescent="0.25">
      <c r="A343">
        <v>9139514</v>
      </c>
      <c r="B343" t="s">
        <v>0</v>
      </c>
    </row>
    <row r="344" spans="1:22" x14ac:dyDescent="0.25">
      <c r="A344">
        <v>10020659</v>
      </c>
      <c r="B344" t="s">
        <v>0</v>
      </c>
      <c r="C344">
        <v>28</v>
      </c>
      <c r="I344">
        <v>17</v>
      </c>
      <c r="T344">
        <v>99</v>
      </c>
    </row>
    <row r="345" spans="1:22" x14ac:dyDescent="0.25">
      <c r="A345">
        <v>10025902</v>
      </c>
      <c r="B345" t="s">
        <v>0</v>
      </c>
      <c r="S345">
        <v>65</v>
      </c>
      <c r="V345">
        <v>75</v>
      </c>
    </row>
    <row r="346" spans="1:22" x14ac:dyDescent="0.25">
      <c r="A346">
        <v>10027654</v>
      </c>
      <c r="B346" t="s">
        <v>0</v>
      </c>
    </row>
    <row r="347" spans="1:22" x14ac:dyDescent="0.25">
      <c r="A347">
        <v>10084485</v>
      </c>
      <c r="B347" t="s">
        <v>0</v>
      </c>
    </row>
    <row r="348" spans="1:22" x14ac:dyDescent="0.25">
      <c r="A348">
        <v>10098420</v>
      </c>
      <c r="B348" t="s">
        <v>0</v>
      </c>
      <c r="L348">
        <v>8</v>
      </c>
      <c r="M348">
        <v>15</v>
      </c>
      <c r="O348">
        <v>12</v>
      </c>
    </row>
    <row r="349" spans="1:22" x14ac:dyDescent="0.25">
      <c r="A349">
        <v>10129565</v>
      </c>
      <c r="B349" t="s">
        <v>0</v>
      </c>
    </row>
    <row r="350" spans="1:22" x14ac:dyDescent="0.25">
      <c r="A350" s="14">
        <v>10146828</v>
      </c>
      <c r="B350" t="s">
        <v>0</v>
      </c>
    </row>
    <row r="351" spans="1:22" x14ac:dyDescent="0.25">
      <c r="A351">
        <v>10163776</v>
      </c>
      <c r="B351" t="s">
        <v>0</v>
      </c>
    </row>
    <row r="352" spans="1:22" x14ac:dyDescent="0.25">
      <c r="A352">
        <v>10173664</v>
      </c>
      <c r="B352" t="s">
        <v>0</v>
      </c>
      <c r="O352">
        <v>77.8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43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8"/>
  <sheetViews>
    <sheetView workbookViewId="0">
      <selection activeCell="E10" sqref="E10:E16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8.28515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173</v>
      </c>
      <c r="D1" t="s">
        <v>95</v>
      </c>
      <c r="E1" t="s">
        <v>133</v>
      </c>
    </row>
    <row r="2" spans="1:5" x14ac:dyDescent="0.25">
      <c r="A2">
        <v>96018835</v>
      </c>
      <c r="B2" t="s">
        <v>16</v>
      </c>
      <c r="C2" t="s">
        <v>173</v>
      </c>
      <c r="D2" t="s">
        <v>174</v>
      </c>
      <c r="E2">
        <v>2</v>
      </c>
    </row>
    <row r="3" spans="1:5" x14ac:dyDescent="0.25">
      <c r="A3">
        <v>6016435</v>
      </c>
      <c r="B3" t="s">
        <v>14</v>
      </c>
      <c r="C3" t="s">
        <v>173</v>
      </c>
      <c r="D3" t="s">
        <v>146</v>
      </c>
      <c r="E3">
        <v>1</v>
      </c>
    </row>
    <row r="4" spans="1:5" x14ac:dyDescent="0.25">
      <c r="A4">
        <v>10023001</v>
      </c>
      <c r="B4" t="s">
        <v>14</v>
      </c>
      <c r="C4" t="s">
        <v>173</v>
      </c>
      <c r="D4" t="s">
        <v>144</v>
      </c>
      <c r="E4">
        <v>1</v>
      </c>
    </row>
    <row r="5" spans="1:5" x14ac:dyDescent="0.25">
      <c r="A5">
        <v>1263</v>
      </c>
      <c r="B5" t="s">
        <v>11</v>
      </c>
      <c r="C5" t="s">
        <v>173</v>
      </c>
      <c r="D5" t="s">
        <v>175</v>
      </c>
      <c r="E5">
        <v>4</v>
      </c>
    </row>
    <row r="6" spans="1:5" x14ac:dyDescent="0.25">
      <c r="A6">
        <v>7103068</v>
      </c>
      <c r="B6" t="s">
        <v>11</v>
      </c>
      <c r="C6" t="s">
        <v>173</v>
      </c>
      <c r="D6" t="s">
        <v>144</v>
      </c>
      <c r="E6">
        <v>1</v>
      </c>
    </row>
    <row r="7" spans="1:5" x14ac:dyDescent="0.25">
      <c r="A7">
        <v>200085</v>
      </c>
      <c r="B7" t="s">
        <v>0</v>
      </c>
      <c r="C7" t="s">
        <v>173</v>
      </c>
      <c r="D7" t="s">
        <v>191</v>
      </c>
      <c r="E7">
        <v>6</v>
      </c>
    </row>
    <row r="8" spans="1:5" x14ac:dyDescent="0.25">
      <c r="A8">
        <v>3015058</v>
      </c>
      <c r="B8" t="s">
        <v>0</v>
      </c>
      <c r="C8" t="s">
        <v>173</v>
      </c>
      <c r="D8" t="s">
        <v>194</v>
      </c>
      <c r="E8">
        <v>6</v>
      </c>
    </row>
    <row r="9" spans="1:5" x14ac:dyDescent="0.25">
      <c r="A9">
        <v>2000646</v>
      </c>
      <c r="B9" t="s">
        <v>5</v>
      </c>
      <c r="C9" t="s">
        <v>173</v>
      </c>
      <c r="D9" t="s">
        <v>181</v>
      </c>
      <c r="E9">
        <v>5</v>
      </c>
    </row>
    <row r="10" spans="1:5" x14ac:dyDescent="0.25">
      <c r="A10">
        <v>5015851</v>
      </c>
      <c r="B10" t="s">
        <v>3</v>
      </c>
      <c r="C10" t="s">
        <v>173</v>
      </c>
      <c r="D10" t="s">
        <v>189</v>
      </c>
      <c r="E10">
        <v>5</v>
      </c>
    </row>
    <row r="11" spans="1:5" x14ac:dyDescent="0.25">
      <c r="A11">
        <v>8089666</v>
      </c>
      <c r="B11" t="s">
        <v>0</v>
      </c>
      <c r="C11" t="s">
        <v>173</v>
      </c>
      <c r="D11" t="s">
        <v>200</v>
      </c>
      <c r="E11">
        <v>5</v>
      </c>
    </row>
    <row r="12" spans="1:5" x14ac:dyDescent="0.25">
      <c r="A12">
        <v>2004061</v>
      </c>
      <c r="B12" t="s">
        <v>5</v>
      </c>
      <c r="C12" t="s">
        <v>173</v>
      </c>
      <c r="D12" t="s">
        <v>183</v>
      </c>
      <c r="E12">
        <v>4</v>
      </c>
    </row>
    <row r="13" spans="1:5" x14ac:dyDescent="0.25">
      <c r="A13">
        <v>4011027</v>
      </c>
      <c r="B13" t="s">
        <v>5</v>
      </c>
      <c r="C13" t="s">
        <v>173</v>
      </c>
      <c r="D13" t="s">
        <v>184</v>
      </c>
      <c r="E13">
        <v>4</v>
      </c>
    </row>
    <row r="14" spans="1:5" x14ac:dyDescent="0.25">
      <c r="A14">
        <v>5004654</v>
      </c>
      <c r="B14" t="s">
        <v>5</v>
      </c>
      <c r="C14" t="s">
        <v>173</v>
      </c>
      <c r="D14" t="s">
        <v>185</v>
      </c>
      <c r="E14">
        <v>4</v>
      </c>
    </row>
    <row r="15" spans="1:5" x14ac:dyDescent="0.25">
      <c r="A15">
        <v>6015793</v>
      </c>
      <c r="B15" t="s">
        <v>0</v>
      </c>
      <c r="C15" t="s">
        <v>173</v>
      </c>
      <c r="D15" t="s">
        <v>199</v>
      </c>
      <c r="E15">
        <v>4</v>
      </c>
    </row>
    <row r="16" spans="1:5" x14ac:dyDescent="0.25">
      <c r="A16">
        <v>9090287</v>
      </c>
      <c r="B16" t="s">
        <v>0</v>
      </c>
      <c r="C16" t="s">
        <v>173</v>
      </c>
      <c r="D16" t="s">
        <v>201</v>
      </c>
      <c r="E16">
        <v>4</v>
      </c>
    </row>
    <row r="17" spans="1:5" x14ac:dyDescent="0.25">
      <c r="A17">
        <v>9030684</v>
      </c>
      <c r="B17" t="s">
        <v>5</v>
      </c>
      <c r="C17" t="s">
        <v>173</v>
      </c>
      <c r="D17" t="s">
        <v>176</v>
      </c>
      <c r="E17">
        <v>3</v>
      </c>
    </row>
    <row r="18" spans="1:5" x14ac:dyDescent="0.25">
      <c r="A18">
        <v>9038676</v>
      </c>
      <c r="B18" t="s">
        <v>5</v>
      </c>
      <c r="C18" t="s">
        <v>173</v>
      </c>
      <c r="D18" t="s">
        <v>176</v>
      </c>
      <c r="E18">
        <v>3</v>
      </c>
    </row>
    <row r="19" spans="1:5" x14ac:dyDescent="0.25">
      <c r="A19">
        <v>9042861</v>
      </c>
      <c r="B19" t="s">
        <v>5</v>
      </c>
      <c r="C19" t="s">
        <v>173</v>
      </c>
      <c r="D19" t="s">
        <v>178</v>
      </c>
      <c r="E19">
        <v>3</v>
      </c>
    </row>
    <row r="20" spans="1:5" x14ac:dyDescent="0.25">
      <c r="A20">
        <v>4289</v>
      </c>
      <c r="B20" t="s">
        <v>3</v>
      </c>
      <c r="C20" t="s">
        <v>173</v>
      </c>
      <c r="D20" t="s">
        <v>176</v>
      </c>
      <c r="E20">
        <v>3</v>
      </c>
    </row>
    <row r="21" spans="1:5" x14ac:dyDescent="0.25">
      <c r="A21">
        <v>500245</v>
      </c>
      <c r="B21" t="s">
        <v>3</v>
      </c>
      <c r="C21" t="s">
        <v>173</v>
      </c>
      <c r="D21" t="s">
        <v>186</v>
      </c>
      <c r="E21">
        <v>3</v>
      </c>
    </row>
    <row r="22" spans="1:5" x14ac:dyDescent="0.25">
      <c r="A22">
        <v>500129</v>
      </c>
      <c r="B22" t="s">
        <v>0</v>
      </c>
      <c r="C22" t="s">
        <v>173</v>
      </c>
      <c r="D22" t="s">
        <v>192</v>
      </c>
      <c r="E22">
        <v>3</v>
      </c>
    </row>
    <row r="23" spans="1:5" x14ac:dyDescent="0.25">
      <c r="A23">
        <v>10020659</v>
      </c>
      <c r="B23" t="s">
        <v>0</v>
      </c>
      <c r="C23" t="s">
        <v>173</v>
      </c>
      <c r="D23" t="s">
        <v>202</v>
      </c>
      <c r="E23">
        <v>3</v>
      </c>
    </row>
    <row r="24" spans="1:5" x14ac:dyDescent="0.25">
      <c r="A24">
        <v>10098420</v>
      </c>
      <c r="B24" t="s">
        <v>0</v>
      </c>
      <c r="C24" t="s">
        <v>173</v>
      </c>
      <c r="D24" t="s">
        <v>204</v>
      </c>
      <c r="E24">
        <v>3</v>
      </c>
    </row>
    <row r="25" spans="1:5" x14ac:dyDescent="0.25">
      <c r="A25">
        <v>9031387</v>
      </c>
      <c r="B25" t="s">
        <v>5</v>
      </c>
      <c r="C25" t="s">
        <v>173</v>
      </c>
      <c r="D25" t="s">
        <v>177</v>
      </c>
      <c r="E25">
        <v>2</v>
      </c>
    </row>
    <row r="26" spans="1:5" x14ac:dyDescent="0.25">
      <c r="A26">
        <v>10010926</v>
      </c>
      <c r="B26" t="s">
        <v>5</v>
      </c>
      <c r="C26" t="s">
        <v>173</v>
      </c>
      <c r="D26" t="s">
        <v>179</v>
      </c>
      <c r="E26">
        <v>2</v>
      </c>
    </row>
    <row r="27" spans="1:5" x14ac:dyDescent="0.25">
      <c r="A27">
        <v>4663</v>
      </c>
      <c r="B27" t="s">
        <v>5</v>
      </c>
      <c r="C27" t="s">
        <v>173</v>
      </c>
      <c r="D27" t="s">
        <v>180</v>
      </c>
      <c r="E27">
        <v>2</v>
      </c>
    </row>
    <row r="28" spans="1:5" x14ac:dyDescent="0.25">
      <c r="A28">
        <v>2003761</v>
      </c>
      <c r="B28" t="s">
        <v>5</v>
      </c>
      <c r="C28" t="s">
        <v>173</v>
      </c>
      <c r="D28" t="s">
        <v>182</v>
      </c>
      <c r="E28">
        <v>2</v>
      </c>
    </row>
    <row r="29" spans="1:5" x14ac:dyDescent="0.25">
      <c r="A29">
        <v>3011094</v>
      </c>
      <c r="B29" t="s">
        <v>5</v>
      </c>
      <c r="C29" t="s">
        <v>173</v>
      </c>
      <c r="D29" t="s">
        <v>179</v>
      </c>
      <c r="E29">
        <v>2</v>
      </c>
    </row>
    <row r="30" spans="1:5" x14ac:dyDescent="0.25">
      <c r="A30">
        <v>3011892</v>
      </c>
      <c r="B30" t="s">
        <v>3</v>
      </c>
      <c r="C30" t="s">
        <v>173</v>
      </c>
      <c r="D30" t="s">
        <v>187</v>
      </c>
      <c r="E30">
        <v>2</v>
      </c>
    </row>
    <row r="31" spans="1:5" x14ac:dyDescent="0.25">
      <c r="A31">
        <v>4001382</v>
      </c>
      <c r="B31" t="s">
        <v>3</v>
      </c>
      <c r="C31" t="s">
        <v>173</v>
      </c>
      <c r="D31" t="s">
        <v>188</v>
      </c>
      <c r="E31">
        <v>2</v>
      </c>
    </row>
    <row r="32" spans="1:5" x14ac:dyDescent="0.25">
      <c r="A32">
        <v>9034464</v>
      </c>
      <c r="B32" t="s">
        <v>3</v>
      </c>
      <c r="C32" t="s">
        <v>173</v>
      </c>
      <c r="D32" t="s">
        <v>190</v>
      </c>
      <c r="E32">
        <v>2</v>
      </c>
    </row>
    <row r="33" spans="1:5" x14ac:dyDescent="0.25">
      <c r="A33">
        <v>10083649</v>
      </c>
      <c r="B33" t="s">
        <v>3</v>
      </c>
      <c r="C33" t="s">
        <v>173</v>
      </c>
      <c r="D33" t="s">
        <v>190</v>
      </c>
      <c r="E33">
        <v>2</v>
      </c>
    </row>
    <row r="34" spans="1:5" x14ac:dyDescent="0.25">
      <c r="A34">
        <v>2012014</v>
      </c>
      <c r="B34" t="s">
        <v>0</v>
      </c>
      <c r="C34" t="s">
        <v>173</v>
      </c>
      <c r="D34" t="s">
        <v>193</v>
      </c>
      <c r="E34">
        <v>2</v>
      </c>
    </row>
    <row r="35" spans="1:5" x14ac:dyDescent="0.25">
      <c r="A35">
        <v>4000996</v>
      </c>
      <c r="B35" t="s">
        <v>0</v>
      </c>
      <c r="C35" t="s">
        <v>173</v>
      </c>
      <c r="D35" t="s">
        <v>195</v>
      </c>
      <c r="E35">
        <v>2</v>
      </c>
    </row>
    <row r="36" spans="1:5" x14ac:dyDescent="0.25">
      <c r="A36">
        <v>4011002</v>
      </c>
      <c r="B36" t="s">
        <v>0</v>
      </c>
      <c r="C36" t="s">
        <v>173</v>
      </c>
      <c r="D36" t="s">
        <v>196</v>
      </c>
      <c r="E36">
        <v>2</v>
      </c>
    </row>
    <row r="37" spans="1:5" x14ac:dyDescent="0.25">
      <c r="A37">
        <v>5001097</v>
      </c>
      <c r="B37" t="s">
        <v>0</v>
      </c>
      <c r="C37" t="s">
        <v>173</v>
      </c>
      <c r="D37" t="s">
        <v>197</v>
      </c>
      <c r="E37">
        <v>2</v>
      </c>
    </row>
    <row r="38" spans="1:5" x14ac:dyDescent="0.25">
      <c r="A38">
        <v>5006152</v>
      </c>
      <c r="B38" t="s">
        <v>0</v>
      </c>
      <c r="C38" t="s">
        <v>173</v>
      </c>
      <c r="D38" t="s">
        <v>198</v>
      </c>
      <c r="E38">
        <v>2</v>
      </c>
    </row>
    <row r="39" spans="1:5" x14ac:dyDescent="0.25">
      <c r="A39">
        <v>9095148</v>
      </c>
      <c r="B39" t="s">
        <v>0</v>
      </c>
      <c r="C39" t="s">
        <v>173</v>
      </c>
      <c r="D39" t="s">
        <v>190</v>
      </c>
      <c r="E39">
        <v>2</v>
      </c>
    </row>
    <row r="40" spans="1:5" x14ac:dyDescent="0.25">
      <c r="A40">
        <v>10025902</v>
      </c>
      <c r="B40" t="s">
        <v>0</v>
      </c>
      <c r="C40" t="s">
        <v>173</v>
      </c>
      <c r="D40" t="s">
        <v>203</v>
      </c>
      <c r="E40">
        <v>2</v>
      </c>
    </row>
    <row r="41" spans="1:5" x14ac:dyDescent="0.25">
      <c r="A41">
        <v>5016969</v>
      </c>
      <c r="B41" t="s">
        <v>5</v>
      </c>
      <c r="C41" t="s">
        <v>173</v>
      </c>
      <c r="D41" t="s">
        <v>145</v>
      </c>
      <c r="E41">
        <v>1</v>
      </c>
    </row>
    <row r="42" spans="1:5" x14ac:dyDescent="0.25">
      <c r="A42">
        <v>9003370</v>
      </c>
      <c r="B42" t="s">
        <v>5</v>
      </c>
      <c r="C42" t="s">
        <v>173</v>
      </c>
      <c r="D42" t="s">
        <v>145</v>
      </c>
      <c r="E42">
        <v>1</v>
      </c>
    </row>
    <row r="43" spans="1:5" x14ac:dyDescent="0.25">
      <c r="A43">
        <v>9039416</v>
      </c>
      <c r="B43" t="s">
        <v>5</v>
      </c>
      <c r="C43" t="s">
        <v>173</v>
      </c>
      <c r="D43" t="s">
        <v>148</v>
      </c>
      <c r="E43">
        <v>1</v>
      </c>
    </row>
    <row r="44" spans="1:5" x14ac:dyDescent="0.25">
      <c r="A44">
        <v>9052398</v>
      </c>
      <c r="B44" t="s">
        <v>5</v>
      </c>
      <c r="C44" t="s">
        <v>173</v>
      </c>
      <c r="D44" t="s">
        <v>145</v>
      </c>
      <c r="E44">
        <v>1</v>
      </c>
    </row>
    <row r="45" spans="1:5" x14ac:dyDescent="0.25">
      <c r="A45">
        <v>3909</v>
      </c>
      <c r="B45" t="s">
        <v>5</v>
      </c>
      <c r="C45" t="s">
        <v>173</v>
      </c>
      <c r="D45" t="s">
        <v>150</v>
      </c>
      <c r="E45">
        <v>1</v>
      </c>
    </row>
    <row r="46" spans="1:5" x14ac:dyDescent="0.25">
      <c r="A46">
        <v>1007631</v>
      </c>
      <c r="B46" t="s">
        <v>5</v>
      </c>
      <c r="C46" t="s">
        <v>173</v>
      </c>
      <c r="D46" t="s">
        <v>146</v>
      </c>
      <c r="E46">
        <v>1</v>
      </c>
    </row>
    <row r="47" spans="1:5" x14ac:dyDescent="0.25">
      <c r="A47">
        <v>3016056</v>
      </c>
      <c r="B47" t="s">
        <v>5</v>
      </c>
      <c r="C47" t="s">
        <v>173</v>
      </c>
      <c r="D47" t="s">
        <v>171</v>
      </c>
      <c r="E47">
        <v>1</v>
      </c>
    </row>
    <row r="48" spans="1:5" x14ac:dyDescent="0.25">
      <c r="A48">
        <v>4000158</v>
      </c>
      <c r="B48" t="s">
        <v>5</v>
      </c>
      <c r="C48" t="s">
        <v>173</v>
      </c>
      <c r="D48" t="s">
        <v>146</v>
      </c>
      <c r="E48">
        <v>1</v>
      </c>
    </row>
    <row r="49" spans="1:5" x14ac:dyDescent="0.25">
      <c r="A49">
        <v>4000304</v>
      </c>
      <c r="B49" t="s">
        <v>5</v>
      </c>
      <c r="C49" t="s">
        <v>173</v>
      </c>
      <c r="D49" t="s">
        <v>145</v>
      </c>
      <c r="E49">
        <v>1</v>
      </c>
    </row>
    <row r="50" spans="1:5" x14ac:dyDescent="0.25">
      <c r="A50">
        <v>4002206</v>
      </c>
      <c r="B50" t="s">
        <v>5</v>
      </c>
      <c r="C50" t="s">
        <v>173</v>
      </c>
      <c r="D50" t="s">
        <v>145</v>
      </c>
      <c r="E50">
        <v>1</v>
      </c>
    </row>
    <row r="51" spans="1:5" x14ac:dyDescent="0.25">
      <c r="A51">
        <v>4003924</v>
      </c>
      <c r="B51" t="s">
        <v>5</v>
      </c>
      <c r="C51" t="s">
        <v>173</v>
      </c>
      <c r="D51" t="s">
        <v>148</v>
      </c>
      <c r="E51">
        <v>1</v>
      </c>
    </row>
    <row r="52" spans="1:5" x14ac:dyDescent="0.25">
      <c r="A52">
        <v>2003649</v>
      </c>
      <c r="B52" t="s">
        <v>3</v>
      </c>
      <c r="C52" t="s">
        <v>173</v>
      </c>
      <c r="D52" t="s">
        <v>145</v>
      </c>
      <c r="E52">
        <v>1</v>
      </c>
    </row>
    <row r="53" spans="1:5" x14ac:dyDescent="0.25">
      <c r="A53">
        <v>2005572</v>
      </c>
      <c r="B53" t="s">
        <v>3</v>
      </c>
      <c r="C53" t="s">
        <v>173</v>
      </c>
      <c r="D53" t="s">
        <v>145</v>
      </c>
      <c r="E53">
        <v>1</v>
      </c>
    </row>
    <row r="54" spans="1:5" x14ac:dyDescent="0.25">
      <c r="A54">
        <v>3009633</v>
      </c>
      <c r="B54" t="s">
        <v>3</v>
      </c>
      <c r="C54" t="s">
        <v>173</v>
      </c>
      <c r="D54" t="s">
        <v>158</v>
      </c>
      <c r="E54">
        <v>1</v>
      </c>
    </row>
    <row r="55" spans="1:5" x14ac:dyDescent="0.25">
      <c r="A55">
        <v>6015647</v>
      </c>
      <c r="B55" t="s">
        <v>3</v>
      </c>
      <c r="C55" t="s">
        <v>173</v>
      </c>
      <c r="D55" t="s">
        <v>145</v>
      </c>
      <c r="E55">
        <v>1</v>
      </c>
    </row>
    <row r="56" spans="1:5" x14ac:dyDescent="0.25">
      <c r="A56">
        <v>7086224</v>
      </c>
      <c r="B56" t="s">
        <v>3</v>
      </c>
      <c r="C56" t="s">
        <v>173</v>
      </c>
      <c r="D56" t="s">
        <v>155</v>
      </c>
      <c r="E56">
        <v>1</v>
      </c>
    </row>
    <row r="57" spans="1:5" x14ac:dyDescent="0.25">
      <c r="A57">
        <v>9040167</v>
      </c>
      <c r="B57" t="s">
        <v>3</v>
      </c>
      <c r="C57" t="s">
        <v>173</v>
      </c>
      <c r="D57" t="s">
        <v>142</v>
      </c>
      <c r="E57">
        <v>1</v>
      </c>
    </row>
    <row r="58" spans="1:5" x14ac:dyDescent="0.25">
      <c r="A58">
        <v>9083682</v>
      </c>
      <c r="B58" t="s">
        <v>3</v>
      </c>
      <c r="C58" t="s">
        <v>173</v>
      </c>
      <c r="D58" t="s">
        <v>144</v>
      </c>
      <c r="E58">
        <v>1</v>
      </c>
    </row>
    <row r="59" spans="1:5" x14ac:dyDescent="0.25">
      <c r="A59">
        <v>5281</v>
      </c>
      <c r="B59" t="s">
        <v>0</v>
      </c>
      <c r="C59" t="s">
        <v>173</v>
      </c>
      <c r="D59" t="s">
        <v>144</v>
      </c>
      <c r="E59">
        <v>1</v>
      </c>
    </row>
    <row r="60" spans="1:5" x14ac:dyDescent="0.25">
      <c r="A60">
        <v>3000152</v>
      </c>
      <c r="B60" t="s">
        <v>0</v>
      </c>
      <c r="C60" t="s">
        <v>173</v>
      </c>
      <c r="D60" t="s">
        <v>144</v>
      </c>
      <c r="E60">
        <v>1</v>
      </c>
    </row>
    <row r="61" spans="1:5" x14ac:dyDescent="0.25">
      <c r="A61">
        <v>4006540</v>
      </c>
      <c r="B61" t="s">
        <v>0</v>
      </c>
      <c r="C61" t="s">
        <v>173</v>
      </c>
      <c r="D61" t="s">
        <v>155</v>
      </c>
      <c r="E61">
        <v>1</v>
      </c>
    </row>
    <row r="62" spans="1:5" x14ac:dyDescent="0.25">
      <c r="A62">
        <v>4007054</v>
      </c>
      <c r="B62" t="s">
        <v>0</v>
      </c>
      <c r="C62" t="s">
        <v>173</v>
      </c>
      <c r="D62" t="s">
        <v>149</v>
      </c>
      <c r="E62">
        <v>1</v>
      </c>
    </row>
    <row r="63" spans="1:5" x14ac:dyDescent="0.25">
      <c r="A63">
        <v>4900268</v>
      </c>
      <c r="B63" t="s">
        <v>0</v>
      </c>
      <c r="C63" t="s">
        <v>173</v>
      </c>
      <c r="D63" t="s">
        <v>144</v>
      </c>
      <c r="E63">
        <v>1</v>
      </c>
    </row>
    <row r="64" spans="1:5" x14ac:dyDescent="0.25">
      <c r="A64">
        <v>5001098</v>
      </c>
      <c r="B64" t="s">
        <v>0</v>
      </c>
      <c r="C64" t="s">
        <v>173</v>
      </c>
      <c r="D64" t="s">
        <v>137</v>
      </c>
      <c r="E64">
        <v>1</v>
      </c>
    </row>
    <row r="65" spans="1:5" x14ac:dyDescent="0.25">
      <c r="A65">
        <v>8073645</v>
      </c>
      <c r="B65" t="s">
        <v>0</v>
      </c>
      <c r="C65" t="s">
        <v>173</v>
      </c>
      <c r="D65" t="s">
        <v>146</v>
      </c>
      <c r="E65">
        <v>1</v>
      </c>
    </row>
    <row r="66" spans="1:5" x14ac:dyDescent="0.25">
      <c r="A66">
        <v>10173664</v>
      </c>
      <c r="B66" t="s">
        <v>0</v>
      </c>
      <c r="C66" t="s">
        <v>173</v>
      </c>
      <c r="D66" t="s">
        <v>148</v>
      </c>
      <c r="E66">
        <v>1</v>
      </c>
    </row>
    <row r="68" spans="1:5" x14ac:dyDescent="0.25">
      <c r="A68">
        <f>SUBTOTAL(2,Quick[Edited_BfArM Nummer2])</f>
        <v>65</v>
      </c>
      <c r="E68">
        <f>SUBTOTAL(9,Quick[Total Number of Observations])</f>
        <v>138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70"/>
  <sheetViews>
    <sheetView topLeftCell="A136" workbookViewId="0">
      <selection activeCell="A6" sqref="A6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4" width="22.140625" customWidth="1"/>
    <col min="5" max="9" width="21.140625" customWidth="1"/>
    <col min="10" max="10" width="19.5703125" customWidth="1"/>
    <col min="20" max="32" width="12" customWidth="1"/>
  </cols>
  <sheetData>
    <row r="1" spans="1:32" x14ac:dyDescent="0.25">
      <c r="A1" s="6" t="s">
        <v>96</v>
      </c>
      <c r="B1" s="7" t="s">
        <v>97</v>
      </c>
      <c r="C1" s="2" t="s">
        <v>205</v>
      </c>
      <c r="D1" s="2" t="s">
        <v>206</v>
      </c>
      <c r="E1" s="2" t="s">
        <v>207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212</v>
      </c>
      <c r="K1" s="2" t="s">
        <v>213</v>
      </c>
      <c r="L1" s="2" t="s">
        <v>214</v>
      </c>
      <c r="M1" s="2" t="s">
        <v>215</v>
      </c>
      <c r="N1" s="2" t="s">
        <v>216</v>
      </c>
      <c r="O1" s="2" t="s">
        <v>217</v>
      </c>
      <c r="P1" s="2" t="s">
        <v>218</v>
      </c>
      <c r="Q1" s="2" t="s">
        <v>219</v>
      </c>
      <c r="R1" s="2" t="s">
        <v>220</v>
      </c>
      <c r="S1" s="2" t="s">
        <v>221</v>
      </c>
      <c r="T1" s="2" t="s">
        <v>222</v>
      </c>
      <c r="U1" s="2" t="s">
        <v>223</v>
      </c>
      <c r="V1" s="2" t="s">
        <v>224</v>
      </c>
      <c r="W1" s="2" t="s">
        <v>225</v>
      </c>
      <c r="X1" s="2" t="s">
        <v>226</v>
      </c>
      <c r="Y1" s="2" t="s">
        <v>227</v>
      </c>
      <c r="Z1" s="2" t="s">
        <v>228</v>
      </c>
      <c r="AA1" s="2" t="s">
        <v>229</v>
      </c>
      <c r="AB1" s="2" t="s">
        <v>230</v>
      </c>
      <c r="AC1" s="2" t="s">
        <v>231</v>
      </c>
      <c r="AD1" s="2" t="s">
        <v>232</v>
      </c>
      <c r="AE1" s="2" t="s">
        <v>233</v>
      </c>
      <c r="AF1" s="2" t="s">
        <v>234</v>
      </c>
    </row>
    <row r="2" spans="1:32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spans="1:32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spans="1:32" x14ac:dyDescent="0.25">
      <c r="A5">
        <v>95005911</v>
      </c>
      <c r="B5" t="s">
        <v>20</v>
      </c>
    </row>
    <row r="6" spans="1:32" x14ac:dyDescent="0.25">
      <c r="A6">
        <v>99001908</v>
      </c>
      <c r="B6" t="s">
        <v>20</v>
      </c>
    </row>
    <row r="7" spans="1:32" x14ac:dyDescent="0.25">
      <c r="A7">
        <v>99004067</v>
      </c>
      <c r="B7" t="s">
        <v>20</v>
      </c>
    </row>
    <row r="8" spans="1:32" x14ac:dyDescent="0.25">
      <c r="A8">
        <v>97002136</v>
      </c>
      <c r="B8" t="s">
        <v>20</v>
      </c>
    </row>
    <row r="9" spans="1:32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2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32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spans="1:32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32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2" x14ac:dyDescent="0.25">
      <c r="A18">
        <v>1480</v>
      </c>
      <c r="B18" t="s">
        <v>16</v>
      </c>
    </row>
    <row r="19" spans="1:32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 x14ac:dyDescent="0.25">
      <c r="A26">
        <v>99000897</v>
      </c>
      <c r="B26" t="s">
        <v>16</v>
      </c>
    </row>
    <row r="27" spans="1:32" x14ac:dyDescent="0.25">
      <c r="A27">
        <v>99001245</v>
      </c>
      <c r="B27" t="s">
        <v>16</v>
      </c>
    </row>
    <row r="28" spans="1:32" x14ac:dyDescent="0.25">
      <c r="A28">
        <v>99001902</v>
      </c>
      <c r="B28" t="s">
        <v>16</v>
      </c>
    </row>
    <row r="29" spans="1:32" x14ac:dyDescent="0.25">
      <c r="A29">
        <v>99001912</v>
      </c>
      <c r="B29" t="s">
        <v>16</v>
      </c>
    </row>
    <row r="30" spans="1:32" x14ac:dyDescent="0.25">
      <c r="A30">
        <v>99001913</v>
      </c>
      <c r="B30" t="s">
        <v>16</v>
      </c>
    </row>
    <row r="31" spans="1:32" x14ac:dyDescent="0.25">
      <c r="A31">
        <v>99001937</v>
      </c>
      <c r="B31" t="s">
        <v>16</v>
      </c>
    </row>
    <row r="32" spans="1:32" x14ac:dyDescent="0.25">
      <c r="A32">
        <v>99001943</v>
      </c>
      <c r="B32" t="s">
        <v>16</v>
      </c>
    </row>
    <row r="33" spans="1:32" x14ac:dyDescent="0.25">
      <c r="A33">
        <v>99001927</v>
      </c>
      <c r="B33" t="s">
        <v>16</v>
      </c>
    </row>
    <row r="34" spans="1:32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2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32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spans="1:32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40" spans="1:32" x14ac:dyDescent="0.25">
      <c r="A40" s="15">
        <v>6016435</v>
      </c>
      <c r="B40" t="s">
        <v>14</v>
      </c>
    </row>
    <row r="41" spans="1:32" x14ac:dyDescent="0.25">
      <c r="A41">
        <v>8045149</v>
      </c>
      <c r="B41" t="s">
        <v>14</v>
      </c>
    </row>
    <row r="42" spans="1:32" x14ac:dyDescent="0.25">
      <c r="A42">
        <v>10023001</v>
      </c>
      <c r="B42" t="s">
        <v>14</v>
      </c>
    </row>
    <row r="43" spans="1:32" x14ac:dyDescent="0.25">
      <c r="A43">
        <v>10027526</v>
      </c>
      <c r="B43" t="s">
        <v>14</v>
      </c>
    </row>
    <row r="44" spans="1:32" x14ac:dyDescent="0.25">
      <c r="A44">
        <v>14222171</v>
      </c>
      <c r="B44" t="s">
        <v>14</v>
      </c>
    </row>
    <row r="45" spans="1:32" x14ac:dyDescent="0.25">
      <c r="A45">
        <v>1006143</v>
      </c>
      <c r="B45" t="s">
        <v>14</v>
      </c>
    </row>
    <row r="46" spans="1:32" x14ac:dyDescent="0.25">
      <c r="A46">
        <v>6006917</v>
      </c>
      <c r="B46" t="s">
        <v>14</v>
      </c>
    </row>
    <row r="48" spans="1:32" x14ac:dyDescent="0.25">
      <c r="A48">
        <v>8057159</v>
      </c>
      <c r="B48" t="s">
        <v>12</v>
      </c>
    </row>
    <row r="49" spans="1:10" x14ac:dyDescent="0.25">
      <c r="A49" s="14">
        <v>9140312</v>
      </c>
      <c r="B49" t="s">
        <v>12</v>
      </c>
    </row>
    <row r="50" spans="1:10" x14ac:dyDescent="0.25">
      <c r="A50">
        <v>12008230</v>
      </c>
      <c r="B50" t="s">
        <v>12</v>
      </c>
    </row>
    <row r="51" spans="1:10" x14ac:dyDescent="0.25">
      <c r="A51">
        <v>12088444</v>
      </c>
      <c r="B51" t="s">
        <v>12</v>
      </c>
    </row>
    <row r="52" spans="1:10" x14ac:dyDescent="0.25">
      <c r="A52" s="14">
        <v>13118872</v>
      </c>
      <c r="B52" t="s">
        <v>12</v>
      </c>
    </row>
    <row r="53" spans="1:10" x14ac:dyDescent="0.25">
      <c r="A53">
        <v>12012030</v>
      </c>
      <c r="B53" t="s">
        <v>12</v>
      </c>
    </row>
    <row r="55" spans="1:10" x14ac:dyDescent="0.25">
      <c r="A55" s="15">
        <v>9074418</v>
      </c>
      <c r="B55" t="s">
        <v>11</v>
      </c>
    </row>
    <row r="56" spans="1:10" x14ac:dyDescent="0.25">
      <c r="A56" s="14">
        <v>1263</v>
      </c>
      <c r="B56" t="s">
        <v>11</v>
      </c>
    </row>
    <row r="57" spans="1:10" x14ac:dyDescent="0.25">
      <c r="A57">
        <v>98004910</v>
      </c>
      <c r="B57" t="s">
        <v>11</v>
      </c>
    </row>
    <row r="58" spans="1:10" x14ac:dyDescent="0.25">
      <c r="A58" s="15">
        <v>7103068</v>
      </c>
      <c r="B58" t="s">
        <v>11</v>
      </c>
      <c r="J58">
        <v>2.0499999999999998</v>
      </c>
    </row>
    <row r="59" spans="1:10" x14ac:dyDescent="0.25">
      <c r="A59">
        <v>11240728</v>
      </c>
      <c r="B59" t="s">
        <v>11</v>
      </c>
    </row>
    <row r="61" spans="1:10" x14ac:dyDescent="0.25">
      <c r="A61">
        <v>5015869</v>
      </c>
      <c r="B61" t="s">
        <v>5</v>
      </c>
    </row>
    <row r="62" spans="1:10" x14ac:dyDescent="0.25">
      <c r="A62" s="15">
        <v>5016969</v>
      </c>
      <c r="B62" t="s">
        <v>5</v>
      </c>
    </row>
    <row r="63" spans="1:10" x14ac:dyDescent="0.25">
      <c r="A63">
        <v>6023231</v>
      </c>
      <c r="B63" t="s">
        <v>5</v>
      </c>
    </row>
    <row r="64" spans="1:10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7" x14ac:dyDescent="0.25">
      <c r="A81">
        <v>8127397</v>
      </c>
      <c r="B81" t="s">
        <v>5</v>
      </c>
    </row>
    <row r="82" spans="1:27" x14ac:dyDescent="0.25">
      <c r="A82">
        <v>8130998</v>
      </c>
      <c r="B82" t="s">
        <v>5</v>
      </c>
    </row>
    <row r="83" spans="1:27" x14ac:dyDescent="0.25">
      <c r="A83" s="14">
        <v>9002836</v>
      </c>
      <c r="B83" t="s">
        <v>5</v>
      </c>
    </row>
    <row r="84" spans="1:27" x14ac:dyDescent="0.25">
      <c r="A84" s="14">
        <v>9003331</v>
      </c>
      <c r="B84" t="s">
        <v>5</v>
      </c>
      <c r="X84">
        <v>1.23</v>
      </c>
      <c r="AA84">
        <v>0.98</v>
      </c>
    </row>
    <row r="85" spans="1:27" x14ac:dyDescent="0.25">
      <c r="A85">
        <v>9003370</v>
      </c>
      <c r="B85" t="s">
        <v>5</v>
      </c>
      <c r="K85">
        <v>1</v>
      </c>
    </row>
    <row r="86" spans="1:27" x14ac:dyDescent="0.25">
      <c r="A86">
        <v>9016278</v>
      </c>
      <c r="B86" t="s">
        <v>5</v>
      </c>
    </row>
    <row r="87" spans="1:27" x14ac:dyDescent="0.25">
      <c r="A87">
        <v>9030684</v>
      </c>
      <c r="B87" t="s">
        <v>5</v>
      </c>
      <c r="K87">
        <v>5.5</v>
      </c>
      <c r="L87">
        <v>1.1000000000000001</v>
      </c>
      <c r="O87">
        <v>1.2</v>
      </c>
    </row>
    <row r="88" spans="1:27" x14ac:dyDescent="0.25">
      <c r="A88">
        <v>9031387</v>
      </c>
      <c r="B88" t="s">
        <v>5</v>
      </c>
      <c r="X88">
        <v>2.14</v>
      </c>
      <c r="Y88">
        <v>1.29</v>
      </c>
    </row>
    <row r="89" spans="1:27" x14ac:dyDescent="0.25">
      <c r="A89">
        <v>9038676</v>
      </c>
      <c r="B89" t="s">
        <v>5</v>
      </c>
      <c r="K89">
        <v>2.5</v>
      </c>
      <c r="L89">
        <v>1.6</v>
      </c>
      <c r="M89">
        <v>1.2</v>
      </c>
    </row>
    <row r="90" spans="1:27" x14ac:dyDescent="0.25">
      <c r="A90" s="14">
        <v>9039416</v>
      </c>
      <c r="B90" t="s">
        <v>5</v>
      </c>
      <c r="N90">
        <v>0.9</v>
      </c>
    </row>
    <row r="91" spans="1:27" x14ac:dyDescent="0.25">
      <c r="A91">
        <v>9042861</v>
      </c>
      <c r="B91" t="s">
        <v>5</v>
      </c>
    </row>
    <row r="92" spans="1:27" x14ac:dyDescent="0.25">
      <c r="A92" s="14">
        <v>9044899</v>
      </c>
      <c r="B92" t="s">
        <v>5</v>
      </c>
    </row>
    <row r="93" spans="1:27" x14ac:dyDescent="0.25">
      <c r="A93">
        <v>9052398</v>
      </c>
      <c r="B93" t="s">
        <v>5</v>
      </c>
      <c r="K93">
        <v>1.26</v>
      </c>
    </row>
    <row r="94" spans="1:27" x14ac:dyDescent="0.25">
      <c r="A94">
        <v>9085204</v>
      </c>
      <c r="B94" t="s">
        <v>5</v>
      </c>
    </row>
    <row r="95" spans="1:27" x14ac:dyDescent="0.25">
      <c r="A95">
        <v>9105492</v>
      </c>
      <c r="B95" t="s">
        <v>5</v>
      </c>
    </row>
    <row r="96" spans="1:27" x14ac:dyDescent="0.25">
      <c r="A96" s="14">
        <v>9138470</v>
      </c>
      <c r="B96" t="s">
        <v>5</v>
      </c>
    </row>
    <row r="97" spans="1:21" x14ac:dyDescent="0.25">
      <c r="A97" s="14">
        <v>9150676</v>
      </c>
      <c r="B97" t="s">
        <v>5</v>
      </c>
    </row>
    <row r="98" spans="1:21" x14ac:dyDescent="0.25">
      <c r="A98" s="14">
        <v>10010926</v>
      </c>
      <c r="B98" t="s">
        <v>5</v>
      </c>
      <c r="K98">
        <v>1.1000000000000001</v>
      </c>
      <c r="M98">
        <v>1.1100000000000001</v>
      </c>
    </row>
    <row r="99" spans="1:21" x14ac:dyDescent="0.25">
      <c r="A99">
        <v>10030897</v>
      </c>
      <c r="B99" t="s">
        <v>5</v>
      </c>
      <c r="M99">
        <v>1.1499999999999999</v>
      </c>
      <c r="P99">
        <v>1.1000000000000001</v>
      </c>
      <c r="U99">
        <v>1.08</v>
      </c>
    </row>
    <row r="100" spans="1:21" x14ac:dyDescent="0.25">
      <c r="A100" s="16">
        <v>10091530</v>
      </c>
      <c r="B100" t="s">
        <v>5</v>
      </c>
    </row>
    <row r="101" spans="1:21" x14ac:dyDescent="0.25">
      <c r="A101">
        <v>10102052</v>
      </c>
      <c r="B101" t="s">
        <v>5</v>
      </c>
    </row>
    <row r="102" spans="1:21" x14ac:dyDescent="0.25">
      <c r="A102">
        <v>10104735</v>
      </c>
      <c r="B102" t="s">
        <v>5</v>
      </c>
    </row>
    <row r="103" spans="1:21" x14ac:dyDescent="0.25">
      <c r="A103" s="15">
        <v>10109552</v>
      </c>
      <c r="B103" t="s">
        <v>5</v>
      </c>
    </row>
    <row r="104" spans="1:21" x14ac:dyDescent="0.25">
      <c r="A104">
        <v>10131550</v>
      </c>
      <c r="B104" t="s">
        <v>5</v>
      </c>
    </row>
    <row r="105" spans="1:21" x14ac:dyDescent="0.25">
      <c r="A105">
        <v>10131607</v>
      </c>
      <c r="B105" t="s">
        <v>5</v>
      </c>
    </row>
    <row r="106" spans="1:21" x14ac:dyDescent="0.25">
      <c r="A106">
        <v>10145202</v>
      </c>
      <c r="B106" t="s">
        <v>5</v>
      </c>
    </row>
    <row r="107" spans="1:21" x14ac:dyDescent="0.25">
      <c r="A107">
        <v>10158770</v>
      </c>
      <c r="B107" t="s">
        <v>5</v>
      </c>
    </row>
    <row r="108" spans="1:21" x14ac:dyDescent="0.25">
      <c r="A108">
        <v>10162949</v>
      </c>
      <c r="B108" t="s">
        <v>5</v>
      </c>
    </row>
    <row r="109" spans="1:21" x14ac:dyDescent="0.25">
      <c r="A109">
        <v>10171633</v>
      </c>
      <c r="B109" t="s">
        <v>5</v>
      </c>
    </row>
    <row r="110" spans="1:21" x14ac:dyDescent="0.25">
      <c r="A110">
        <v>10180409</v>
      </c>
      <c r="B110" t="s">
        <v>5</v>
      </c>
    </row>
    <row r="111" spans="1:21" x14ac:dyDescent="0.25">
      <c r="A111">
        <v>11005762</v>
      </c>
      <c r="B111" t="s">
        <v>5</v>
      </c>
    </row>
    <row r="112" spans="1:21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3" x14ac:dyDescent="0.25">
      <c r="A129">
        <v>12229481</v>
      </c>
      <c r="B129" t="s">
        <v>5</v>
      </c>
    </row>
    <row r="130" spans="1:23" x14ac:dyDescent="0.25">
      <c r="A130">
        <v>12258821</v>
      </c>
      <c r="B130" t="s">
        <v>5</v>
      </c>
    </row>
    <row r="131" spans="1:23" x14ac:dyDescent="0.25">
      <c r="A131">
        <v>12309729</v>
      </c>
      <c r="B131" t="s">
        <v>5</v>
      </c>
    </row>
    <row r="132" spans="1:23" x14ac:dyDescent="0.25">
      <c r="A132">
        <v>12314941</v>
      </c>
      <c r="B132" t="s">
        <v>5</v>
      </c>
    </row>
    <row r="133" spans="1:23" x14ac:dyDescent="0.25">
      <c r="A133">
        <v>12323945</v>
      </c>
      <c r="B133" t="s">
        <v>5</v>
      </c>
    </row>
    <row r="134" spans="1:23" x14ac:dyDescent="0.25">
      <c r="A134">
        <v>13005942</v>
      </c>
      <c r="B134" t="s">
        <v>5</v>
      </c>
    </row>
    <row r="135" spans="1:23" x14ac:dyDescent="0.25">
      <c r="A135">
        <v>324</v>
      </c>
      <c r="B135" t="s">
        <v>5</v>
      </c>
    </row>
    <row r="136" spans="1:23" x14ac:dyDescent="0.25">
      <c r="A136" s="14">
        <v>3909</v>
      </c>
      <c r="B136" t="s">
        <v>5</v>
      </c>
    </row>
    <row r="137" spans="1:23" x14ac:dyDescent="0.25">
      <c r="A137" s="14">
        <v>4663</v>
      </c>
      <c r="B137" t="s">
        <v>5</v>
      </c>
      <c r="D137">
        <v>0.98</v>
      </c>
      <c r="W137">
        <v>2.48</v>
      </c>
    </row>
    <row r="138" spans="1:23" x14ac:dyDescent="0.25">
      <c r="A138">
        <v>1005522</v>
      </c>
      <c r="B138" t="s">
        <v>5</v>
      </c>
    </row>
    <row r="139" spans="1:23" x14ac:dyDescent="0.25">
      <c r="A139">
        <v>1007631</v>
      </c>
      <c r="B139" t="s">
        <v>5</v>
      </c>
    </row>
    <row r="140" spans="1:23" x14ac:dyDescent="0.25">
      <c r="A140">
        <v>1009760</v>
      </c>
      <c r="B140" t="s">
        <v>5</v>
      </c>
    </row>
    <row r="141" spans="1:23" x14ac:dyDescent="0.25">
      <c r="A141">
        <v>2000646</v>
      </c>
      <c r="B141" t="s">
        <v>5</v>
      </c>
      <c r="K141">
        <v>1.1299999999999999</v>
      </c>
      <c r="L141">
        <v>1.1499999999999999</v>
      </c>
      <c r="S141">
        <v>1.06</v>
      </c>
      <c r="T141">
        <v>0.99</v>
      </c>
      <c r="U141">
        <v>1.04</v>
      </c>
    </row>
    <row r="142" spans="1:23" x14ac:dyDescent="0.25">
      <c r="A142">
        <v>2003761</v>
      </c>
      <c r="B142" t="s">
        <v>5</v>
      </c>
    </row>
    <row r="143" spans="1:23" x14ac:dyDescent="0.25">
      <c r="A143">
        <v>2004061</v>
      </c>
      <c r="B143" t="s">
        <v>5</v>
      </c>
    </row>
    <row r="144" spans="1:23" x14ac:dyDescent="0.25">
      <c r="A144">
        <v>2006469</v>
      </c>
      <c r="B144" t="s">
        <v>5</v>
      </c>
    </row>
    <row r="145" spans="1:31" x14ac:dyDescent="0.25">
      <c r="A145" s="14">
        <v>3005132</v>
      </c>
      <c r="B145" t="s">
        <v>5</v>
      </c>
      <c r="K145">
        <v>1.78</v>
      </c>
    </row>
    <row r="146" spans="1:31" x14ac:dyDescent="0.25">
      <c r="A146">
        <v>3009119</v>
      </c>
      <c r="B146" t="s">
        <v>5</v>
      </c>
    </row>
    <row r="147" spans="1:31" x14ac:dyDescent="0.25">
      <c r="A147">
        <v>3009936</v>
      </c>
      <c r="B147" t="s">
        <v>5</v>
      </c>
    </row>
    <row r="148" spans="1:31" x14ac:dyDescent="0.25">
      <c r="A148">
        <v>3011094</v>
      </c>
      <c r="B148" t="s">
        <v>5</v>
      </c>
    </row>
    <row r="149" spans="1:31" x14ac:dyDescent="0.25">
      <c r="A149">
        <v>3014643</v>
      </c>
      <c r="B149" t="s">
        <v>5</v>
      </c>
    </row>
    <row r="150" spans="1:31" x14ac:dyDescent="0.25">
      <c r="A150" s="14">
        <v>3016056</v>
      </c>
      <c r="B150" t="s">
        <v>5</v>
      </c>
      <c r="AE150">
        <v>1</v>
      </c>
    </row>
    <row r="151" spans="1:31" x14ac:dyDescent="0.25">
      <c r="A151" s="14">
        <v>3900219</v>
      </c>
      <c r="B151" t="s">
        <v>5</v>
      </c>
    </row>
    <row r="152" spans="1:31" x14ac:dyDescent="0.25">
      <c r="A152">
        <v>4000158</v>
      </c>
      <c r="B152" t="s">
        <v>5</v>
      </c>
    </row>
    <row r="153" spans="1:31" x14ac:dyDescent="0.25">
      <c r="A153">
        <v>4000304</v>
      </c>
      <c r="B153" t="s">
        <v>5</v>
      </c>
    </row>
    <row r="154" spans="1:31" x14ac:dyDescent="0.25">
      <c r="A154" s="14">
        <v>4001905</v>
      </c>
      <c r="B154" t="s">
        <v>5</v>
      </c>
    </row>
    <row r="155" spans="1:31" x14ac:dyDescent="0.25">
      <c r="A155">
        <v>4002206</v>
      </c>
      <c r="B155" t="s">
        <v>5</v>
      </c>
    </row>
    <row r="156" spans="1:31" x14ac:dyDescent="0.25">
      <c r="A156">
        <v>4002715</v>
      </c>
      <c r="B156" t="s">
        <v>5</v>
      </c>
    </row>
    <row r="157" spans="1:31" x14ac:dyDescent="0.25">
      <c r="A157">
        <v>4003924</v>
      </c>
      <c r="B157" t="s">
        <v>5</v>
      </c>
    </row>
    <row r="158" spans="1:31" x14ac:dyDescent="0.25">
      <c r="A158">
        <v>4006051</v>
      </c>
      <c r="B158" t="s">
        <v>5</v>
      </c>
    </row>
    <row r="159" spans="1:31" x14ac:dyDescent="0.25">
      <c r="A159">
        <v>4008140</v>
      </c>
      <c r="B159" t="s">
        <v>5</v>
      </c>
    </row>
    <row r="160" spans="1:31" x14ac:dyDescent="0.25">
      <c r="A160" s="14">
        <v>4009906</v>
      </c>
      <c r="B160" t="s">
        <v>5</v>
      </c>
    </row>
    <row r="161" spans="1:19" x14ac:dyDescent="0.25">
      <c r="A161">
        <v>4011027</v>
      </c>
      <c r="B161" t="s">
        <v>5</v>
      </c>
      <c r="L161">
        <v>2.5</v>
      </c>
      <c r="M161">
        <v>2</v>
      </c>
      <c r="R161">
        <v>1.1000000000000001</v>
      </c>
      <c r="S161">
        <v>1.1000000000000001</v>
      </c>
    </row>
    <row r="162" spans="1:19" x14ac:dyDescent="0.25">
      <c r="A162">
        <v>4011920</v>
      </c>
      <c r="B162" t="s">
        <v>5</v>
      </c>
    </row>
    <row r="163" spans="1:19" x14ac:dyDescent="0.25">
      <c r="A163">
        <v>4012248</v>
      </c>
      <c r="B163" t="s">
        <v>5</v>
      </c>
    </row>
    <row r="164" spans="1:19" x14ac:dyDescent="0.25">
      <c r="A164">
        <v>4013603</v>
      </c>
      <c r="B164" t="s">
        <v>5</v>
      </c>
    </row>
    <row r="165" spans="1:19" x14ac:dyDescent="0.25">
      <c r="A165">
        <v>5004654</v>
      </c>
      <c r="B165" t="s">
        <v>5</v>
      </c>
      <c r="N165">
        <v>1.1299999999999999</v>
      </c>
      <c r="O165">
        <v>1.1499999999999999</v>
      </c>
      <c r="P165">
        <v>1.1200000000000001</v>
      </c>
      <c r="S165">
        <v>1.05</v>
      </c>
    </row>
    <row r="166" spans="1:19" x14ac:dyDescent="0.25">
      <c r="A166" s="16">
        <v>5006761</v>
      </c>
      <c r="B166" t="s">
        <v>5</v>
      </c>
    </row>
    <row r="167" spans="1:19" x14ac:dyDescent="0.25">
      <c r="A167">
        <v>5008807</v>
      </c>
      <c r="B167" t="s">
        <v>5</v>
      </c>
    </row>
    <row r="168" spans="1:19" x14ac:dyDescent="0.25">
      <c r="A168">
        <v>5009400</v>
      </c>
      <c r="B168" t="s">
        <v>5</v>
      </c>
    </row>
    <row r="169" spans="1:19" x14ac:dyDescent="0.25">
      <c r="A169">
        <v>5013211</v>
      </c>
      <c r="B169" t="s">
        <v>5</v>
      </c>
    </row>
    <row r="170" spans="1:19" x14ac:dyDescent="0.25">
      <c r="A170">
        <v>5013494</v>
      </c>
      <c r="B170" t="s">
        <v>5</v>
      </c>
    </row>
    <row r="171" spans="1:19" x14ac:dyDescent="0.25">
      <c r="A171" s="15">
        <v>5016255</v>
      </c>
      <c r="B171" t="s">
        <v>5</v>
      </c>
    </row>
    <row r="172" spans="1:19" x14ac:dyDescent="0.25">
      <c r="A172">
        <v>6005884</v>
      </c>
      <c r="B172" t="s">
        <v>5</v>
      </c>
    </row>
    <row r="173" spans="1:19" x14ac:dyDescent="0.25">
      <c r="A173">
        <v>6012448</v>
      </c>
      <c r="B173" t="s">
        <v>5</v>
      </c>
    </row>
    <row r="174" spans="1:19" x14ac:dyDescent="0.25">
      <c r="A174">
        <v>7000457</v>
      </c>
      <c r="B174" t="s">
        <v>5</v>
      </c>
    </row>
    <row r="175" spans="1:19" x14ac:dyDescent="0.25">
      <c r="A175" s="15">
        <v>7072644</v>
      </c>
      <c r="B175" t="s">
        <v>5</v>
      </c>
    </row>
    <row r="176" spans="1:19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14" x14ac:dyDescent="0.25">
      <c r="A193">
        <v>95007023</v>
      </c>
      <c r="B193" t="s">
        <v>5</v>
      </c>
    </row>
    <row r="194" spans="1:14" x14ac:dyDescent="0.25">
      <c r="A194">
        <v>95900316</v>
      </c>
      <c r="B194" t="s">
        <v>5</v>
      </c>
    </row>
    <row r="195" spans="1:14" x14ac:dyDescent="0.25">
      <c r="A195">
        <v>96004031</v>
      </c>
      <c r="B195" t="s">
        <v>5</v>
      </c>
    </row>
    <row r="196" spans="1:14" x14ac:dyDescent="0.25">
      <c r="A196">
        <v>96900455</v>
      </c>
      <c r="B196" t="s">
        <v>5</v>
      </c>
    </row>
    <row r="197" spans="1:14" x14ac:dyDescent="0.25">
      <c r="A197">
        <v>97004458</v>
      </c>
      <c r="B197" t="s">
        <v>5</v>
      </c>
    </row>
    <row r="198" spans="1:14" x14ac:dyDescent="0.25">
      <c r="A198">
        <v>97009212</v>
      </c>
      <c r="B198" t="s">
        <v>5</v>
      </c>
    </row>
    <row r="199" spans="1:14" x14ac:dyDescent="0.25">
      <c r="A199">
        <v>98006038</v>
      </c>
      <c r="B199" t="s">
        <v>5</v>
      </c>
    </row>
    <row r="200" spans="1:14" x14ac:dyDescent="0.25">
      <c r="A200">
        <v>98009041</v>
      </c>
      <c r="B200" t="s">
        <v>5</v>
      </c>
    </row>
    <row r="201" spans="1:14" x14ac:dyDescent="0.25">
      <c r="A201">
        <v>99000714</v>
      </c>
      <c r="B201" t="s">
        <v>5</v>
      </c>
    </row>
    <row r="202" spans="1:14" x14ac:dyDescent="0.25">
      <c r="A202">
        <v>99002655</v>
      </c>
      <c r="B202" t="s">
        <v>5</v>
      </c>
    </row>
    <row r="203" spans="1:14" x14ac:dyDescent="0.25">
      <c r="A203">
        <v>99007116</v>
      </c>
      <c r="B203" t="s">
        <v>5</v>
      </c>
    </row>
    <row r="204" spans="1:14" x14ac:dyDescent="0.25">
      <c r="A204">
        <v>99901293</v>
      </c>
      <c r="B204" t="s">
        <v>5</v>
      </c>
    </row>
    <row r="205" spans="1:14" x14ac:dyDescent="0.25">
      <c r="A205">
        <v>99901604</v>
      </c>
      <c r="B205" t="s">
        <v>5</v>
      </c>
    </row>
    <row r="206" spans="1:14" x14ac:dyDescent="0.25">
      <c r="A206" s="17"/>
    </row>
    <row r="207" spans="1:14" x14ac:dyDescent="0.25">
      <c r="A207">
        <v>4289</v>
      </c>
      <c r="B207" t="s">
        <v>3</v>
      </c>
      <c r="K207">
        <v>1.02</v>
      </c>
      <c r="L207">
        <v>1.4</v>
      </c>
      <c r="M207">
        <v>2.37</v>
      </c>
      <c r="N207">
        <v>2.72</v>
      </c>
    </row>
    <row r="208" spans="1:14" x14ac:dyDescent="0.25">
      <c r="A208">
        <v>500245</v>
      </c>
      <c r="B208" t="s">
        <v>3</v>
      </c>
    </row>
    <row r="209" spans="1:11" x14ac:dyDescent="0.25">
      <c r="A209">
        <v>2002573</v>
      </c>
      <c r="B209" t="s">
        <v>3</v>
      </c>
    </row>
    <row r="210" spans="1:11" x14ac:dyDescent="0.25">
      <c r="A210">
        <v>2003539</v>
      </c>
      <c r="B210" t="s">
        <v>3</v>
      </c>
    </row>
    <row r="211" spans="1:11" x14ac:dyDescent="0.25">
      <c r="A211">
        <v>2003649</v>
      </c>
      <c r="B211" t="s">
        <v>3</v>
      </c>
    </row>
    <row r="212" spans="1:11" x14ac:dyDescent="0.25">
      <c r="A212">
        <v>2005572</v>
      </c>
      <c r="B212" t="s">
        <v>3</v>
      </c>
      <c r="K212">
        <v>1.04</v>
      </c>
    </row>
    <row r="213" spans="1:11" x14ac:dyDescent="0.25">
      <c r="A213">
        <v>2013117</v>
      </c>
      <c r="B213" t="s">
        <v>3</v>
      </c>
    </row>
    <row r="214" spans="1:11" x14ac:dyDescent="0.25">
      <c r="A214" s="14">
        <v>3009633</v>
      </c>
      <c r="B214" t="s">
        <v>3</v>
      </c>
    </row>
    <row r="215" spans="1:11" x14ac:dyDescent="0.25">
      <c r="A215" s="14">
        <v>3010583</v>
      </c>
      <c r="B215" t="s">
        <v>3</v>
      </c>
    </row>
    <row r="216" spans="1:11" x14ac:dyDescent="0.25">
      <c r="A216" s="18">
        <v>3011892</v>
      </c>
      <c r="B216" t="s">
        <v>3</v>
      </c>
    </row>
    <row r="217" spans="1:11" x14ac:dyDescent="0.25">
      <c r="A217">
        <v>4001382</v>
      </c>
      <c r="B217" t="s">
        <v>3</v>
      </c>
    </row>
    <row r="218" spans="1:11" x14ac:dyDescent="0.25">
      <c r="A218">
        <v>5018675</v>
      </c>
      <c r="B218" t="s">
        <v>3</v>
      </c>
    </row>
    <row r="219" spans="1:11" x14ac:dyDescent="0.25">
      <c r="A219" s="14">
        <v>6050168</v>
      </c>
      <c r="B219" t="s">
        <v>3</v>
      </c>
    </row>
    <row r="220" spans="1:11" x14ac:dyDescent="0.25">
      <c r="A220" s="16">
        <v>6062742</v>
      </c>
      <c r="B220" t="s">
        <v>3</v>
      </c>
    </row>
    <row r="221" spans="1:11" x14ac:dyDescent="0.25">
      <c r="A221">
        <v>7003242</v>
      </c>
      <c r="B221" t="s">
        <v>3</v>
      </c>
    </row>
    <row r="222" spans="1:11" x14ac:dyDescent="0.25">
      <c r="A222">
        <v>8016252</v>
      </c>
      <c r="B222" t="s">
        <v>3</v>
      </c>
    </row>
    <row r="223" spans="1:11" x14ac:dyDescent="0.25">
      <c r="A223">
        <v>12022536</v>
      </c>
      <c r="B223" t="s">
        <v>3</v>
      </c>
    </row>
    <row r="224" spans="1:11" x14ac:dyDescent="0.25">
      <c r="A224">
        <v>13020792</v>
      </c>
      <c r="B224" t="s">
        <v>3</v>
      </c>
    </row>
    <row r="225" spans="1:32" x14ac:dyDescent="0.25">
      <c r="A225">
        <v>97005797</v>
      </c>
      <c r="B225" t="s">
        <v>3</v>
      </c>
    </row>
    <row r="226" spans="1:32" x14ac:dyDescent="0.25">
      <c r="A226">
        <v>99000345</v>
      </c>
      <c r="B226" t="s">
        <v>3</v>
      </c>
    </row>
    <row r="227" spans="1:32" x14ac:dyDescent="0.25">
      <c r="A227" s="14">
        <v>5006592</v>
      </c>
      <c r="B227" t="s">
        <v>3</v>
      </c>
    </row>
    <row r="228" spans="1:32" x14ac:dyDescent="0.25">
      <c r="A228">
        <v>5007274</v>
      </c>
      <c r="B228" t="s">
        <v>3</v>
      </c>
      <c r="K228">
        <v>2.5</v>
      </c>
      <c r="V228">
        <v>4</v>
      </c>
    </row>
    <row r="229" spans="1:32" x14ac:dyDescent="0.25">
      <c r="A229">
        <v>5015851</v>
      </c>
      <c r="B229" t="s">
        <v>3</v>
      </c>
      <c r="Z229">
        <v>0.9</v>
      </c>
      <c r="AB229">
        <v>1</v>
      </c>
      <c r="AD229">
        <v>1</v>
      </c>
      <c r="AF229">
        <v>1</v>
      </c>
    </row>
    <row r="230" spans="1:32" x14ac:dyDescent="0.25">
      <c r="A230">
        <v>6015647</v>
      </c>
      <c r="B230" t="s">
        <v>3</v>
      </c>
      <c r="K230">
        <v>1.21</v>
      </c>
    </row>
    <row r="231" spans="1:32" x14ac:dyDescent="0.25">
      <c r="A231" s="14">
        <v>6056633</v>
      </c>
      <c r="B231" t="s">
        <v>3</v>
      </c>
    </row>
    <row r="232" spans="1:32" x14ac:dyDescent="0.25">
      <c r="A232">
        <v>7086224</v>
      </c>
      <c r="B232" t="s">
        <v>3</v>
      </c>
      <c r="U232">
        <v>1.19</v>
      </c>
    </row>
    <row r="233" spans="1:32" x14ac:dyDescent="0.25">
      <c r="A233" s="14">
        <v>8040959</v>
      </c>
      <c r="B233" t="s">
        <v>3</v>
      </c>
    </row>
    <row r="234" spans="1:32" x14ac:dyDescent="0.25">
      <c r="A234">
        <v>8107048</v>
      </c>
      <c r="B234" t="s">
        <v>3</v>
      </c>
      <c r="K234">
        <v>0.92</v>
      </c>
    </row>
    <row r="235" spans="1:32" x14ac:dyDescent="0.25">
      <c r="A235" s="14">
        <v>8124044</v>
      </c>
      <c r="B235" t="s">
        <v>3</v>
      </c>
    </row>
    <row r="236" spans="1:32" x14ac:dyDescent="0.25">
      <c r="A236">
        <v>8142949</v>
      </c>
      <c r="B236" t="s">
        <v>3</v>
      </c>
    </row>
    <row r="237" spans="1:32" x14ac:dyDescent="0.25">
      <c r="A237">
        <v>9023306</v>
      </c>
      <c r="B237" t="s">
        <v>3</v>
      </c>
    </row>
    <row r="238" spans="1:32" x14ac:dyDescent="0.25">
      <c r="A238">
        <v>9034464</v>
      </c>
      <c r="B238" t="s">
        <v>3</v>
      </c>
    </row>
    <row r="239" spans="1:32" x14ac:dyDescent="0.25">
      <c r="A239">
        <v>9040167</v>
      </c>
      <c r="B239" t="s">
        <v>3</v>
      </c>
      <c r="H239">
        <v>0.93</v>
      </c>
    </row>
    <row r="240" spans="1:32" x14ac:dyDescent="0.25">
      <c r="A240" s="14">
        <v>9054567</v>
      </c>
      <c r="B240" t="s">
        <v>3</v>
      </c>
    </row>
    <row r="241" spans="1:10" x14ac:dyDescent="0.25">
      <c r="A241" s="14">
        <v>9083682</v>
      </c>
      <c r="B241" t="s">
        <v>3</v>
      </c>
      <c r="J241">
        <v>1.06</v>
      </c>
    </row>
    <row r="242" spans="1:10" x14ac:dyDescent="0.25">
      <c r="A242" s="14">
        <v>9102044</v>
      </c>
      <c r="B242" t="s">
        <v>3</v>
      </c>
    </row>
    <row r="243" spans="1:10" x14ac:dyDescent="0.25">
      <c r="A243" s="14">
        <v>9119854</v>
      </c>
      <c r="B243" t="s">
        <v>3</v>
      </c>
    </row>
    <row r="244" spans="1:10" x14ac:dyDescent="0.25">
      <c r="A244">
        <v>9125126</v>
      </c>
      <c r="B244" t="s">
        <v>3</v>
      </c>
    </row>
    <row r="245" spans="1:10" x14ac:dyDescent="0.25">
      <c r="A245" s="14">
        <v>9174811</v>
      </c>
      <c r="B245" t="s">
        <v>3</v>
      </c>
    </row>
    <row r="246" spans="1:10" x14ac:dyDescent="0.25">
      <c r="A246">
        <v>10002875</v>
      </c>
      <c r="B246" t="s">
        <v>3</v>
      </c>
    </row>
    <row r="247" spans="1:10" x14ac:dyDescent="0.25">
      <c r="A247" s="19">
        <v>10023080</v>
      </c>
      <c r="B247" t="s">
        <v>3</v>
      </c>
    </row>
    <row r="248" spans="1:10" x14ac:dyDescent="0.25">
      <c r="A248">
        <v>10025212</v>
      </c>
      <c r="B248" t="s">
        <v>3</v>
      </c>
    </row>
    <row r="249" spans="1:10" x14ac:dyDescent="0.25">
      <c r="A249" s="14">
        <v>10069407</v>
      </c>
      <c r="B249" t="s">
        <v>3</v>
      </c>
    </row>
    <row r="250" spans="1:10" x14ac:dyDescent="0.25">
      <c r="A250">
        <v>10071135</v>
      </c>
      <c r="B250" t="s">
        <v>3</v>
      </c>
    </row>
    <row r="251" spans="1:10" x14ac:dyDescent="0.25">
      <c r="A251">
        <v>10083649</v>
      </c>
      <c r="B251" t="s">
        <v>3</v>
      </c>
    </row>
    <row r="252" spans="1:10" x14ac:dyDescent="0.25">
      <c r="A252">
        <v>10102021</v>
      </c>
      <c r="B252" t="s">
        <v>3</v>
      </c>
    </row>
    <row r="253" spans="1:10" x14ac:dyDescent="0.25">
      <c r="A253" s="14">
        <v>10123729</v>
      </c>
      <c r="B253" t="s">
        <v>3</v>
      </c>
    </row>
    <row r="254" spans="1:10" x14ac:dyDescent="0.25">
      <c r="A254">
        <v>10144736</v>
      </c>
      <c r="B254" t="s">
        <v>3</v>
      </c>
    </row>
    <row r="255" spans="1:10" x14ac:dyDescent="0.25">
      <c r="A255" s="14">
        <v>10157275</v>
      </c>
      <c r="B255" t="s">
        <v>3</v>
      </c>
    </row>
    <row r="256" spans="1:10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1" x14ac:dyDescent="0.25">
      <c r="A289" s="14">
        <v>500129</v>
      </c>
      <c r="B289" t="s">
        <v>0</v>
      </c>
      <c r="P289">
        <v>1.2</v>
      </c>
      <c r="R289">
        <v>1.73</v>
      </c>
    </row>
    <row r="290" spans="1:21" x14ac:dyDescent="0.25">
      <c r="A290" s="20">
        <v>1002033</v>
      </c>
      <c r="B290" t="s">
        <v>0</v>
      </c>
    </row>
    <row r="291" spans="1:21" x14ac:dyDescent="0.25">
      <c r="A291" s="14">
        <v>1003457</v>
      </c>
      <c r="B291" t="s">
        <v>0</v>
      </c>
    </row>
    <row r="292" spans="1:21" x14ac:dyDescent="0.25">
      <c r="A292" s="14">
        <v>2005223</v>
      </c>
      <c r="B292" t="s">
        <v>0</v>
      </c>
    </row>
    <row r="293" spans="1:21" x14ac:dyDescent="0.25">
      <c r="A293">
        <v>2006107</v>
      </c>
      <c r="B293" t="s">
        <v>0</v>
      </c>
    </row>
    <row r="294" spans="1:21" x14ac:dyDescent="0.25">
      <c r="A294" s="14">
        <v>2012014</v>
      </c>
      <c r="B294" t="s">
        <v>0</v>
      </c>
    </row>
    <row r="295" spans="1:21" x14ac:dyDescent="0.25">
      <c r="A295" s="14">
        <v>3000152</v>
      </c>
      <c r="B295" t="s">
        <v>0</v>
      </c>
    </row>
    <row r="296" spans="1:21" x14ac:dyDescent="0.25">
      <c r="A296">
        <v>3014566</v>
      </c>
      <c r="B296" t="s">
        <v>0</v>
      </c>
    </row>
    <row r="297" spans="1:21" x14ac:dyDescent="0.25">
      <c r="A297">
        <v>3015058</v>
      </c>
      <c r="B297" t="s">
        <v>0</v>
      </c>
      <c r="D297">
        <v>1</v>
      </c>
      <c r="E297" s="23">
        <v>1.1499999999999999</v>
      </c>
      <c r="K297">
        <v>3.4</v>
      </c>
      <c r="L297">
        <v>64</v>
      </c>
      <c r="M297">
        <v>91</v>
      </c>
      <c r="S297">
        <v>1</v>
      </c>
    </row>
    <row r="298" spans="1:21" x14ac:dyDescent="0.25">
      <c r="A298" s="18">
        <v>4000996</v>
      </c>
      <c r="B298" t="s">
        <v>0</v>
      </c>
      <c r="L298">
        <v>1</v>
      </c>
      <c r="N298">
        <v>1.1000000000000001</v>
      </c>
    </row>
    <row r="299" spans="1:21" x14ac:dyDescent="0.25">
      <c r="A299">
        <v>4003768</v>
      </c>
      <c r="B299" t="s">
        <v>0</v>
      </c>
    </row>
    <row r="300" spans="1:21" x14ac:dyDescent="0.25">
      <c r="A300">
        <v>4006540</v>
      </c>
      <c r="B300" t="s">
        <v>0</v>
      </c>
      <c r="U300">
        <v>1</v>
      </c>
    </row>
    <row r="301" spans="1:21" x14ac:dyDescent="0.25">
      <c r="A301">
        <v>4007054</v>
      </c>
      <c r="B301" t="s">
        <v>0</v>
      </c>
      <c r="O301">
        <v>1.1000000000000001</v>
      </c>
    </row>
    <row r="302" spans="1:21" x14ac:dyDescent="0.25">
      <c r="A302">
        <v>4011002</v>
      </c>
      <c r="B302" t="s">
        <v>0</v>
      </c>
      <c r="L302">
        <v>1.3</v>
      </c>
      <c r="P302">
        <v>1.3</v>
      </c>
    </row>
    <row r="303" spans="1:21" x14ac:dyDescent="0.25">
      <c r="A303">
        <v>4900268</v>
      </c>
      <c r="B303" t="s">
        <v>0</v>
      </c>
    </row>
    <row r="304" spans="1:21" x14ac:dyDescent="0.25">
      <c r="A304">
        <v>5001097</v>
      </c>
      <c r="B304" t="s">
        <v>0</v>
      </c>
      <c r="F304">
        <v>0.99</v>
      </c>
      <c r="Q304">
        <v>0.9</v>
      </c>
    </row>
    <row r="305" spans="1:12" x14ac:dyDescent="0.25">
      <c r="A305">
        <v>5001098</v>
      </c>
      <c r="B305" t="s">
        <v>0</v>
      </c>
      <c r="C305">
        <v>0.88</v>
      </c>
    </row>
    <row r="306" spans="1:12" x14ac:dyDescent="0.25">
      <c r="A306">
        <v>5006152</v>
      </c>
      <c r="B306" t="s">
        <v>0</v>
      </c>
      <c r="L306">
        <v>1.98</v>
      </c>
    </row>
    <row r="307" spans="1:12" x14ac:dyDescent="0.25">
      <c r="A307" s="16">
        <v>5011824</v>
      </c>
      <c r="B307" t="s">
        <v>0</v>
      </c>
    </row>
    <row r="308" spans="1:12" x14ac:dyDescent="0.25">
      <c r="A308">
        <v>5016179</v>
      </c>
      <c r="B308" t="s">
        <v>0</v>
      </c>
    </row>
    <row r="309" spans="1:12" x14ac:dyDescent="0.25">
      <c r="A309">
        <v>5018677</v>
      </c>
      <c r="B309" t="s">
        <v>0</v>
      </c>
    </row>
    <row r="310" spans="1:12" x14ac:dyDescent="0.25">
      <c r="A310">
        <v>8012361</v>
      </c>
      <c r="B310" t="s">
        <v>0</v>
      </c>
    </row>
    <row r="311" spans="1:12" x14ac:dyDescent="0.25">
      <c r="A311">
        <v>7079011</v>
      </c>
      <c r="B311" t="s">
        <v>0</v>
      </c>
    </row>
    <row r="312" spans="1:12" x14ac:dyDescent="0.25">
      <c r="A312">
        <v>8055349</v>
      </c>
      <c r="B312" t="s">
        <v>0</v>
      </c>
    </row>
    <row r="313" spans="1:12" x14ac:dyDescent="0.25">
      <c r="A313">
        <v>8135416</v>
      </c>
      <c r="B313" t="s">
        <v>0</v>
      </c>
    </row>
    <row r="314" spans="1:12" x14ac:dyDescent="0.25">
      <c r="A314">
        <v>93018945</v>
      </c>
      <c r="B314" t="s">
        <v>0</v>
      </c>
    </row>
    <row r="315" spans="1:12" x14ac:dyDescent="0.25">
      <c r="A315">
        <v>94009028</v>
      </c>
      <c r="B315" t="s">
        <v>0</v>
      </c>
    </row>
    <row r="316" spans="1:12" x14ac:dyDescent="0.25">
      <c r="A316">
        <v>95005907</v>
      </c>
      <c r="B316" t="s">
        <v>0</v>
      </c>
    </row>
    <row r="317" spans="1:12" x14ac:dyDescent="0.25">
      <c r="A317">
        <v>95900164</v>
      </c>
      <c r="B317" t="s">
        <v>0</v>
      </c>
    </row>
    <row r="318" spans="1:12" x14ac:dyDescent="0.25">
      <c r="A318">
        <v>96015811</v>
      </c>
      <c r="B318" t="s">
        <v>0</v>
      </c>
    </row>
    <row r="319" spans="1:12" x14ac:dyDescent="0.25">
      <c r="A319">
        <v>97001240</v>
      </c>
      <c r="B319" t="s">
        <v>0</v>
      </c>
    </row>
    <row r="320" spans="1:12" x14ac:dyDescent="0.25">
      <c r="A320">
        <v>97005366</v>
      </c>
      <c r="B320" t="s">
        <v>0</v>
      </c>
    </row>
    <row r="321" spans="1:12" x14ac:dyDescent="0.25">
      <c r="A321">
        <v>98000595</v>
      </c>
      <c r="B321" t="s">
        <v>0</v>
      </c>
    </row>
    <row r="322" spans="1:12" x14ac:dyDescent="0.25">
      <c r="A322">
        <v>98002692</v>
      </c>
      <c r="B322" t="s">
        <v>0</v>
      </c>
    </row>
    <row r="323" spans="1:12" x14ac:dyDescent="0.25">
      <c r="A323">
        <v>98005277</v>
      </c>
      <c r="B323" t="s">
        <v>0</v>
      </c>
    </row>
    <row r="324" spans="1:12" x14ac:dyDescent="0.25">
      <c r="A324">
        <v>99001815</v>
      </c>
      <c r="B324" t="s">
        <v>0</v>
      </c>
    </row>
    <row r="325" spans="1:12" x14ac:dyDescent="0.25">
      <c r="A325">
        <v>6012361</v>
      </c>
      <c r="B325" t="s">
        <v>0</v>
      </c>
    </row>
    <row r="326" spans="1:12" x14ac:dyDescent="0.25">
      <c r="A326">
        <v>6015793</v>
      </c>
      <c r="B326" t="s">
        <v>0</v>
      </c>
    </row>
    <row r="327" spans="1:12" x14ac:dyDescent="0.25">
      <c r="A327">
        <v>6043619</v>
      </c>
      <c r="B327" t="s">
        <v>0</v>
      </c>
    </row>
    <row r="328" spans="1:12" x14ac:dyDescent="0.25">
      <c r="A328">
        <v>7001097</v>
      </c>
      <c r="B328" t="s">
        <v>0</v>
      </c>
    </row>
    <row r="329" spans="1:12" x14ac:dyDescent="0.25">
      <c r="A329">
        <v>7011435</v>
      </c>
      <c r="B329" t="s">
        <v>0</v>
      </c>
    </row>
    <row r="330" spans="1:12" x14ac:dyDescent="0.25">
      <c r="A330">
        <v>7045811</v>
      </c>
      <c r="B330" t="s">
        <v>0</v>
      </c>
    </row>
    <row r="331" spans="1:12" x14ac:dyDescent="0.25">
      <c r="A331">
        <v>7071198</v>
      </c>
      <c r="B331" t="s">
        <v>0</v>
      </c>
    </row>
    <row r="332" spans="1:12" x14ac:dyDescent="0.25">
      <c r="A332">
        <v>7101143</v>
      </c>
      <c r="B332" t="s">
        <v>0</v>
      </c>
    </row>
    <row r="333" spans="1:12" x14ac:dyDescent="0.25">
      <c r="A333">
        <v>8073350</v>
      </c>
      <c r="B333" t="s">
        <v>0</v>
      </c>
    </row>
    <row r="334" spans="1:12" x14ac:dyDescent="0.25">
      <c r="A334">
        <v>8073645</v>
      </c>
      <c r="B334" t="s">
        <v>0</v>
      </c>
    </row>
    <row r="335" spans="1:12" x14ac:dyDescent="0.25">
      <c r="A335" s="20">
        <v>8089666</v>
      </c>
      <c r="B335" t="s">
        <v>0</v>
      </c>
      <c r="G335">
        <v>0.85</v>
      </c>
      <c r="H335" s="23">
        <v>1.2</v>
      </c>
      <c r="I335">
        <v>1.4</v>
      </c>
      <c r="K335" s="23">
        <v>5.88</v>
      </c>
      <c r="L335">
        <v>5.4</v>
      </c>
    </row>
    <row r="336" spans="1:12" x14ac:dyDescent="0.25">
      <c r="A336">
        <v>8103536</v>
      </c>
      <c r="B336" t="s">
        <v>0</v>
      </c>
      <c r="J336">
        <v>0.98</v>
      </c>
    </row>
    <row r="337" spans="1:14" x14ac:dyDescent="0.25">
      <c r="A337" s="21">
        <v>8124816</v>
      </c>
      <c r="B337" t="s">
        <v>0</v>
      </c>
    </row>
    <row r="338" spans="1:14" x14ac:dyDescent="0.25">
      <c r="A338">
        <v>9003267</v>
      </c>
      <c r="B338" t="s">
        <v>0</v>
      </c>
    </row>
    <row r="339" spans="1:14" x14ac:dyDescent="0.25">
      <c r="A339">
        <v>9036964</v>
      </c>
      <c r="B339" t="s">
        <v>0</v>
      </c>
    </row>
    <row r="340" spans="1:14" x14ac:dyDescent="0.25">
      <c r="A340">
        <v>9090287</v>
      </c>
      <c r="B340" t="s">
        <v>0</v>
      </c>
      <c r="M340">
        <v>2.04</v>
      </c>
      <c r="N340">
        <v>1.69</v>
      </c>
    </row>
    <row r="341" spans="1:14" x14ac:dyDescent="0.25">
      <c r="A341">
        <v>9095148</v>
      </c>
      <c r="B341" t="s">
        <v>0</v>
      </c>
      <c r="K341">
        <v>1.3</v>
      </c>
      <c r="L341">
        <v>1.1100000000000001</v>
      </c>
    </row>
    <row r="342" spans="1:14" x14ac:dyDescent="0.25">
      <c r="A342" s="14">
        <v>9104979</v>
      </c>
      <c r="B342" t="s">
        <v>0</v>
      </c>
    </row>
    <row r="343" spans="1:14" x14ac:dyDescent="0.25">
      <c r="A343">
        <v>9139514</v>
      </c>
      <c r="B343" t="s">
        <v>0</v>
      </c>
    </row>
    <row r="344" spans="1:14" x14ac:dyDescent="0.25">
      <c r="A344">
        <v>10020659</v>
      </c>
      <c r="B344" t="s">
        <v>0</v>
      </c>
      <c r="K344">
        <v>4.2</v>
      </c>
    </row>
    <row r="345" spans="1:14" x14ac:dyDescent="0.25">
      <c r="A345">
        <v>10025902</v>
      </c>
      <c r="B345" t="s">
        <v>0</v>
      </c>
    </row>
    <row r="346" spans="1:14" x14ac:dyDescent="0.25">
      <c r="A346">
        <v>10027654</v>
      </c>
      <c r="B346" t="s">
        <v>0</v>
      </c>
    </row>
    <row r="347" spans="1:14" x14ac:dyDescent="0.25">
      <c r="A347">
        <v>10084485</v>
      </c>
      <c r="B347" t="s">
        <v>0</v>
      </c>
    </row>
    <row r="348" spans="1:14" x14ac:dyDescent="0.25">
      <c r="A348">
        <v>10098420</v>
      </c>
      <c r="B348" t="s">
        <v>0</v>
      </c>
      <c r="K348">
        <v>6.07</v>
      </c>
      <c r="L348">
        <v>4</v>
      </c>
      <c r="M348">
        <v>4.6399999999999997</v>
      </c>
    </row>
    <row r="349" spans="1:14" x14ac:dyDescent="0.25">
      <c r="A349">
        <v>10129565</v>
      </c>
      <c r="B349" t="s">
        <v>0</v>
      </c>
    </row>
    <row r="350" spans="1:14" x14ac:dyDescent="0.25">
      <c r="A350" s="14">
        <v>10146828</v>
      </c>
      <c r="B350" t="s">
        <v>0</v>
      </c>
    </row>
    <row r="351" spans="1:14" x14ac:dyDescent="0.25">
      <c r="A351">
        <v>10163776</v>
      </c>
      <c r="B351" t="s">
        <v>0</v>
      </c>
      <c r="K351">
        <v>5.0199999999999996</v>
      </c>
    </row>
    <row r="352" spans="1:14" x14ac:dyDescent="0.25">
      <c r="A352">
        <v>10173664</v>
      </c>
      <c r="B352" t="s">
        <v>0</v>
      </c>
      <c r="N352">
        <v>1.1200000000000001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42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5"/>
  <sheetViews>
    <sheetView workbookViewId="0">
      <selection activeCell="E10" sqref="E10:E13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6.42578125" bestFit="1" customWidth="1"/>
    <col min="4" max="4" width="78.425781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235</v>
      </c>
      <c r="D1" t="s">
        <v>95</v>
      </c>
      <c r="E1" t="s">
        <v>133</v>
      </c>
    </row>
    <row r="2" spans="1:5" x14ac:dyDescent="0.25">
      <c r="A2">
        <v>7103068</v>
      </c>
      <c r="B2" t="s">
        <v>11</v>
      </c>
      <c r="C2" t="s">
        <v>235</v>
      </c>
      <c r="D2" t="s">
        <v>212</v>
      </c>
      <c r="E2">
        <v>1</v>
      </c>
    </row>
    <row r="3" spans="1:5" x14ac:dyDescent="0.25">
      <c r="A3">
        <v>3015058</v>
      </c>
      <c r="B3" t="s">
        <v>0</v>
      </c>
      <c r="C3" t="s">
        <v>235</v>
      </c>
      <c r="D3" t="s">
        <v>250</v>
      </c>
      <c r="E3">
        <v>6</v>
      </c>
    </row>
    <row r="4" spans="1:5" x14ac:dyDescent="0.25">
      <c r="A4">
        <v>2000646</v>
      </c>
      <c r="B4" t="s">
        <v>5</v>
      </c>
      <c r="C4" t="s">
        <v>235</v>
      </c>
      <c r="D4" t="s">
        <v>243</v>
      </c>
      <c r="E4">
        <v>5</v>
      </c>
    </row>
    <row r="5" spans="1:5" x14ac:dyDescent="0.25">
      <c r="A5">
        <v>8089666</v>
      </c>
      <c r="B5" t="s">
        <v>0</v>
      </c>
      <c r="C5" t="s">
        <v>235</v>
      </c>
      <c r="D5" t="s">
        <v>254</v>
      </c>
      <c r="E5">
        <v>5</v>
      </c>
    </row>
    <row r="6" spans="1:5" x14ac:dyDescent="0.25">
      <c r="A6">
        <v>4011027</v>
      </c>
      <c r="B6" t="s">
        <v>5</v>
      </c>
      <c r="C6" t="s">
        <v>235</v>
      </c>
      <c r="D6" t="s">
        <v>244</v>
      </c>
      <c r="E6">
        <v>4</v>
      </c>
    </row>
    <row r="7" spans="1:5" x14ac:dyDescent="0.25">
      <c r="A7">
        <v>5004654</v>
      </c>
      <c r="B7" t="s">
        <v>5</v>
      </c>
      <c r="C7" t="s">
        <v>235</v>
      </c>
      <c r="D7" t="s">
        <v>245</v>
      </c>
      <c r="E7">
        <v>4</v>
      </c>
    </row>
    <row r="8" spans="1:5" x14ac:dyDescent="0.25">
      <c r="A8">
        <v>4289</v>
      </c>
      <c r="B8" t="s">
        <v>3</v>
      </c>
      <c r="C8" t="s">
        <v>235</v>
      </c>
      <c r="D8" t="s">
        <v>246</v>
      </c>
      <c r="E8">
        <v>4</v>
      </c>
    </row>
    <row r="9" spans="1:5" x14ac:dyDescent="0.25">
      <c r="A9">
        <v>5015851</v>
      </c>
      <c r="B9" t="s">
        <v>3</v>
      </c>
      <c r="C9" t="s">
        <v>235</v>
      </c>
      <c r="D9" t="s">
        <v>248</v>
      </c>
      <c r="E9">
        <v>4</v>
      </c>
    </row>
    <row r="10" spans="1:5" x14ac:dyDescent="0.25">
      <c r="A10">
        <v>9030684</v>
      </c>
      <c r="B10" t="s">
        <v>5</v>
      </c>
      <c r="C10" t="s">
        <v>235</v>
      </c>
      <c r="D10" t="s">
        <v>237</v>
      </c>
      <c r="E10">
        <v>3</v>
      </c>
    </row>
    <row r="11" spans="1:5" x14ac:dyDescent="0.25">
      <c r="A11">
        <v>9038676</v>
      </c>
      <c r="B11" t="s">
        <v>5</v>
      </c>
      <c r="C11" t="s">
        <v>235</v>
      </c>
      <c r="D11" t="s">
        <v>239</v>
      </c>
      <c r="E11">
        <v>3</v>
      </c>
    </row>
    <row r="12" spans="1:5" x14ac:dyDescent="0.25">
      <c r="A12">
        <v>10030897</v>
      </c>
      <c r="B12" t="s">
        <v>5</v>
      </c>
      <c r="C12" t="s">
        <v>235</v>
      </c>
      <c r="D12" t="s">
        <v>241</v>
      </c>
      <c r="E12">
        <v>3</v>
      </c>
    </row>
    <row r="13" spans="1:5" x14ac:dyDescent="0.25">
      <c r="A13">
        <v>10098420</v>
      </c>
      <c r="B13" t="s">
        <v>0</v>
      </c>
      <c r="C13" t="s">
        <v>235</v>
      </c>
      <c r="D13" t="s">
        <v>239</v>
      </c>
      <c r="E13">
        <v>3</v>
      </c>
    </row>
    <row r="14" spans="1:5" x14ac:dyDescent="0.25">
      <c r="A14">
        <v>9003331</v>
      </c>
      <c r="B14" t="s">
        <v>5</v>
      </c>
      <c r="C14" t="s">
        <v>235</v>
      </c>
      <c r="D14" t="s">
        <v>236</v>
      </c>
      <c r="E14">
        <v>2</v>
      </c>
    </row>
    <row r="15" spans="1:5" x14ac:dyDescent="0.25">
      <c r="A15">
        <v>9031387</v>
      </c>
      <c r="B15" t="s">
        <v>5</v>
      </c>
      <c r="C15" t="s">
        <v>235</v>
      </c>
      <c r="D15" t="s">
        <v>238</v>
      </c>
      <c r="E15">
        <v>2</v>
      </c>
    </row>
    <row r="16" spans="1:5" x14ac:dyDescent="0.25">
      <c r="A16">
        <v>10010926</v>
      </c>
      <c r="B16" t="s">
        <v>5</v>
      </c>
      <c r="C16" t="s">
        <v>235</v>
      </c>
      <c r="D16" t="s">
        <v>240</v>
      </c>
      <c r="E16">
        <v>2</v>
      </c>
    </row>
    <row r="17" spans="1:5" x14ac:dyDescent="0.25">
      <c r="A17">
        <v>4663</v>
      </c>
      <c r="B17" t="s">
        <v>5</v>
      </c>
      <c r="C17" t="s">
        <v>235</v>
      </c>
      <c r="D17" t="s">
        <v>242</v>
      </c>
      <c r="E17">
        <v>2</v>
      </c>
    </row>
    <row r="18" spans="1:5" x14ac:dyDescent="0.25">
      <c r="A18">
        <v>5007274</v>
      </c>
      <c r="B18" t="s">
        <v>3</v>
      </c>
      <c r="C18" t="s">
        <v>235</v>
      </c>
      <c r="D18" t="s">
        <v>247</v>
      </c>
      <c r="E18">
        <v>2</v>
      </c>
    </row>
    <row r="19" spans="1:5" x14ac:dyDescent="0.25">
      <c r="A19">
        <v>500129</v>
      </c>
      <c r="B19" t="s">
        <v>0</v>
      </c>
      <c r="C19" t="s">
        <v>235</v>
      </c>
      <c r="D19" t="s">
        <v>249</v>
      </c>
      <c r="E19">
        <v>2</v>
      </c>
    </row>
    <row r="20" spans="1:5" x14ac:dyDescent="0.25">
      <c r="A20">
        <v>4000996</v>
      </c>
      <c r="B20" t="s">
        <v>0</v>
      </c>
      <c r="C20" t="s">
        <v>235</v>
      </c>
      <c r="D20" t="s">
        <v>251</v>
      </c>
      <c r="E20">
        <v>2</v>
      </c>
    </row>
    <row r="21" spans="1:5" x14ac:dyDescent="0.25">
      <c r="A21">
        <v>4011002</v>
      </c>
      <c r="B21" t="s">
        <v>0</v>
      </c>
      <c r="C21" t="s">
        <v>235</v>
      </c>
      <c r="D21" t="s">
        <v>252</v>
      </c>
      <c r="E21">
        <v>2</v>
      </c>
    </row>
    <row r="22" spans="1:5" x14ac:dyDescent="0.25">
      <c r="A22">
        <v>5001097</v>
      </c>
      <c r="B22" t="s">
        <v>0</v>
      </c>
      <c r="C22" t="s">
        <v>235</v>
      </c>
      <c r="D22" t="s">
        <v>253</v>
      </c>
      <c r="E22">
        <v>2</v>
      </c>
    </row>
    <row r="23" spans="1:5" x14ac:dyDescent="0.25">
      <c r="A23">
        <v>9090287</v>
      </c>
      <c r="B23" t="s">
        <v>0</v>
      </c>
      <c r="C23" t="s">
        <v>235</v>
      </c>
      <c r="D23" t="s">
        <v>255</v>
      </c>
      <c r="E23">
        <v>2</v>
      </c>
    </row>
    <row r="24" spans="1:5" x14ac:dyDescent="0.25">
      <c r="A24">
        <v>9095148</v>
      </c>
      <c r="B24" t="s">
        <v>0</v>
      </c>
      <c r="C24" t="s">
        <v>235</v>
      </c>
      <c r="D24" t="s">
        <v>256</v>
      </c>
      <c r="E24">
        <v>2</v>
      </c>
    </row>
    <row r="25" spans="1:5" x14ac:dyDescent="0.25">
      <c r="A25">
        <v>9003370</v>
      </c>
      <c r="B25" t="s">
        <v>5</v>
      </c>
      <c r="C25" t="s">
        <v>235</v>
      </c>
      <c r="D25" t="s">
        <v>213</v>
      </c>
      <c r="E25">
        <v>1</v>
      </c>
    </row>
    <row r="26" spans="1:5" x14ac:dyDescent="0.25">
      <c r="A26">
        <v>9039416</v>
      </c>
      <c r="B26" t="s">
        <v>5</v>
      </c>
      <c r="C26" t="s">
        <v>235</v>
      </c>
      <c r="D26" t="s">
        <v>216</v>
      </c>
      <c r="E26">
        <v>1</v>
      </c>
    </row>
    <row r="27" spans="1:5" x14ac:dyDescent="0.25">
      <c r="A27">
        <v>9052398</v>
      </c>
      <c r="B27" t="s">
        <v>5</v>
      </c>
      <c r="C27" t="s">
        <v>235</v>
      </c>
      <c r="D27" t="s">
        <v>213</v>
      </c>
      <c r="E27">
        <v>1</v>
      </c>
    </row>
    <row r="28" spans="1:5" x14ac:dyDescent="0.25">
      <c r="A28">
        <v>3005132</v>
      </c>
      <c r="B28" t="s">
        <v>5</v>
      </c>
      <c r="C28" t="s">
        <v>235</v>
      </c>
      <c r="D28" t="s">
        <v>213</v>
      </c>
      <c r="E28">
        <v>1</v>
      </c>
    </row>
    <row r="29" spans="1:5" x14ac:dyDescent="0.25">
      <c r="A29">
        <v>3016056</v>
      </c>
      <c r="B29" t="s">
        <v>5</v>
      </c>
      <c r="C29" t="s">
        <v>235</v>
      </c>
      <c r="D29" t="s">
        <v>233</v>
      </c>
      <c r="E29">
        <v>1</v>
      </c>
    </row>
    <row r="30" spans="1:5" x14ac:dyDescent="0.25">
      <c r="A30">
        <v>2005572</v>
      </c>
      <c r="B30" t="s">
        <v>3</v>
      </c>
      <c r="C30" t="s">
        <v>235</v>
      </c>
      <c r="D30" t="s">
        <v>213</v>
      </c>
      <c r="E30">
        <v>1</v>
      </c>
    </row>
    <row r="31" spans="1:5" x14ac:dyDescent="0.25">
      <c r="A31">
        <v>6015647</v>
      </c>
      <c r="B31" t="s">
        <v>3</v>
      </c>
      <c r="C31" t="s">
        <v>235</v>
      </c>
      <c r="D31" t="s">
        <v>213</v>
      </c>
      <c r="E31">
        <v>1</v>
      </c>
    </row>
    <row r="32" spans="1:5" x14ac:dyDescent="0.25">
      <c r="A32">
        <v>7086224</v>
      </c>
      <c r="B32" t="s">
        <v>3</v>
      </c>
      <c r="C32" t="s">
        <v>235</v>
      </c>
      <c r="D32" t="s">
        <v>223</v>
      </c>
      <c r="E32">
        <v>1</v>
      </c>
    </row>
    <row r="33" spans="1:5" x14ac:dyDescent="0.25">
      <c r="A33">
        <v>8107048</v>
      </c>
      <c r="B33" t="s">
        <v>3</v>
      </c>
      <c r="C33" t="s">
        <v>235</v>
      </c>
      <c r="D33" t="s">
        <v>213</v>
      </c>
      <c r="E33">
        <v>1</v>
      </c>
    </row>
    <row r="34" spans="1:5" x14ac:dyDescent="0.25">
      <c r="A34">
        <v>9040167</v>
      </c>
      <c r="B34" t="s">
        <v>3</v>
      </c>
      <c r="C34" t="s">
        <v>235</v>
      </c>
      <c r="D34" t="s">
        <v>210</v>
      </c>
      <c r="E34">
        <v>1</v>
      </c>
    </row>
    <row r="35" spans="1:5" x14ac:dyDescent="0.25">
      <c r="A35">
        <v>9083682</v>
      </c>
      <c r="B35" t="s">
        <v>3</v>
      </c>
      <c r="C35" t="s">
        <v>235</v>
      </c>
      <c r="D35" t="s">
        <v>212</v>
      </c>
      <c r="E35">
        <v>1</v>
      </c>
    </row>
    <row r="36" spans="1:5" x14ac:dyDescent="0.25">
      <c r="A36">
        <v>4006540</v>
      </c>
      <c r="B36" t="s">
        <v>0</v>
      </c>
      <c r="C36" t="s">
        <v>235</v>
      </c>
      <c r="D36" t="s">
        <v>223</v>
      </c>
      <c r="E36">
        <v>1</v>
      </c>
    </row>
    <row r="37" spans="1:5" x14ac:dyDescent="0.25">
      <c r="A37">
        <v>4007054</v>
      </c>
      <c r="B37" t="s">
        <v>0</v>
      </c>
      <c r="C37" t="s">
        <v>235</v>
      </c>
      <c r="D37" t="s">
        <v>217</v>
      </c>
      <c r="E37">
        <v>1</v>
      </c>
    </row>
    <row r="38" spans="1:5" x14ac:dyDescent="0.25">
      <c r="A38">
        <v>5001098</v>
      </c>
      <c r="B38" t="s">
        <v>0</v>
      </c>
      <c r="C38" t="s">
        <v>235</v>
      </c>
      <c r="D38" t="s">
        <v>205</v>
      </c>
      <c r="E38">
        <v>1</v>
      </c>
    </row>
    <row r="39" spans="1:5" x14ac:dyDescent="0.25">
      <c r="A39">
        <v>5006152</v>
      </c>
      <c r="B39" t="s">
        <v>0</v>
      </c>
      <c r="C39" t="s">
        <v>235</v>
      </c>
      <c r="D39" t="s">
        <v>214</v>
      </c>
      <c r="E39">
        <v>1</v>
      </c>
    </row>
    <row r="40" spans="1:5" x14ac:dyDescent="0.25">
      <c r="A40">
        <v>8103536</v>
      </c>
      <c r="B40" t="s">
        <v>0</v>
      </c>
      <c r="C40" t="s">
        <v>235</v>
      </c>
      <c r="D40" t="s">
        <v>212</v>
      </c>
      <c r="E40">
        <v>1</v>
      </c>
    </row>
    <row r="41" spans="1:5" x14ac:dyDescent="0.25">
      <c r="A41">
        <v>10020659</v>
      </c>
      <c r="B41" t="s">
        <v>0</v>
      </c>
      <c r="C41" t="s">
        <v>235</v>
      </c>
      <c r="D41" t="s">
        <v>213</v>
      </c>
      <c r="E41">
        <v>1</v>
      </c>
    </row>
    <row r="42" spans="1:5" x14ac:dyDescent="0.25">
      <c r="A42">
        <v>10163776</v>
      </c>
      <c r="B42" t="s">
        <v>0</v>
      </c>
      <c r="C42" t="s">
        <v>235</v>
      </c>
      <c r="D42" t="s">
        <v>213</v>
      </c>
      <c r="E42">
        <v>1</v>
      </c>
    </row>
    <row r="43" spans="1:5" x14ac:dyDescent="0.25">
      <c r="A43">
        <v>10173664</v>
      </c>
      <c r="B43" t="s">
        <v>0</v>
      </c>
      <c r="C43" t="s">
        <v>235</v>
      </c>
      <c r="D43" t="s">
        <v>216</v>
      </c>
      <c r="E43">
        <v>1</v>
      </c>
    </row>
    <row r="45" spans="1:5" x14ac:dyDescent="0.25">
      <c r="A45">
        <f>SUBTOTAL(2,INR[Edited_BfArM Nummer2])</f>
        <v>42</v>
      </c>
      <c r="E45">
        <f>SUBTOTAL(9,INR[Total Number of Observations])</f>
        <v>86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70"/>
  <sheetViews>
    <sheetView workbookViewId="0">
      <selection sqref="A1:G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4" width="27" customWidth="1"/>
    <col min="5" max="5" width="25.42578125" customWidth="1"/>
    <col min="6" max="6" width="16.85546875" customWidth="1"/>
    <col min="7" max="7" width="17.85546875" customWidth="1"/>
  </cols>
  <sheetData>
    <row r="1" spans="1:7" x14ac:dyDescent="0.25">
      <c r="A1" s="6" t="s">
        <v>96</v>
      </c>
      <c r="B1" s="7" t="s">
        <v>97</v>
      </c>
      <c r="C1" s="2" t="s">
        <v>257</v>
      </c>
      <c r="D1" s="2" t="s">
        <v>258</v>
      </c>
      <c r="E1" s="2" t="s">
        <v>259</v>
      </c>
      <c r="F1" s="2" t="s">
        <v>260</v>
      </c>
      <c r="G1" s="2" t="s">
        <v>261</v>
      </c>
    </row>
    <row r="2" spans="1:7" x14ac:dyDescent="0.25">
      <c r="A2">
        <v>7072184</v>
      </c>
      <c r="B2" t="s">
        <v>20</v>
      </c>
      <c r="C2" s="12"/>
      <c r="D2" s="12"/>
      <c r="E2">
        <v>2.9</v>
      </c>
    </row>
    <row r="3" spans="1:7" x14ac:dyDescent="0.25">
      <c r="A3">
        <v>9108231</v>
      </c>
      <c r="B3" t="s">
        <v>20</v>
      </c>
      <c r="C3" s="12"/>
      <c r="D3" s="12"/>
      <c r="E3" s="13"/>
      <c r="F3" s="13"/>
      <c r="G3" s="13"/>
    </row>
    <row r="4" spans="1:7" x14ac:dyDescent="0.25">
      <c r="A4">
        <v>12061933</v>
      </c>
      <c r="B4" t="s">
        <v>20</v>
      </c>
      <c r="C4" s="12"/>
      <c r="D4" s="12"/>
      <c r="E4" s="13"/>
      <c r="F4" s="13"/>
      <c r="G4" s="13"/>
    </row>
    <row r="5" spans="1:7" x14ac:dyDescent="0.25">
      <c r="A5">
        <v>95005911</v>
      </c>
      <c r="B5" t="s">
        <v>20</v>
      </c>
    </row>
    <row r="6" spans="1:7" x14ac:dyDescent="0.25">
      <c r="A6">
        <v>99001908</v>
      </c>
      <c r="B6" t="s">
        <v>20</v>
      </c>
    </row>
    <row r="7" spans="1:7" x14ac:dyDescent="0.25">
      <c r="A7">
        <v>99004067</v>
      </c>
      <c r="B7" t="s">
        <v>20</v>
      </c>
    </row>
    <row r="8" spans="1:7" x14ac:dyDescent="0.25">
      <c r="A8">
        <v>97002136</v>
      </c>
      <c r="B8" t="s">
        <v>20</v>
      </c>
    </row>
    <row r="9" spans="1:7" x14ac:dyDescent="0.25">
      <c r="A9">
        <v>1502</v>
      </c>
      <c r="B9" t="s">
        <v>20</v>
      </c>
      <c r="C9" s="12"/>
      <c r="D9" s="12"/>
      <c r="E9" s="13"/>
      <c r="F9" s="13"/>
      <c r="G9" s="13"/>
    </row>
    <row r="10" spans="1:7" x14ac:dyDescent="0.25">
      <c r="A10">
        <v>4003543</v>
      </c>
      <c r="B10" t="s">
        <v>20</v>
      </c>
      <c r="C10" s="12"/>
      <c r="D10" s="12"/>
      <c r="E10" s="13"/>
      <c r="F10" s="13"/>
      <c r="G10" s="13"/>
    </row>
    <row r="11" spans="1:7" x14ac:dyDescent="0.25">
      <c r="A11">
        <v>4900261</v>
      </c>
      <c r="B11" t="s">
        <v>20</v>
      </c>
      <c r="C11" s="12"/>
      <c r="D11" s="12"/>
      <c r="E11" s="13"/>
      <c r="F11" s="13"/>
      <c r="G11" s="13"/>
    </row>
    <row r="12" spans="1:7" x14ac:dyDescent="0.25">
      <c r="C12" s="12"/>
      <c r="D12" s="12"/>
      <c r="E12" s="13"/>
      <c r="F12" s="13"/>
      <c r="G12" s="13"/>
    </row>
    <row r="13" spans="1:7" x14ac:dyDescent="0.25">
      <c r="A13">
        <v>14242856</v>
      </c>
      <c r="B13" t="s">
        <v>18</v>
      </c>
      <c r="C13" s="12"/>
      <c r="D13" s="12"/>
      <c r="E13" s="13"/>
      <c r="F13" s="13"/>
      <c r="G13" s="13"/>
    </row>
    <row r="14" spans="1:7" x14ac:dyDescent="0.25">
      <c r="A14">
        <v>99001183</v>
      </c>
      <c r="B14" t="s">
        <v>18</v>
      </c>
      <c r="C14" s="12"/>
      <c r="D14" s="12"/>
      <c r="E14" s="13"/>
      <c r="F14" s="13"/>
      <c r="G14" s="13"/>
    </row>
    <row r="15" spans="1:7" x14ac:dyDescent="0.25">
      <c r="A15">
        <v>3000983</v>
      </c>
      <c r="B15" t="s">
        <v>18</v>
      </c>
      <c r="C15" s="12"/>
      <c r="D15" s="12"/>
      <c r="E15" s="13"/>
      <c r="F15" s="13"/>
      <c r="G15" s="13"/>
    </row>
    <row r="16" spans="1:7" x14ac:dyDescent="0.25">
      <c r="A16">
        <v>10064335</v>
      </c>
      <c r="B16" t="s">
        <v>18</v>
      </c>
      <c r="C16" s="12"/>
      <c r="D16" s="12"/>
      <c r="E16" s="13"/>
      <c r="F16" s="13"/>
      <c r="G16" s="13"/>
    </row>
    <row r="17" spans="1:7" x14ac:dyDescent="0.25">
      <c r="A17" s="12"/>
      <c r="C17" s="12"/>
      <c r="D17" s="12"/>
      <c r="E17" s="13"/>
      <c r="F17" s="13"/>
      <c r="G17" s="13"/>
    </row>
    <row r="18" spans="1:7" x14ac:dyDescent="0.25">
      <c r="A18">
        <v>1480</v>
      </c>
      <c r="B18" t="s">
        <v>16</v>
      </c>
    </row>
    <row r="19" spans="1:7" x14ac:dyDescent="0.25">
      <c r="A19">
        <v>7063959</v>
      </c>
      <c r="B19" t="s">
        <v>16</v>
      </c>
      <c r="C19" s="12"/>
      <c r="D19" s="12"/>
      <c r="E19" s="13"/>
      <c r="F19" s="13"/>
      <c r="G19" s="13"/>
    </row>
    <row r="20" spans="1:7" x14ac:dyDescent="0.25">
      <c r="A20">
        <v>1003215</v>
      </c>
      <c r="B20" t="s">
        <v>16</v>
      </c>
      <c r="C20" s="12"/>
      <c r="D20" s="12"/>
      <c r="E20" s="13"/>
      <c r="F20" s="13"/>
      <c r="G20" s="13"/>
    </row>
    <row r="21" spans="1:7" x14ac:dyDescent="0.25">
      <c r="A21">
        <v>99000802</v>
      </c>
      <c r="B21" t="s">
        <v>16</v>
      </c>
      <c r="C21" s="12"/>
      <c r="D21" s="12"/>
      <c r="E21" s="13"/>
      <c r="F21" s="13"/>
      <c r="G21" s="13"/>
    </row>
    <row r="22" spans="1:7" x14ac:dyDescent="0.25">
      <c r="A22">
        <v>99000892</v>
      </c>
      <c r="B22" t="s">
        <v>16</v>
      </c>
      <c r="C22" s="12"/>
      <c r="D22" s="12"/>
      <c r="E22" s="13"/>
      <c r="F22" s="13"/>
      <c r="G22" s="13"/>
    </row>
    <row r="23" spans="1:7" x14ac:dyDescent="0.25">
      <c r="A23" s="14">
        <v>1000192</v>
      </c>
      <c r="B23" t="s">
        <v>16</v>
      </c>
      <c r="C23" s="12"/>
      <c r="D23" s="12"/>
      <c r="E23" s="13"/>
      <c r="F23" s="13"/>
      <c r="G23" s="13"/>
    </row>
    <row r="24" spans="1:7" x14ac:dyDescent="0.25">
      <c r="A24">
        <v>1506</v>
      </c>
      <c r="B24" t="s">
        <v>16</v>
      </c>
      <c r="C24" s="12"/>
      <c r="D24" s="12"/>
      <c r="E24" s="13"/>
      <c r="F24" s="13"/>
      <c r="G24" s="13"/>
    </row>
    <row r="25" spans="1:7" x14ac:dyDescent="0.25">
      <c r="A25" s="14">
        <v>99000894</v>
      </c>
      <c r="B25" t="s">
        <v>16</v>
      </c>
      <c r="C25" s="12"/>
      <c r="D25" s="12"/>
      <c r="E25" s="13"/>
      <c r="F25" s="13"/>
      <c r="G25" s="13"/>
    </row>
    <row r="26" spans="1:7" x14ac:dyDescent="0.25">
      <c r="A26">
        <v>99000897</v>
      </c>
      <c r="B26" t="s">
        <v>16</v>
      </c>
    </row>
    <row r="27" spans="1:7" x14ac:dyDescent="0.25">
      <c r="A27">
        <v>99001245</v>
      </c>
      <c r="B27" t="s">
        <v>16</v>
      </c>
    </row>
    <row r="28" spans="1:7" x14ac:dyDescent="0.25">
      <c r="A28">
        <v>99001902</v>
      </c>
      <c r="B28" t="s">
        <v>16</v>
      </c>
    </row>
    <row r="29" spans="1:7" x14ac:dyDescent="0.25">
      <c r="A29">
        <v>99001912</v>
      </c>
      <c r="B29" t="s">
        <v>16</v>
      </c>
    </row>
    <row r="30" spans="1:7" x14ac:dyDescent="0.25">
      <c r="A30">
        <v>99001913</v>
      </c>
      <c r="B30" t="s">
        <v>16</v>
      </c>
    </row>
    <row r="31" spans="1:7" x14ac:dyDescent="0.25">
      <c r="A31">
        <v>99001937</v>
      </c>
      <c r="B31" t="s">
        <v>16</v>
      </c>
    </row>
    <row r="32" spans="1:7" x14ac:dyDescent="0.25">
      <c r="A32">
        <v>99001943</v>
      </c>
      <c r="B32" t="s">
        <v>16</v>
      </c>
    </row>
    <row r="33" spans="1:7" x14ac:dyDescent="0.25">
      <c r="A33">
        <v>99001927</v>
      </c>
      <c r="B33" t="s">
        <v>16</v>
      </c>
    </row>
    <row r="34" spans="1:7" x14ac:dyDescent="0.25">
      <c r="A34">
        <v>1505</v>
      </c>
      <c r="B34" t="s">
        <v>16</v>
      </c>
      <c r="C34" s="12"/>
      <c r="D34" s="12"/>
      <c r="E34" s="13"/>
      <c r="F34" s="13"/>
      <c r="G34" s="13"/>
    </row>
    <row r="35" spans="1:7" x14ac:dyDescent="0.25">
      <c r="A35" s="14">
        <v>1000197</v>
      </c>
      <c r="B35" t="s">
        <v>16</v>
      </c>
      <c r="C35" s="12"/>
      <c r="D35" s="12"/>
      <c r="E35" s="13"/>
      <c r="F35" s="13"/>
      <c r="G35" s="13"/>
    </row>
    <row r="36" spans="1:7" x14ac:dyDescent="0.25">
      <c r="A36" s="14">
        <v>96018835</v>
      </c>
      <c r="B36" t="s">
        <v>16</v>
      </c>
      <c r="C36" s="12"/>
      <c r="D36" s="12"/>
      <c r="E36" s="13"/>
      <c r="F36" s="13"/>
      <c r="G36" s="13"/>
    </row>
    <row r="37" spans="1:7" x14ac:dyDescent="0.25">
      <c r="A37">
        <v>98008326</v>
      </c>
      <c r="B37" t="s">
        <v>16</v>
      </c>
      <c r="C37" s="12"/>
      <c r="D37" s="12"/>
      <c r="E37" s="13"/>
      <c r="F37" s="13"/>
      <c r="G37" s="13"/>
    </row>
    <row r="38" spans="1:7" x14ac:dyDescent="0.25">
      <c r="A38">
        <v>99000717</v>
      </c>
      <c r="B38" t="s">
        <v>16</v>
      </c>
      <c r="C38" s="12"/>
      <c r="D38" s="12"/>
      <c r="E38" s="13"/>
      <c r="F38" s="13"/>
      <c r="G38" s="13"/>
    </row>
    <row r="40" spans="1:7" x14ac:dyDescent="0.25">
      <c r="A40" s="15">
        <v>6016435</v>
      </c>
      <c r="B40" t="s">
        <v>14</v>
      </c>
    </row>
    <row r="41" spans="1:7" x14ac:dyDescent="0.25">
      <c r="A41">
        <v>8045149</v>
      </c>
      <c r="B41" t="s">
        <v>14</v>
      </c>
    </row>
    <row r="42" spans="1:7" x14ac:dyDescent="0.25">
      <c r="A42">
        <v>10023001</v>
      </c>
      <c r="B42" t="s">
        <v>14</v>
      </c>
    </row>
    <row r="43" spans="1:7" x14ac:dyDescent="0.25">
      <c r="A43">
        <v>10027526</v>
      </c>
      <c r="B43" t="s">
        <v>14</v>
      </c>
    </row>
    <row r="44" spans="1:7" x14ac:dyDescent="0.25">
      <c r="A44">
        <v>14222171</v>
      </c>
      <c r="B44" t="s">
        <v>14</v>
      </c>
    </row>
    <row r="45" spans="1:7" x14ac:dyDescent="0.25">
      <c r="A45">
        <v>1006143</v>
      </c>
      <c r="B45" t="s">
        <v>14</v>
      </c>
    </row>
    <row r="46" spans="1:7" x14ac:dyDescent="0.25">
      <c r="A46">
        <v>6006917</v>
      </c>
      <c r="B46" t="s">
        <v>14</v>
      </c>
    </row>
    <row r="48" spans="1:7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6" x14ac:dyDescent="0.25">
      <c r="A321">
        <v>98000595</v>
      </c>
      <c r="B321" t="s">
        <v>0</v>
      </c>
    </row>
    <row r="322" spans="1:6" x14ac:dyDescent="0.25">
      <c r="A322">
        <v>98002692</v>
      </c>
      <c r="B322" t="s">
        <v>0</v>
      </c>
    </row>
    <row r="323" spans="1:6" x14ac:dyDescent="0.25">
      <c r="A323">
        <v>98005277</v>
      </c>
      <c r="B323" t="s">
        <v>0</v>
      </c>
    </row>
    <row r="324" spans="1:6" x14ac:dyDescent="0.25">
      <c r="A324">
        <v>99001815</v>
      </c>
      <c r="B324" t="s">
        <v>0</v>
      </c>
    </row>
    <row r="325" spans="1:6" x14ac:dyDescent="0.25">
      <c r="A325">
        <v>6012361</v>
      </c>
      <c r="B325" t="s">
        <v>0</v>
      </c>
    </row>
    <row r="326" spans="1:6" x14ac:dyDescent="0.25">
      <c r="A326">
        <v>6015793</v>
      </c>
      <c r="B326" t="s">
        <v>0</v>
      </c>
    </row>
    <row r="327" spans="1:6" x14ac:dyDescent="0.25">
      <c r="A327">
        <v>6043619</v>
      </c>
      <c r="B327" t="s">
        <v>0</v>
      </c>
    </row>
    <row r="328" spans="1:6" x14ac:dyDescent="0.25">
      <c r="A328">
        <v>7001097</v>
      </c>
      <c r="B328" t="s">
        <v>0</v>
      </c>
    </row>
    <row r="329" spans="1:6" x14ac:dyDescent="0.25">
      <c r="A329">
        <v>7011435</v>
      </c>
      <c r="B329" t="s">
        <v>0</v>
      </c>
    </row>
    <row r="330" spans="1:6" x14ac:dyDescent="0.25">
      <c r="A330">
        <v>7045811</v>
      </c>
      <c r="B330" t="s">
        <v>0</v>
      </c>
    </row>
    <row r="331" spans="1:6" x14ac:dyDescent="0.25">
      <c r="A331">
        <v>7071198</v>
      </c>
      <c r="B331" t="s">
        <v>0</v>
      </c>
    </row>
    <row r="332" spans="1:6" x14ac:dyDescent="0.25">
      <c r="A332">
        <v>7101143</v>
      </c>
      <c r="B332" t="s">
        <v>0</v>
      </c>
    </row>
    <row r="333" spans="1:6" x14ac:dyDescent="0.25">
      <c r="A333">
        <v>8073350</v>
      </c>
      <c r="B333" t="s">
        <v>0</v>
      </c>
    </row>
    <row r="334" spans="1:6" x14ac:dyDescent="0.25">
      <c r="A334">
        <v>8073645</v>
      </c>
      <c r="B334" t="s">
        <v>0</v>
      </c>
    </row>
    <row r="335" spans="1:6" x14ac:dyDescent="0.25">
      <c r="A335" s="20">
        <v>8089666</v>
      </c>
      <c r="B335" t="s">
        <v>0</v>
      </c>
      <c r="C335">
        <v>3</v>
      </c>
      <c r="D335">
        <v>3</v>
      </c>
      <c r="F335" s="23">
        <v>4</v>
      </c>
    </row>
    <row r="336" spans="1:6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42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2.28515625" bestFit="1" customWidth="1"/>
    <col min="4" max="4" width="66.710937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262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262</v>
      </c>
      <c r="D2" t="s">
        <v>259</v>
      </c>
      <c r="E2">
        <v>1</v>
      </c>
    </row>
    <row r="3" spans="1:5" x14ac:dyDescent="0.25">
      <c r="A3">
        <v>8089666</v>
      </c>
      <c r="B3" t="s">
        <v>0</v>
      </c>
      <c r="C3" t="s">
        <v>262</v>
      </c>
      <c r="D3" t="s">
        <v>263</v>
      </c>
      <c r="E3">
        <v>3</v>
      </c>
    </row>
    <row r="5" spans="1:5" x14ac:dyDescent="0.25">
      <c r="A5">
        <f>SUBTOTAL(2,Troponin_I[Edited_BfArM Nummer2])</f>
        <v>2</v>
      </c>
      <c r="E5">
        <f>SUBTOTAL(9,Troponin_I[Total Number of Observations])</f>
        <v>4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70"/>
  <sheetViews>
    <sheetView workbookViewId="0">
      <selection sqref="A1:K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30.28515625" customWidth="1"/>
    <col min="4" max="7" width="29.28515625" customWidth="1"/>
    <col min="8" max="8" width="27.7109375" customWidth="1"/>
    <col min="9" max="11" width="19.140625" customWidth="1"/>
  </cols>
  <sheetData>
    <row r="1" spans="1:11" x14ac:dyDescent="0.25">
      <c r="A1" s="6" t="s">
        <v>96</v>
      </c>
      <c r="B1" s="7" t="s">
        <v>97</v>
      </c>
      <c r="C1" s="2" t="s">
        <v>264</v>
      </c>
      <c r="D1" s="2" t="s">
        <v>265</v>
      </c>
      <c r="E1" s="2" t="s">
        <v>266</v>
      </c>
      <c r="F1" s="2" t="s">
        <v>267</v>
      </c>
      <c r="G1" s="2" t="s">
        <v>268</v>
      </c>
      <c r="H1" s="2" t="s">
        <v>269</v>
      </c>
      <c r="I1" s="2" t="s">
        <v>270</v>
      </c>
      <c r="J1" s="2" t="s">
        <v>271</v>
      </c>
      <c r="K1" s="2" t="s">
        <v>272</v>
      </c>
    </row>
    <row r="2" spans="1:11" x14ac:dyDescent="0.25">
      <c r="A2">
        <v>7072184</v>
      </c>
      <c r="B2" t="s">
        <v>20</v>
      </c>
      <c r="H2">
        <v>18</v>
      </c>
    </row>
    <row r="3" spans="1:11" x14ac:dyDescent="0.25">
      <c r="A3">
        <v>9108231</v>
      </c>
      <c r="B3" t="s">
        <v>20</v>
      </c>
      <c r="C3" s="13"/>
      <c r="D3" s="13"/>
      <c r="E3" s="13"/>
      <c r="F3" s="13"/>
      <c r="G3" s="13"/>
      <c r="H3" s="13"/>
      <c r="I3" s="13"/>
      <c r="J3" s="13"/>
      <c r="K3" s="13"/>
    </row>
    <row r="4" spans="1:11" x14ac:dyDescent="0.25">
      <c r="A4">
        <v>12061933</v>
      </c>
      <c r="B4" t="s">
        <v>20</v>
      </c>
      <c r="C4" s="13"/>
      <c r="D4" s="13"/>
      <c r="E4" s="13"/>
      <c r="F4" s="13"/>
      <c r="G4" s="13"/>
      <c r="H4" s="13"/>
      <c r="I4" s="13"/>
      <c r="J4" s="13"/>
      <c r="K4" s="13"/>
    </row>
    <row r="5" spans="1:11" x14ac:dyDescent="0.25">
      <c r="A5">
        <v>95005911</v>
      </c>
      <c r="B5" t="s">
        <v>20</v>
      </c>
    </row>
    <row r="6" spans="1:11" x14ac:dyDescent="0.25">
      <c r="A6">
        <v>99001908</v>
      </c>
      <c r="B6" t="s">
        <v>20</v>
      </c>
    </row>
    <row r="7" spans="1:11" x14ac:dyDescent="0.25">
      <c r="A7">
        <v>99004067</v>
      </c>
      <c r="B7" t="s">
        <v>20</v>
      </c>
    </row>
    <row r="8" spans="1:11" x14ac:dyDescent="0.25">
      <c r="A8">
        <v>97002136</v>
      </c>
      <c r="B8" t="s">
        <v>20</v>
      </c>
    </row>
    <row r="9" spans="1:11" x14ac:dyDescent="0.25">
      <c r="A9">
        <v>1502</v>
      </c>
      <c r="B9" t="s">
        <v>20</v>
      </c>
      <c r="C9" s="13"/>
      <c r="D9" s="13"/>
      <c r="E9" s="13"/>
      <c r="F9" s="13"/>
      <c r="G9" s="13"/>
      <c r="H9" s="13"/>
      <c r="I9" s="13"/>
      <c r="J9" s="13"/>
      <c r="K9" s="13"/>
    </row>
    <row r="10" spans="1:11" x14ac:dyDescent="0.25">
      <c r="A10">
        <v>4003543</v>
      </c>
      <c r="B10" t="s">
        <v>20</v>
      </c>
      <c r="C10" s="13"/>
      <c r="D10" s="13"/>
      <c r="E10" s="13"/>
      <c r="F10" s="13"/>
      <c r="G10" s="13"/>
      <c r="H10" s="13"/>
      <c r="I10" s="13"/>
      <c r="J10" s="13"/>
      <c r="K10" s="13"/>
    </row>
    <row r="11" spans="1:11" x14ac:dyDescent="0.25">
      <c r="A11">
        <v>4900261</v>
      </c>
      <c r="B11" t="s">
        <v>20</v>
      </c>
      <c r="C11" s="13"/>
      <c r="D11" s="13"/>
      <c r="E11" s="13"/>
      <c r="F11" s="13"/>
      <c r="G11" s="13"/>
      <c r="H11" s="13"/>
      <c r="I11" s="13"/>
      <c r="J11" s="13"/>
      <c r="K11" s="13"/>
    </row>
    <row r="12" spans="1:11" x14ac:dyDescent="0.25">
      <c r="C12" s="13"/>
      <c r="D12" s="13"/>
      <c r="E12" s="13"/>
      <c r="F12" s="13"/>
      <c r="G12" s="13"/>
      <c r="H12" s="13"/>
      <c r="I12" s="13"/>
      <c r="J12" s="13"/>
      <c r="K12" s="13"/>
    </row>
    <row r="13" spans="1:11" x14ac:dyDescent="0.25">
      <c r="A13">
        <v>14242856</v>
      </c>
      <c r="B13" t="s">
        <v>18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1:11" x14ac:dyDescent="0.25">
      <c r="A14">
        <v>99001183</v>
      </c>
      <c r="B14" t="s">
        <v>18</v>
      </c>
      <c r="C14" s="13"/>
      <c r="D14" s="13"/>
      <c r="E14" s="13"/>
      <c r="F14" s="13"/>
      <c r="G14" s="13"/>
      <c r="H14" s="13"/>
      <c r="I14" s="13"/>
      <c r="J14" s="13"/>
      <c r="K14" s="13"/>
    </row>
    <row r="15" spans="1:11" x14ac:dyDescent="0.25">
      <c r="A15">
        <v>3000983</v>
      </c>
      <c r="B15" t="s">
        <v>18</v>
      </c>
      <c r="C15" s="13"/>
      <c r="D15" s="13"/>
      <c r="E15" s="13"/>
      <c r="F15" s="13"/>
      <c r="G15" s="13"/>
      <c r="H15" s="13"/>
      <c r="I15" s="13"/>
      <c r="J15" s="13"/>
      <c r="K15" s="13"/>
    </row>
    <row r="16" spans="1:11" x14ac:dyDescent="0.25">
      <c r="A16">
        <v>10064335</v>
      </c>
      <c r="B16" t="s">
        <v>18</v>
      </c>
      <c r="C16" s="13"/>
      <c r="D16" s="13"/>
      <c r="E16" s="13"/>
      <c r="F16" s="13"/>
      <c r="G16" s="13"/>
      <c r="H16" s="13"/>
      <c r="I16" s="13"/>
      <c r="J16" s="13"/>
      <c r="K16" s="13"/>
    </row>
    <row r="17" spans="1:11" x14ac:dyDescent="0.25">
      <c r="A17" s="12"/>
      <c r="C17" s="13"/>
      <c r="D17" s="13"/>
      <c r="E17" s="13"/>
      <c r="F17" s="13"/>
      <c r="G17" s="13"/>
      <c r="H17" s="13"/>
      <c r="I17" s="13"/>
      <c r="J17" s="13"/>
      <c r="K17" s="13"/>
    </row>
    <row r="18" spans="1:11" x14ac:dyDescent="0.25">
      <c r="A18">
        <v>1480</v>
      </c>
      <c r="B18" t="s">
        <v>16</v>
      </c>
    </row>
    <row r="19" spans="1:11" x14ac:dyDescent="0.25">
      <c r="A19">
        <v>7063959</v>
      </c>
      <c r="B19" t="s">
        <v>16</v>
      </c>
      <c r="C19" s="13"/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>
        <v>1003215</v>
      </c>
      <c r="B20" t="s">
        <v>16</v>
      </c>
      <c r="C20" s="13"/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>
        <v>99000802</v>
      </c>
      <c r="B21" t="s">
        <v>16</v>
      </c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25">
      <c r="A22">
        <v>99000892</v>
      </c>
      <c r="B22" t="s">
        <v>16</v>
      </c>
      <c r="C22" s="13"/>
      <c r="D22" s="13"/>
      <c r="E22" s="13"/>
      <c r="F22" s="13"/>
      <c r="G22" s="13"/>
      <c r="H22" s="13"/>
      <c r="I22" s="13"/>
      <c r="J22" s="13"/>
      <c r="K22" s="13"/>
    </row>
    <row r="23" spans="1:11" x14ac:dyDescent="0.25">
      <c r="A23" s="14">
        <v>1000192</v>
      </c>
      <c r="B23" t="s">
        <v>16</v>
      </c>
      <c r="C23" s="13"/>
      <c r="D23" s="13"/>
      <c r="E23" s="13"/>
      <c r="F23" s="13"/>
      <c r="G23" s="13"/>
      <c r="H23" s="13"/>
      <c r="I23" s="13"/>
      <c r="J23" s="13"/>
      <c r="K23" s="13"/>
    </row>
    <row r="24" spans="1:11" x14ac:dyDescent="0.25">
      <c r="A24">
        <v>1506</v>
      </c>
      <c r="B24" t="s">
        <v>16</v>
      </c>
      <c r="C24" s="13"/>
      <c r="D24" s="13"/>
      <c r="E24" s="13"/>
      <c r="F24" s="13"/>
      <c r="G24" s="13"/>
      <c r="H24" s="13"/>
      <c r="I24" s="13"/>
      <c r="J24" s="13"/>
      <c r="K24" s="13"/>
    </row>
    <row r="25" spans="1:11" x14ac:dyDescent="0.25">
      <c r="A25" s="14">
        <v>99000894</v>
      </c>
      <c r="B25" t="s">
        <v>16</v>
      </c>
      <c r="C25" s="13"/>
      <c r="D25" s="13"/>
      <c r="E25" s="13"/>
      <c r="F25" s="13"/>
      <c r="G25" s="13"/>
      <c r="H25" s="13"/>
      <c r="I25" s="13"/>
      <c r="J25" s="13"/>
      <c r="K25" s="13"/>
    </row>
    <row r="26" spans="1:11" x14ac:dyDescent="0.25">
      <c r="A26">
        <v>99000897</v>
      </c>
      <c r="B26" t="s">
        <v>16</v>
      </c>
    </row>
    <row r="27" spans="1:11" x14ac:dyDescent="0.25">
      <c r="A27">
        <v>99001245</v>
      </c>
      <c r="B27" t="s">
        <v>16</v>
      </c>
    </row>
    <row r="28" spans="1:11" x14ac:dyDescent="0.25">
      <c r="A28">
        <v>99001902</v>
      </c>
      <c r="B28" t="s">
        <v>16</v>
      </c>
    </row>
    <row r="29" spans="1:11" x14ac:dyDescent="0.25">
      <c r="A29">
        <v>99001912</v>
      </c>
      <c r="B29" t="s">
        <v>16</v>
      </c>
    </row>
    <row r="30" spans="1:11" x14ac:dyDescent="0.25">
      <c r="A30">
        <v>99001913</v>
      </c>
      <c r="B30" t="s">
        <v>16</v>
      </c>
    </row>
    <row r="31" spans="1:11" x14ac:dyDescent="0.25">
      <c r="A31">
        <v>99001937</v>
      </c>
      <c r="B31" t="s">
        <v>16</v>
      </c>
    </row>
    <row r="32" spans="1:11" x14ac:dyDescent="0.25">
      <c r="A32">
        <v>99001943</v>
      </c>
      <c r="B32" t="s">
        <v>16</v>
      </c>
    </row>
    <row r="33" spans="1:11" x14ac:dyDescent="0.25">
      <c r="A33">
        <v>99001927</v>
      </c>
      <c r="B33" t="s">
        <v>16</v>
      </c>
    </row>
    <row r="34" spans="1:11" x14ac:dyDescent="0.25">
      <c r="A34">
        <v>1505</v>
      </c>
      <c r="B34" t="s">
        <v>16</v>
      </c>
      <c r="C34" s="13"/>
      <c r="D34" s="13"/>
      <c r="E34" s="13"/>
      <c r="F34" s="13"/>
      <c r="G34" s="13"/>
      <c r="H34" s="13"/>
      <c r="I34" s="13"/>
      <c r="J34" s="13"/>
      <c r="K34" s="13"/>
    </row>
    <row r="35" spans="1:11" x14ac:dyDescent="0.25">
      <c r="A35" s="14">
        <v>1000197</v>
      </c>
      <c r="B35" t="s">
        <v>16</v>
      </c>
      <c r="C35" s="13"/>
      <c r="D35" s="13"/>
      <c r="E35" s="13"/>
      <c r="F35" s="13"/>
      <c r="G35" s="13"/>
      <c r="H35" s="13"/>
      <c r="I35" s="13"/>
      <c r="J35" s="13"/>
      <c r="K35" s="13"/>
    </row>
    <row r="36" spans="1:11" x14ac:dyDescent="0.25">
      <c r="A36" s="14">
        <v>96018835</v>
      </c>
      <c r="B36" t="s">
        <v>16</v>
      </c>
      <c r="C36" s="13"/>
      <c r="D36" s="13"/>
      <c r="E36" s="13"/>
      <c r="F36" s="13"/>
      <c r="G36" s="13"/>
      <c r="H36" s="13"/>
      <c r="I36" s="13"/>
      <c r="J36" s="13"/>
      <c r="K36" s="13"/>
    </row>
    <row r="37" spans="1:11" x14ac:dyDescent="0.25">
      <c r="A37">
        <v>98008326</v>
      </c>
      <c r="B37" t="s">
        <v>16</v>
      </c>
      <c r="C37" s="13"/>
      <c r="D37" s="13"/>
      <c r="E37" s="13"/>
      <c r="F37" s="13"/>
      <c r="G37" s="13"/>
      <c r="H37" s="13"/>
      <c r="I37" s="13"/>
      <c r="J37" s="13"/>
      <c r="K37" s="13"/>
    </row>
    <row r="38" spans="1:11" x14ac:dyDescent="0.25">
      <c r="A38">
        <v>99000717</v>
      </c>
      <c r="B38" t="s">
        <v>16</v>
      </c>
      <c r="C38" s="13"/>
      <c r="D38" s="13"/>
      <c r="E38" s="13"/>
      <c r="F38" s="13"/>
      <c r="G38" s="13"/>
      <c r="H38" s="13"/>
      <c r="I38" s="13"/>
      <c r="J38" s="13"/>
      <c r="K38" s="13"/>
    </row>
    <row r="40" spans="1:11" x14ac:dyDescent="0.25">
      <c r="A40" s="15">
        <v>6016435</v>
      </c>
      <c r="B40" t="s">
        <v>14</v>
      </c>
    </row>
    <row r="41" spans="1:11" x14ac:dyDescent="0.25">
      <c r="A41">
        <v>8045149</v>
      </c>
      <c r="B41" t="s">
        <v>14</v>
      </c>
    </row>
    <row r="42" spans="1:11" x14ac:dyDescent="0.25">
      <c r="A42">
        <v>10023001</v>
      </c>
      <c r="B42" t="s">
        <v>14</v>
      </c>
    </row>
    <row r="43" spans="1:11" x14ac:dyDescent="0.25">
      <c r="A43">
        <v>10027526</v>
      </c>
      <c r="B43" t="s">
        <v>14</v>
      </c>
    </row>
    <row r="44" spans="1:11" x14ac:dyDescent="0.25">
      <c r="A44">
        <v>14222171</v>
      </c>
      <c r="B44" t="s">
        <v>14</v>
      </c>
    </row>
    <row r="45" spans="1:11" x14ac:dyDescent="0.25">
      <c r="A45">
        <v>1006143</v>
      </c>
      <c r="B45" t="s">
        <v>14</v>
      </c>
    </row>
    <row r="46" spans="1:11" x14ac:dyDescent="0.25">
      <c r="A46">
        <v>6006917</v>
      </c>
      <c r="B46" t="s">
        <v>14</v>
      </c>
    </row>
    <row r="48" spans="1:11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10" x14ac:dyDescent="0.25">
      <c r="A225">
        <v>97005797</v>
      </c>
      <c r="B225" t="s">
        <v>3</v>
      </c>
    </row>
    <row r="226" spans="1:10" x14ac:dyDescent="0.25">
      <c r="A226">
        <v>99000345</v>
      </c>
      <c r="B226" t="s">
        <v>3</v>
      </c>
    </row>
    <row r="227" spans="1:10" x14ac:dyDescent="0.25">
      <c r="A227" s="14">
        <v>5006592</v>
      </c>
      <c r="B227" t="s">
        <v>3</v>
      </c>
    </row>
    <row r="228" spans="1:10" x14ac:dyDescent="0.25">
      <c r="A228">
        <v>5007274</v>
      </c>
      <c r="B228" t="s">
        <v>3</v>
      </c>
    </row>
    <row r="229" spans="1:10" x14ac:dyDescent="0.25">
      <c r="A229">
        <v>5015851</v>
      </c>
      <c r="B229" t="s">
        <v>3</v>
      </c>
    </row>
    <row r="230" spans="1:10" x14ac:dyDescent="0.25">
      <c r="A230">
        <v>6015647</v>
      </c>
      <c r="B230" t="s">
        <v>3</v>
      </c>
    </row>
    <row r="231" spans="1:10" x14ac:dyDescent="0.25">
      <c r="A231" s="14">
        <v>6056633</v>
      </c>
      <c r="B231" t="s">
        <v>3</v>
      </c>
    </row>
    <row r="232" spans="1:10" x14ac:dyDescent="0.25">
      <c r="A232">
        <v>7086224</v>
      </c>
      <c r="B232" t="s">
        <v>3</v>
      </c>
    </row>
    <row r="233" spans="1:10" x14ac:dyDescent="0.25">
      <c r="A233" s="14">
        <v>8040959</v>
      </c>
      <c r="B233" t="s">
        <v>3</v>
      </c>
    </row>
    <row r="234" spans="1:10" x14ac:dyDescent="0.25">
      <c r="A234">
        <v>8107048</v>
      </c>
      <c r="B234" t="s">
        <v>3</v>
      </c>
    </row>
    <row r="235" spans="1:10" x14ac:dyDescent="0.25">
      <c r="A235" s="14">
        <v>8124044</v>
      </c>
      <c r="B235" t="s">
        <v>3</v>
      </c>
    </row>
    <row r="236" spans="1:10" x14ac:dyDescent="0.25">
      <c r="A236">
        <v>8142949</v>
      </c>
      <c r="B236" t="s">
        <v>3</v>
      </c>
    </row>
    <row r="237" spans="1:10" x14ac:dyDescent="0.25">
      <c r="A237">
        <v>9023306</v>
      </c>
      <c r="B237" t="s">
        <v>3</v>
      </c>
    </row>
    <row r="238" spans="1:10" x14ac:dyDescent="0.25">
      <c r="A238">
        <v>9034464</v>
      </c>
      <c r="B238" t="s">
        <v>3</v>
      </c>
      <c r="C238">
        <v>91</v>
      </c>
      <c r="D238">
        <v>102</v>
      </c>
      <c r="I238">
        <v>47</v>
      </c>
      <c r="J238">
        <v>67</v>
      </c>
    </row>
    <row r="239" spans="1:10" x14ac:dyDescent="0.25">
      <c r="A239">
        <v>9040167</v>
      </c>
      <c r="B239" t="s">
        <v>3</v>
      </c>
    </row>
    <row r="240" spans="1:10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11" x14ac:dyDescent="0.25">
      <c r="A321">
        <v>98000595</v>
      </c>
      <c r="B321" t="s">
        <v>0</v>
      </c>
    </row>
    <row r="322" spans="1:11" x14ac:dyDescent="0.25">
      <c r="A322">
        <v>98002692</v>
      </c>
      <c r="B322" t="s">
        <v>0</v>
      </c>
    </row>
    <row r="323" spans="1:11" x14ac:dyDescent="0.25">
      <c r="A323">
        <v>98005277</v>
      </c>
      <c r="B323" t="s">
        <v>0</v>
      </c>
    </row>
    <row r="324" spans="1:11" x14ac:dyDescent="0.25">
      <c r="A324">
        <v>99001815</v>
      </c>
      <c r="B324" t="s">
        <v>0</v>
      </c>
    </row>
    <row r="325" spans="1:11" x14ac:dyDescent="0.25">
      <c r="A325">
        <v>6012361</v>
      </c>
      <c r="B325" t="s">
        <v>0</v>
      </c>
    </row>
    <row r="326" spans="1:11" x14ac:dyDescent="0.25">
      <c r="A326">
        <v>6015793</v>
      </c>
      <c r="B326" t="s">
        <v>0</v>
      </c>
    </row>
    <row r="327" spans="1:11" x14ac:dyDescent="0.25">
      <c r="A327">
        <v>6043619</v>
      </c>
      <c r="B327" t="s">
        <v>0</v>
      </c>
    </row>
    <row r="328" spans="1:11" x14ac:dyDescent="0.25">
      <c r="A328">
        <v>7001097</v>
      </c>
      <c r="B328" t="s">
        <v>0</v>
      </c>
    </row>
    <row r="329" spans="1:11" x14ac:dyDescent="0.25">
      <c r="A329">
        <v>7011435</v>
      </c>
      <c r="B329" t="s">
        <v>0</v>
      </c>
    </row>
    <row r="330" spans="1:11" x14ac:dyDescent="0.25">
      <c r="A330">
        <v>7045811</v>
      </c>
      <c r="B330" t="s">
        <v>0</v>
      </c>
      <c r="I330">
        <v>118</v>
      </c>
      <c r="K330">
        <v>293</v>
      </c>
    </row>
    <row r="331" spans="1:11" x14ac:dyDescent="0.25">
      <c r="A331">
        <v>7071198</v>
      </c>
      <c r="B331" t="s">
        <v>0</v>
      </c>
    </row>
    <row r="332" spans="1:11" x14ac:dyDescent="0.25">
      <c r="A332">
        <v>7101143</v>
      </c>
      <c r="B332" t="s">
        <v>0</v>
      </c>
    </row>
    <row r="333" spans="1:11" x14ac:dyDescent="0.25">
      <c r="A333">
        <v>8073350</v>
      </c>
      <c r="B333" t="s">
        <v>0</v>
      </c>
    </row>
    <row r="334" spans="1:11" x14ac:dyDescent="0.25">
      <c r="A334">
        <v>8073645</v>
      </c>
      <c r="B334" t="s">
        <v>0</v>
      </c>
      <c r="J334" s="23">
        <v>43</v>
      </c>
    </row>
    <row r="335" spans="1:11" x14ac:dyDescent="0.25">
      <c r="A335" s="20">
        <v>8089666</v>
      </c>
      <c r="B335" t="s">
        <v>0</v>
      </c>
      <c r="E335">
        <v>30</v>
      </c>
      <c r="F335" s="23">
        <v>36</v>
      </c>
      <c r="G335">
        <v>63</v>
      </c>
      <c r="I335" s="23">
        <v>97.8</v>
      </c>
      <c r="J335">
        <v>85</v>
      </c>
    </row>
    <row r="336" spans="1:11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41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8"/>
  <sheetViews>
    <sheetView workbookViewId="0">
      <selection activeCell="E9" sqref="E9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4.57031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273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273</v>
      </c>
      <c r="D2" t="s">
        <v>269</v>
      </c>
      <c r="E2">
        <v>1</v>
      </c>
    </row>
    <row r="3" spans="1:5" x14ac:dyDescent="0.25">
      <c r="A3">
        <v>9034464</v>
      </c>
      <c r="B3" t="s">
        <v>3</v>
      </c>
      <c r="C3" t="s">
        <v>273</v>
      </c>
      <c r="D3" t="s">
        <v>274</v>
      </c>
      <c r="E3">
        <v>4</v>
      </c>
    </row>
    <row r="4" spans="1:5" x14ac:dyDescent="0.25">
      <c r="A4">
        <v>7045811</v>
      </c>
      <c r="B4" t="s">
        <v>0</v>
      </c>
      <c r="C4" t="s">
        <v>273</v>
      </c>
      <c r="D4" t="s">
        <v>275</v>
      </c>
      <c r="E4">
        <v>2</v>
      </c>
    </row>
    <row r="5" spans="1:5" x14ac:dyDescent="0.25">
      <c r="A5">
        <v>8073645</v>
      </c>
      <c r="B5" t="s">
        <v>0</v>
      </c>
      <c r="C5" t="s">
        <v>273</v>
      </c>
      <c r="D5" t="s">
        <v>271</v>
      </c>
      <c r="E5">
        <v>1</v>
      </c>
    </row>
    <row r="6" spans="1:5" x14ac:dyDescent="0.25">
      <c r="A6">
        <v>8089666</v>
      </c>
      <c r="B6" t="s">
        <v>0</v>
      </c>
      <c r="C6" t="s">
        <v>273</v>
      </c>
      <c r="D6" t="s">
        <v>276</v>
      </c>
      <c r="E6">
        <v>5</v>
      </c>
    </row>
    <row r="8" spans="1:5" x14ac:dyDescent="0.25">
      <c r="A8">
        <f>SUBTOTAL(2,Prothrombin[Edited_BfArM Nummer2])</f>
        <v>5</v>
      </c>
      <c r="E8">
        <f>SUBTOTAL(9,Prothrombin[Total Number of Observations])</f>
        <v>13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370"/>
  <sheetViews>
    <sheetView workbookViewId="0">
      <selection sqref="A1:AI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4.140625" customWidth="1"/>
    <col min="4" max="5" width="22.140625" customWidth="1"/>
    <col min="6" max="11" width="21.140625" customWidth="1"/>
    <col min="12" max="12" width="19.5703125" customWidth="1"/>
    <col min="22" max="35" width="12" customWidth="1"/>
  </cols>
  <sheetData>
    <row r="1" spans="1:35" x14ac:dyDescent="0.25">
      <c r="A1" s="6" t="s">
        <v>96</v>
      </c>
      <c r="B1" s="7" t="s">
        <v>97</v>
      </c>
      <c r="C1" s="2" t="s">
        <v>277</v>
      </c>
      <c r="D1" s="2" t="s">
        <v>278</v>
      </c>
      <c r="E1" s="2" t="s">
        <v>279</v>
      </c>
      <c r="F1" s="2" t="s">
        <v>280</v>
      </c>
      <c r="G1" s="2" t="s">
        <v>281</v>
      </c>
      <c r="H1" s="2" t="s">
        <v>282</v>
      </c>
      <c r="I1" s="2" t="s">
        <v>283</v>
      </c>
      <c r="J1" s="2" t="s">
        <v>284</v>
      </c>
      <c r="K1" s="2" t="s">
        <v>285</v>
      </c>
      <c r="L1" s="2" t="s">
        <v>286</v>
      </c>
      <c r="M1" s="2" t="s">
        <v>287</v>
      </c>
      <c r="N1" s="2" t="s">
        <v>288</v>
      </c>
      <c r="O1" s="2" t="s">
        <v>289</v>
      </c>
      <c r="P1" s="2" t="s">
        <v>290</v>
      </c>
      <c r="Q1" s="2" t="s">
        <v>291</v>
      </c>
      <c r="R1" s="2" t="s">
        <v>292</v>
      </c>
      <c r="S1" s="2" t="s">
        <v>293</v>
      </c>
      <c r="T1" s="2" t="s">
        <v>294</v>
      </c>
      <c r="U1" s="2" t="s">
        <v>295</v>
      </c>
      <c r="V1" s="2" t="s">
        <v>296</v>
      </c>
      <c r="W1" s="2" t="s">
        <v>297</v>
      </c>
      <c r="X1" s="2" t="s">
        <v>298</v>
      </c>
      <c r="Y1" s="2" t="s">
        <v>299</v>
      </c>
      <c r="Z1" s="2" t="s">
        <v>300</v>
      </c>
      <c r="AA1" s="2" t="s">
        <v>301</v>
      </c>
      <c r="AB1" s="2" t="s">
        <v>302</v>
      </c>
      <c r="AC1" s="2" t="s">
        <v>303</v>
      </c>
      <c r="AD1" s="2" t="s">
        <v>304</v>
      </c>
      <c r="AE1" s="2" t="s">
        <v>305</v>
      </c>
      <c r="AF1" s="2" t="s">
        <v>306</v>
      </c>
      <c r="AG1" s="2" t="s">
        <v>307</v>
      </c>
      <c r="AH1" s="2" t="s">
        <v>308</v>
      </c>
      <c r="AI1" s="2" t="s">
        <v>309</v>
      </c>
    </row>
    <row r="2" spans="1:35" x14ac:dyDescent="0.25">
      <c r="A2">
        <v>7072184</v>
      </c>
      <c r="B2" t="s">
        <v>20</v>
      </c>
      <c r="L2">
        <v>108.5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x14ac:dyDescent="0.25">
      <c r="A3">
        <v>9108231</v>
      </c>
      <c r="B3" t="s">
        <v>20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spans="1:35" x14ac:dyDescent="0.25">
      <c r="A4">
        <v>12061933</v>
      </c>
      <c r="B4" t="s">
        <v>20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spans="1:35" x14ac:dyDescent="0.25">
      <c r="A5">
        <v>95005911</v>
      </c>
      <c r="B5" t="s">
        <v>20</v>
      </c>
    </row>
    <row r="6" spans="1:35" x14ac:dyDescent="0.25">
      <c r="A6">
        <v>99001908</v>
      </c>
      <c r="B6" t="s">
        <v>20</v>
      </c>
    </row>
    <row r="7" spans="1:35" x14ac:dyDescent="0.25">
      <c r="A7">
        <v>99004067</v>
      </c>
      <c r="B7" t="s">
        <v>20</v>
      </c>
    </row>
    <row r="8" spans="1:35" x14ac:dyDescent="0.25">
      <c r="A8">
        <v>97002136</v>
      </c>
      <c r="B8" t="s">
        <v>20</v>
      </c>
    </row>
    <row r="9" spans="1:35" x14ac:dyDescent="0.25">
      <c r="A9">
        <v>1502</v>
      </c>
      <c r="B9" t="s">
        <v>20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</row>
    <row r="10" spans="1:35" x14ac:dyDescent="0.25">
      <c r="A10">
        <v>4003543</v>
      </c>
      <c r="B10" t="s">
        <v>20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</row>
    <row r="11" spans="1:35" x14ac:dyDescent="0.25">
      <c r="A11">
        <v>4900261</v>
      </c>
      <c r="B11" t="s">
        <v>20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spans="1:35" x14ac:dyDescent="0.25"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 spans="1:35" x14ac:dyDescent="0.25">
      <c r="A13">
        <v>14242856</v>
      </c>
      <c r="B13" t="s">
        <v>18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 spans="1:35" x14ac:dyDescent="0.25">
      <c r="A14">
        <v>99001183</v>
      </c>
      <c r="B14" t="s">
        <v>18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 spans="1:35" x14ac:dyDescent="0.25">
      <c r="A15">
        <v>3000983</v>
      </c>
      <c r="B15" t="s">
        <v>18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</row>
    <row r="16" spans="1:35" x14ac:dyDescent="0.25">
      <c r="A16">
        <v>10064335</v>
      </c>
      <c r="B16" t="s">
        <v>18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</row>
    <row r="17" spans="1:35" x14ac:dyDescent="0.25">
      <c r="A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</row>
    <row r="18" spans="1:35" x14ac:dyDescent="0.25">
      <c r="A18">
        <v>1480</v>
      </c>
      <c r="B18" t="s">
        <v>16</v>
      </c>
    </row>
    <row r="19" spans="1:35" x14ac:dyDescent="0.25">
      <c r="A19">
        <v>7063959</v>
      </c>
      <c r="B19" t="s">
        <v>16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</row>
    <row r="20" spans="1:35" x14ac:dyDescent="0.25">
      <c r="A20">
        <v>1003215</v>
      </c>
      <c r="B20" t="s">
        <v>16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</row>
    <row r="21" spans="1:35" x14ac:dyDescent="0.25">
      <c r="A21">
        <v>99000802</v>
      </c>
      <c r="B21" t="s">
        <v>16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</row>
    <row r="22" spans="1:35" x14ac:dyDescent="0.25">
      <c r="A22">
        <v>99000892</v>
      </c>
      <c r="B22" t="s">
        <v>16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</row>
    <row r="23" spans="1:35" x14ac:dyDescent="0.25">
      <c r="A23" s="14">
        <v>1000192</v>
      </c>
      <c r="B23" t="s">
        <v>16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 x14ac:dyDescent="0.25">
      <c r="A24">
        <v>1506</v>
      </c>
      <c r="B24" t="s">
        <v>16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 x14ac:dyDescent="0.25">
      <c r="A25" s="14">
        <v>99000894</v>
      </c>
      <c r="B25" t="s">
        <v>16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x14ac:dyDescent="0.25">
      <c r="A26">
        <v>99000897</v>
      </c>
      <c r="B26" t="s">
        <v>16</v>
      </c>
    </row>
    <row r="27" spans="1:35" x14ac:dyDescent="0.25">
      <c r="A27">
        <v>99001245</v>
      </c>
      <c r="B27" t="s">
        <v>16</v>
      </c>
    </row>
    <row r="28" spans="1:35" x14ac:dyDescent="0.25">
      <c r="A28">
        <v>99001902</v>
      </c>
      <c r="B28" t="s">
        <v>16</v>
      </c>
    </row>
    <row r="29" spans="1:35" x14ac:dyDescent="0.25">
      <c r="A29">
        <v>99001912</v>
      </c>
      <c r="B29" t="s">
        <v>16</v>
      </c>
    </row>
    <row r="30" spans="1:35" x14ac:dyDescent="0.25">
      <c r="A30">
        <v>99001913</v>
      </c>
      <c r="B30" t="s">
        <v>16</v>
      </c>
    </row>
    <row r="31" spans="1:35" x14ac:dyDescent="0.25">
      <c r="A31">
        <v>99001937</v>
      </c>
      <c r="B31" t="s">
        <v>16</v>
      </c>
    </row>
    <row r="32" spans="1:35" x14ac:dyDescent="0.25">
      <c r="A32">
        <v>99001943</v>
      </c>
      <c r="B32" t="s">
        <v>16</v>
      </c>
    </row>
    <row r="33" spans="1:35" x14ac:dyDescent="0.25">
      <c r="A33">
        <v>99001927</v>
      </c>
      <c r="B33" t="s">
        <v>16</v>
      </c>
    </row>
    <row r="34" spans="1:35" x14ac:dyDescent="0.25">
      <c r="A34">
        <v>1505</v>
      </c>
      <c r="B34" t="s">
        <v>16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</row>
    <row r="35" spans="1:35" x14ac:dyDescent="0.25">
      <c r="A35" s="14">
        <v>1000197</v>
      </c>
      <c r="B35" t="s">
        <v>16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</row>
    <row r="36" spans="1:35" x14ac:dyDescent="0.25">
      <c r="A36" s="14">
        <v>96018835</v>
      </c>
      <c r="B36" t="s">
        <v>16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2"/>
      <c r="N36" s="12"/>
      <c r="O36">
        <v>35</v>
      </c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</row>
    <row r="37" spans="1:35" x14ac:dyDescent="0.25">
      <c r="A37">
        <v>98008326</v>
      </c>
      <c r="B37" t="s">
        <v>16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</row>
    <row r="38" spans="1:35" x14ac:dyDescent="0.25">
      <c r="A38">
        <v>99000717</v>
      </c>
      <c r="B38" t="s">
        <v>16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</row>
    <row r="40" spans="1:35" x14ac:dyDescent="0.25">
      <c r="A40" s="15">
        <v>6016435</v>
      </c>
      <c r="B40" t="s">
        <v>14</v>
      </c>
      <c r="N40">
        <v>52</v>
      </c>
    </row>
    <row r="41" spans="1:35" x14ac:dyDescent="0.25">
      <c r="A41">
        <v>8045149</v>
      </c>
      <c r="B41" t="s">
        <v>14</v>
      </c>
    </row>
    <row r="42" spans="1:35" x14ac:dyDescent="0.25">
      <c r="A42">
        <v>10023001</v>
      </c>
      <c r="B42" t="s">
        <v>14</v>
      </c>
    </row>
    <row r="43" spans="1:35" x14ac:dyDescent="0.25">
      <c r="A43">
        <v>10027526</v>
      </c>
      <c r="B43" t="s">
        <v>14</v>
      </c>
    </row>
    <row r="44" spans="1:35" x14ac:dyDescent="0.25">
      <c r="A44">
        <v>14222171</v>
      </c>
      <c r="B44" t="s">
        <v>14</v>
      </c>
    </row>
    <row r="45" spans="1:35" x14ac:dyDescent="0.25">
      <c r="A45">
        <v>1006143</v>
      </c>
      <c r="B45" t="s">
        <v>14</v>
      </c>
    </row>
    <row r="46" spans="1:35" x14ac:dyDescent="0.25">
      <c r="A46">
        <v>6006917</v>
      </c>
      <c r="B46" t="s">
        <v>14</v>
      </c>
    </row>
    <row r="48" spans="1:35" x14ac:dyDescent="0.25">
      <c r="A48">
        <v>8057159</v>
      </c>
      <c r="B48" t="s">
        <v>12</v>
      </c>
    </row>
    <row r="49" spans="1:18" x14ac:dyDescent="0.25">
      <c r="A49" s="14">
        <v>9140312</v>
      </c>
      <c r="B49" t="s">
        <v>12</v>
      </c>
    </row>
    <row r="50" spans="1:18" x14ac:dyDescent="0.25">
      <c r="A50">
        <v>12008230</v>
      </c>
      <c r="B50" t="s">
        <v>12</v>
      </c>
    </row>
    <row r="51" spans="1:18" x14ac:dyDescent="0.25">
      <c r="A51">
        <v>12088444</v>
      </c>
      <c r="B51" t="s">
        <v>12</v>
      </c>
    </row>
    <row r="52" spans="1:18" x14ac:dyDescent="0.25">
      <c r="A52" s="14">
        <v>13118872</v>
      </c>
      <c r="B52" t="s">
        <v>12</v>
      </c>
    </row>
    <row r="53" spans="1:18" x14ac:dyDescent="0.25">
      <c r="A53">
        <v>12012030</v>
      </c>
      <c r="B53" t="s">
        <v>12</v>
      </c>
    </row>
    <row r="55" spans="1:18" x14ac:dyDescent="0.25">
      <c r="A55" s="15">
        <v>9074418</v>
      </c>
      <c r="B55" t="s">
        <v>11</v>
      </c>
    </row>
    <row r="56" spans="1:18" x14ac:dyDescent="0.25">
      <c r="A56" s="14">
        <v>1263</v>
      </c>
      <c r="B56" t="s">
        <v>11</v>
      </c>
      <c r="M56">
        <v>180</v>
      </c>
      <c r="O56">
        <v>61</v>
      </c>
      <c r="R56">
        <v>33.6</v>
      </c>
    </row>
    <row r="57" spans="1:18" x14ac:dyDescent="0.25">
      <c r="A57">
        <v>98004910</v>
      </c>
      <c r="B57" t="s">
        <v>11</v>
      </c>
    </row>
    <row r="58" spans="1:18" x14ac:dyDescent="0.25">
      <c r="A58" s="15">
        <v>7103068</v>
      </c>
      <c r="B58" t="s">
        <v>11</v>
      </c>
    </row>
    <row r="59" spans="1:18" x14ac:dyDescent="0.25">
      <c r="A59">
        <v>11240728</v>
      </c>
      <c r="B59" t="s">
        <v>11</v>
      </c>
    </row>
    <row r="61" spans="1:18" x14ac:dyDescent="0.25">
      <c r="A61">
        <v>5015869</v>
      </c>
      <c r="B61" t="s">
        <v>5</v>
      </c>
    </row>
    <row r="62" spans="1:18" x14ac:dyDescent="0.25">
      <c r="A62" s="15">
        <v>5016969</v>
      </c>
      <c r="B62" t="s">
        <v>5</v>
      </c>
    </row>
    <row r="63" spans="1:18" x14ac:dyDescent="0.25">
      <c r="A63">
        <v>6023231</v>
      </c>
      <c r="B63" t="s">
        <v>5</v>
      </c>
    </row>
    <row r="64" spans="1:18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9" x14ac:dyDescent="0.25">
      <c r="A81">
        <v>8127397</v>
      </c>
      <c r="B81" t="s">
        <v>5</v>
      </c>
    </row>
    <row r="82" spans="1:29" x14ac:dyDescent="0.25">
      <c r="A82">
        <v>8130998</v>
      </c>
      <c r="B82" t="s">
        <v>5</v>
      </c>
    </row>
    <row r="83" spans="1:29" x14ac:dyDescent="0.25">
      <c r="A83" s="14">
        <v>9002836</v>
      </c>
      <c r="B83" t="s">
        <v>5</v>
      </c>
    </row>
    <row r="84" spans="1:29" x14ac:dyDescent="0.25">
      <c r="A84" s="14">
        <v>9003331</v>
      </c>
      <c r="B84" t="s">
        <v>5</v>
      </c>
    </row>
    <row r="85" spans="1:29" x14ac:dyDescent="0.25">
      <c r="A85">
        <v>9003370</v>
      </c>
      <c r="B85" t="s">
        <v>5</v>
      </c>
      <c r="M85">
        <v>26.4</v>
      </c>
    </row>
    <row r="86" spans="1:29" x14ac:dyDescent="0.25">
      <c r="A86">
        <v>9016278</v>
      </c>
      <c r="B86" t="s">
        <v>5</v>
      </c>
      <c r="S86">
        <v>46</v>
      </c>
    </row>
    <row r="87" spans="1:29" x14ac:dyDescent="0.25">
      <c r="A87">
        <v>9030684</v>
      </c>
      <c r="B87" t="s">
        <v>5</v>
      </c>
      <c r="M87">
        <v>94</v>
      </c>
      <c r="N87">
        <v>32</v>
      </c>
      <c r="O87">
        <v>29</v>
      </c>
    </row>
    <row r="88" spans="1:29" x14ac:dyDescent="0.25">
      <c r="A88">
        <v>9031387</v>
      </c>
      <c r="B88" t="s">
        <v>5</v>
      </c>
      <c r="AB88">
        <v>45.2</v>
      </c>
      <c r="AC88">
        <v>37.299999999999997</v>
      </c>
    </row>
    <row r="89" spans="1:29" x14ac:dyDescent="0.25">
      <c r="A89">
        <v>9038676</v>
      </c>
      <c r="B89" t="s">
        <v>5</v>
      </c>
      <c r="M89">
        <v>37</v>
      </c>
      <c r="N89">
        <v>35</v>
      </c>
      <c r="O89">
        <v>23</v>
      </c>
    </row>
    <row r="90" spans="1:29" x14ac:dyDescent="0.25">
      <c r="A90" s="14">
        <v>9039416</v>
      </c>
      <c r="B90" t="s">
        <v>5</v>
      </c>
      <c r="P90">
        <v>31</v>
      </c>
    </row>
    <row r="91" spans="1:29" x14ac:dyDescent="0.25">
      <c r="A91">
        <v>9042861</v>
      </c>
      <c r="B91" t="s">
        <v>5</v>
      </c>
    </row>
    <row r="92" spans="1:29" x14ac:dyDescent="0.25">
      <c r="A92" s="14">
        <v>9044899</v>
      </c>
      <c r="B92" t="s">
        <v>5</v>
      </c>
      <c r="C92">
        <v>30</v>
      </c>
    </row>
    <row r="93" spans="1:29" x14ac:dyDescent="0.25">
      <c r="A93">
        <v>9052398</v>
      </c>
      <c r="B93" t="s">
        <v>5</v>
      </c>
    </row>
    <row r="94" spans="1:29" x14ac:dyDescent="0.25">
      <c r="A94">
        <v>9085204</v>
      </c>
      <c r="B94" t="s">
        <v>5</v>
      </c>
    </row>
    <row r="95" spans="1:29" x14ac:dyDescent="0.25">
      <c r="A95">
        <v>9105492</v>
      </c>
      <c r="B95" t="s">
        <v>5</v>
      </c>
    </row>
    <row r="96" spans="1:29" x14ac:dyDescent="0.25">
      <c r="A96" s="14">
        <v>9138470</v>
      </c>
      <c r="B96" t="s">
        <v>5</v>
      </c>
    </row>
    <row r="97" spans="1:15" x14ac:dyDescent="0.25">
      <c r="A97" s="14">
        <v>9150676</v>
      </c>
      <c r="B97" t="s">
        <v>5</v>
      </c>
    </row>
    <row r="98" spans="1:15" x14ac:dyDescent="0.25">
      <c r="A98" s="14">
        <v>10010926</v>
      </c>
      <c r="B98" t="s">
        <v>5</v>
      </c>
      <c r="M98">
        <v>28.2</v>
      </c>
      <c r="O98">
        <v>27.2</v>
      </c>
    </row>
    <row r="99" spans="1:15" x14ac:dyDescent="0.25">
      <c r="A99">
        <v>10030897</v>
      </c>
      <c r="B99" t="s">
        <v>5</v>
      </c>
    </row>
    <row r="100" spans="1:15" x14ac:dyDescent="0.25">
      <c r="A100" s="16">
        <v>10091530</v>
      </c>
      <c r="B100" t="s">
        <v>5</v>
      </c>
    </row>
    <row r="101" spans="1:15" x14ac:dyDescent="0.25">
      <c r="A101">
        <v>10102052</v>
      </c>
      <c r="B101" t="s">
        <v>5</v>
      </c>
    </row>
    <row r="102" spans="1:15" x14ac:dyDescent="0.25">
      <c r="A102">
        <v>10104735</v>
      </c>
      <c r="B102" t="s">
        <v>5</v>
      </c>
    </row>
    <row r="103" spans="1:15" x14ac:dyDescent="0.25">
      <c r="A103" s="15">
        <v>10109552</v>
      </c>
      <c r="B103" t="s">
        <v>5</v>
      </c>
    </row>
    <row r="104" spans="1:15" x14ac:dyDescent="0.25">
      <c r="A104">
        <v>10131550</v>
      </c>
      <c r="B104" t="s">
        <v>5</v>
      </c>
    </row>
    <row r="105" spans="1:15" x14ac:dyDescent="0.25">
      <c r="A105">
        <v>10131607</v>
      </c>
      <c r="B105" t="s">
        <v>5</v>
      </c>
    </row>
    <row r="106" spans="1:15" x14ac:dyDescent="0.25">
      <c r="A106">
        <v>10145202</v>
      </c>
      <c r="B106" t="s">
        <v>5</v>
      </c>
    </row>
    <row r="107" spans="1:15" x14ac:dyDescent="0.25">
      <c r="A107">
        <v>10158770</v>
      </c>
      <c r="B107" t="s">
        <v>5</v>
      </c>
    </row>
    <row r="108" spans="1:15" x14ac:dyDescent="0.25">
      <c r="A108">
        <v>10162949</v>
      </c>
      <c r="B108" t="s">
        <v>5</v>
      </c>
    </row>
    <row r="109" spans="1:15" x14ac:dyDescent="0.25">
      <c r="A109">
        <v>10171633</v>
      </c>
      <c r="B109" t="s">
        <v>5</v>
      </c>
    </row>
    <row r="110" spans="1:15" x14ac:dyDescent="0.25">
      <c r="A110">
        <v>10180409</v>
      </c>
      <c r="B110" t="s">
        <v>5</v>
      </c>
    </row>
    <row r="111" spans="1:15" x14ac:dyDescent="0.25">
      <c r="A111">
        <v>11005762</v>
      </c>
      <c r="B111" t="s">
        <v>5</v>
      </c>
    </row>
    <row r="112" spans="1:15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6" x14ac:dyDescent="0.25">
      <c r="A129">
        <v>12229481</v>
      </c>
      <c r="B129" t="s">
        <v>5</v>
      </c>
    </row>
    <row r="130" spans="1:26" x14ac:dyDescent="0.25">
      <c r="A130">
        <v>12258821</v>
      </c>
      <c r="B130" t="s">
        <v>5</v>
      </c>
    </row>
    <row r="131" spans="1:26" x14ac:dyDescent="0.25">
      <c r="A131">
        <v>12309729</v>
      </c>
      <c r="B131" t="s">
        <v>5</v>
      </c>
    </row>
    <row r="132" spans="1:26" x14ac:dyDescent="0.25">
      <c r="A132">
        <v>12314941</v>
      </c>
      <c r="B132" t="s">
        <v>5</v>
      </c>
    </row>
    <row r="133" spans="1:26" x14ac:dyDescent="0.25">
      <c r="A133">
        <v>12323945</v>
      </c>
      <c r="B133" t="s">
        <v>5</v>
      </c>
    </row>
    <row r="134" spans="1:26" x14ac:dyDescent="0.25">
      <c r="A134">
        <v>13005942</v>
      </c>
      <c r="B134" t="s">
        <v>5</v>
      </c>
    </row>
    <row r="135" spans="1:26" x14ac:dyDescent="0.25">
      <c r="A135">
        <v>324</v>
      </c>
      <c r="B135" t="s">
        <v>5</v>
      </c>
    </row>
    <row r="136" spans="1:26" x14ac:dyDescent="0.25">
      <c r="A136" s="14">
        <v>3909</v>
      </c>
      <c r="B136" t="s">
        <v>5</v>
      </c>
    </row>
    <row r="137" spans="1:26" x14ac:dyDescent="0.25">
      <c r="A137" s="14">
        <v>4663</v>
      </c>
      <c r="B137" t="s">
        <v>5</v>
      </c>
      <c r="E137">
        <v>31</v>
      </c>
      <c r="Z137">
        <v>40</v>
      </c>
    </row>
    <row r="138" spans="1:26" x14ac:dyDescent="0.25">
      <c r="A138">
        <v>1005522</v>
      </c>
      <c r="B138" t="s">
        <v>5</v>
      </c>
    </row>
    <row r="139" spans="1:26" x14ac:dyDescent="0.25">
      <c r="A139">
        <v>1007631</v>
      </c>
      <c r="B139" t="s">
        <v>5</v>
      </c>
      <c r="N139">
        <v>34</v>
      </c>
    </row>
    <row r="140" spans="1:26" x14ac:dyDescent="0.25">
      <c r="A140">
        <v>1009760</v>
      </c>
      <c r="B140" t="s">
        <v>5</v>
      </c>
    </row>
    <row r="141" spans="1:26" x14ac:dyDescent="0.25">
      <c r="A141">
        <v>2000646</v>
      </c>
      <c r="B141" t="s">
        <v>5</v>
      </c>
      <c r="M141">
        <v>31</v>
      </c>
      <c r="N141">
        <v>33</v>
      </c>
      <c r="U141">
        <v>27</v>
      </c>
      <c r="V141">
        <v>26</v>
      </c>
      <c r="W141">
        <v>24</v>
      </c>
    </row>
    <row r="142" spans="1:26" x14ac:dyDescent="0.25">
      <c r="A142">
        <v>2003761</v>
      </c>
      <c r="B142" t="s">
        <v>5</v>
      </c>
      <c r="M142">
        <v>124</v>
      </c>
    </row>
    <row r="143" spans="1:26" x14ac:dyDescent="0.25">
      <c r="A143">
        <v>2004061</v>
      </c>
      <c r="B143" t="s">
        <v>5</v>
      </c>
      <c r="M143" s="23">
        <v>125</v>
      </c>
      <c r="N143">
        <v>29</v>
      </c>
      <c r="O143">
        <v>28</v>
      </c>
      <c r="P143">
        <v>26</v>
      </c>
    </row>
    <row r="144" spans="1:26" x14ac:dyDescent="0.25">
      <c r="A144">
        <v>2006469</v>
      </c>
      <c r="B144" t="s">
        <v>5</v>
      </c>
    </row>
    <row r="145" spans="1:14" x14ac:dyDescent="0.25">
      <c r="A145" s="14">
        <v>3005132</v>
      </c>
      <c r="B145" t="s">
        <v>5</v>
      </c>
      <c r="M145">
        <v>91</v>
      </c>
    </row>
    <row r="146" spans="1:14" x14ac:dyDescent="0.25">
      <c r="A146">
        <v>3009119</v>
      </c>
      <c r="B146" t="s">
        <v>5</v>
      </c>
    </row>
    <row r="147" spans="1:14" x14ac:dyDescent="0.25">
      <c r="A147">
        <v>3009936</v>
      </c>
      <c r="B147" t="s">
        <v>5</v>
      </c>
    </row>
    <row r="148" spans="1:14" x14ac:dyDescent="0.25">
      <c r="A148">
        <v>3011094</v>
      </c>
      <c r="B148" t="s">
        <v>5</v>
      </c>
    </row>
    <row r="149" spans="1:14" x14ac:dyDescent="0.25">
      <c r="A149">
        <v>3014643</v>
      </c>
      <c r="B149" t="s">
        <v>5</v>
      </c>
    </row>
    <row r="150" spans="1:14" x14ac:dyDescent="0.25">
      <c r="A150" s="14">
        <v>3016056</v>
      </c>
      <c r="B150" t="s">
        <v>5</v>
      </c>
    </row>
    <row r="151" spans="1:14" x14ac:dyDescent="0.25">
      <c r="A151" s="14">
        <v>3900219</v>
      </c>
      <c r="B151" t="s">
        <v>5</v>
      </c>
    </row>
    <row r="152" spans="1:14" x14ac:dyDescent="0.25">
      <c r="A152">
        <v>4000158</v>
      </c>
      <c r="B152" t="s">
        <v>5</v>
      </c>
      <c r="N152">
        <v>27.6</v>
      </c>
    </row>
    <row r="153" spans="1:14" x14ac:dyDescent="0.25">
      <c r="A153">
        <v>4000304</v>
      </c>
      <c r="B153" t="s">
        <v>5</v>
      </c>
    </row>
    <row r="154" spans="1:14" x14ac:dyDescent="0.25">
      <c r="A154" s="14">
        <v>4001905</v>
      </c>
      <c r="B154" t="s">
        <v>5</v>
      </c>
    </row>
    <row r="155" spans="1:14" x14ac:dyDescent="0.25">
      <c r="A155">
        <v>4002206</v>
      </c>
      <c r="B155" t="s">
        <v>5</v>
      </c>
      <c r="M155">
        <v>26.4</v>
      </c>
    </row>
    <row r="156" spans="1:14" x14ac:dyDescent="0.25">
      <c r="A156">
        <v>4002715</v>
      </c>
      <c r="B156" t="s">
        <v>5</v>
      </c>
    </row>
    <row r="157" spans="1:14" x14ac:dyDescent="0.25">
      <c r="A157">
        <v>4003924</v>
      </c>
      <c r="B157" t="s">
        <v>5</v>
      </c>
    </row>
    <row r="158" spans="1:14" x14ac:dyDescent="0.25">
      <c r="A158">
        <v>4006051</v>
      </c>
      <c r="B158" t="s">
        <v>5</v>
      </c>
    </row>
    <row r="159" spans="1:14" x14ac:dyDescent="0.25">
      <c r="A159">
        <v>4008140</v>
      </c>
      <c r="B159" t="s">
        <v>5</v>
      </c>
    </row>
    <row r="160" spans="1:14" x14ac:dyDescent="0.25">
      <c r="A160" s="14">
        <v>4009906</v>
      </c>
      <c r="B160" t="s">
        <v>5</v>
      </c>
    </row>
    <row r="161" spans="1:21" x14ac:dyDescent="0.25">
      <c r="A161">
        <v>4011027</v>
      </c>
      <c r="B161" t="s">
        <v>5</v>
      </c>
      <c r="N161">
        <v>35.6</v>
      </c>
      <c r="O161">
        <v>33.799999999999997</v>
      </c>
      <c r="T161">
        <v>33.5</v>
      </c>
      <c r="U161">
        <v>34.200000000000003</v>
      </c>
    </row>
    <row r="162" spans="1:21" x14ac:dyDescent="0.25">
      <c r="A162">
        <v>4011920</v>
      </c>
      <c r="B162" t="s">
        <v>5</v>
      </c>
    </row>
    <row r="163" spans="1:21" x14ac:dyDescent="0.25">
      <c r="A163">
        <v>4012248</v>
      </c>
      <c r="B163" t="s">
        <v>5</v>
      </c>
    </row>
    <row r="164" spans="1:21" x14ac:dyDescent="0.25">
      <c r="A164">
        <v>4013603</v>
      </c>
      <c r="B164" t="s">
        <v>5</v>
      </c>
    </row>
    <row r="165" spans="1:21" x14ac:dyDescent="0.25">
      <c r="A165">
        <v>5004654</v>
      </c>
      <c r="B165" t="s">
        <v>5</v>
      </c>
    </row>
    <row r="166" spans="1:21" x14ac:dyDescent="0.25">
      <c r="A166" s="16">
        <v>5006761</v>
      </c>
      <c r="B166" t="s">
        <v>5</v>
      </c>
    </row>
    <row r="167" spans="1:21" x14ac:dyDescent="0.25">
      <c r="A167">
        <v>5008807</v>
      </c>
      <c r="B167" t="s">
        <v>5</v>
      </c>
    </row>
    <row r="168" spans="1:21" x14ac:dyDescent="0.25">
      <c r="A168">
        <v>5009400</v>
      </c>
      <c r="B168" t="s">
        <v>5</v>
      </c>
    </row>
    <row r="169" spans="1:21" x14ac:dyDescent="0.25">
      <c r="A169">
        <v>5013211</v>
      </c>
      <c r="B169" t="s">
        <v>5</v>
      </c>
    </row>
    <row r="170" spans="1:21" x14ac:dyDescent="0.25">
      <c r="A170">
        <v>5013494</v>
      </c>
      <c r="B170" t="s">
        <v>5</v>
      </c>
    </row>
    <row r="171" spans="1:21" x14ac:dyDescent="0.25">
      <c r="A171" s="15">
        <v>5016255</v>
      </c>
      <c r="B171" t="s">
        <v>5</v>
      </c>
    </row>
    <row r="172" spans="1:21" x14ac:dyDescent="0.25">
      <c r="A172">
        <v>6005884</v>
      </c>
      <c r="B172" t="s">
        <v>5</v>
      </c>
    </row>
    <row r="173" spans="1:21" x14ac:dyDescent="0.25">
      <c r="A173">
        <v>6012448</v>
      </c>
      <c r="B173" t="s">
        <v>5</v>
      </c>
    </row>
    <row r="174" spans="1:21" x14ac:dyDescent="0.25">
      <c r="A174">
        <v>7000457</v>
      </c>
      <c r="B174" t="s">
        <v>5</v>
      </c>
    </row>
    <row r="175" spans="1:21" x14ac:dyDescent="0.25">
      <c r="A175" s="15">
        <v>7072644</v>
      </c>
      <c r="B175" t="s">
        <v>5</v>
      </c>
    </row>
    <row r="176" spans="1:21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16" x14ac:dyDescent="0.25">
      <c r="A193">
        <v>95007023</v>
      </c>
      <c r="B193" t="s">
        <v>5</v>
      </c>
    </row>
    <row r="194" spans="1:16" x14ac:dyDescent="0.25">
      <c r="A194">
        <v>95900316</v>
      </c>
      <c r="B194" t="s">
        <v>5</v>
      </c>
    </row>
    <row r="195" spans="1:16" x14ac:dyDescent="0.25">
      <c r="A195">
        <v>96004031</v>
      </c>
      <c r="B195" t="s">
        <v>5</v>
      </c>
    </row>
    <row r="196" spans="1:16" x14ac:dyDescent="0.25">
      <c r="A196">
        <v>96900455</v>
      </c>
      <c r="B196" t="s">
        <v>5</v>
      </c>
    </row>
    <row r="197" spans="1:16" x14ac:dyDescent="0.25">
      <c r="A197">
        <v>97004458</v>
      </c>
      <c r="B197" t="s">
        <v>5</v>
      </c>
    </row>
    <row r="198" spans="1:16" x14ac:dyDescent="0.25">
      <c r="A198">
        <v>97009212</v>
      </c>
      <c r="B198" t="s">
        <v>5</v>
      </c>
    </row>
    <row r="199" spans="1:16" x14ac:dyDescent="0.25">
      <c r="A199">
        <v>98006038</v>
      </c>
      <c r="B199" t="s">
        <v>5</v>
      </c>
    </row>
    <row r="200" spans="1:16" x14ac:dyDescent="0.25">
      <c r="A200">
        <v>98009041</v>
      </c>
      <c r="B200" t="s">
        <v>5</v>
      </c>
    </row>
    <row r="201" spans="1:16" x14ac:dyDescent="0.25">
      <c r="A201">
        <v>99000714</v>
      </c>
      <c r="B201" t="s">
        <v>5</v>
      </c>
    </row>
    <row r="202" spans="1:16" x14ac:dyDescent="0.25">
      <c r="A202">
        <v>99002655</v>
      </c>
      <c r="B202" t="s">
        <v>5</v>
      </c>
    </row>
    <row r="203" spans="1:16" x14ac:dyDescent="0.25">
      <c r="A203">
        <v>99007116</v>
      </c>
      <c r="B203" t="s">
        <v>5</v>
      </c>
    </row>
    <row r="204" spans="1:16" x14ac:dyDescent="0.25">
      <c r="A204">
        <v>99901293</v>
      </c>
      <c r="B204" t="s">
        <v>5</v>
      </c>
    </row>
    <row r="205" spans="1:16" x14ac:dyDescent="0.25">
      <c r="A205">
        <v>99901604</v>
      </c>
      <c r="B205" t="s">
        <v>5</v>
      </c>
    </row>
    <row r="206" spans="1:16" x14ac:dyDescent="0.25">
      <c r="A206" s="17"/>
    </row>
    <row r="207" spans="1:16" x14ac:dyDescent="0.25">
      <c r="A207">
        <v>4289</v>
      </c>
      <c r="B207" t="s">
        <v>3</v>
      </c>
    </row>
    <row r="208" spans="1:16" x14ac:dyDescent="0.25">
      <c r="A208">
        <v>500245</v>
      </c>
      <c r="B208" t="s">
        <v>3</v>
      </c>
      <c r="P208">
        <v>28</v>
      </c>
    </row>
    <row r="209" spans="1:25" x14ac:dyDescent="0.25">
      <c r="A209">
        <v>2002573</v>
      </c>
      <c r="B209" t="s">
        <v>3</v>
      </c>
    </row>
    <row r="210" spans="1:25" x14ac:dyDescent="0.25">
      <c r="A210">
        <v>2003539</v>
      </c>
      <c r="B210" t="s">
        <v>3</v>
      </c>
    </row>
    <row r="211" spans="1:25" x14ac:dyDescent="0.25">
      <c r="A211">
        <v>2003649</v>
      </c>
      <c r="B211" t="s">
        <v>3</v>
      </c>
      <c r="M211">
        <v>33.5</v>
      </c>
    </row>
    <row r="212" spans="1:25" x14ac:dyDescent="0.25">
      <c r="A212">
        <v>2005572</v>
      </c>
      <c r="B212" t="s">
        <v>3</v>
      </c>
      <c r="M212">
        <v>33.200000000000003</v>
      </c>
    </row>
    <row r="213" spans="1:25" x14ac:dyDescent="0.25">
      <c r="A213">
        <v>2013117</v>
      </c>
      <c r="B213" t="s">
        <v>3</v>
      </c>
    </row>
    <row r="214" spans="1:25" x14ac:dyDescent="0.25">
      <c r="A214" s="14">
        <v>3009633</v>
      </c>
      <c r="B214" t="s">
        <v>3</v>
      </c>
      <c r="Y214">
        <v>29.6</v>
      </c>
    </row>
    <row r="215" spans="1:25" x14ac:dyDescent="0.25">
      <c r="A215" s="14">
        <v>3010583</v>
      </c>
      <c r="B215" t="s">
        <v>3</v>
      </c>
    </row>
    <row r="216" spans="1:25" x14ac:dyDescent="0.25">
      <c r="A216" s="18">
        <v>3011892</v>
      </c>
      <c r="B216" t="s">
        <v>3</v>
      </c>
    </row>
    <row r="217" spans="1:25" x14ac:dyDescent="0.25">
      <c r="A217">
        <v>4001382</v>
      </c>
      <c r="B217" t="s">
        <v>3</v>
      </c>
    </row>
    <row r="218" spans="1:25" x14ac:dyDescent="0.25">
      <c r="A218">
        <v>5018675</v>
      </c>
      <c r="B218" t="s">
        <v>3</v>
      </c>
    </row>
    <row r="219" spans="1:25" x14ac:dyDescent="0.25">
      <c r="A219" s="14">
        <v>6050168</v>
      </c>
      <c r="B219" t="s">
        <v>3</v>
      </c>
    </row>
    <row r="220" spans="1:25" x14ac:dyDescent="0.25">
      <c r="A220" s="16">
        <v>6062742</v>
      </c>
      <c r="B220" t="s">
        <v>3</v>
      </c>
    </row>
    <row r="221" spans="1:25" x14ac:dyDescent="0.25">
      <c r="A221">
        <v>7003242</v>
      </c>
      <c r="B221" t="s">
        <v>3</v>
      </c>
    </row>
    <row r="222" spans="1:25" x14ac:dyDescent="0.25">
      <c r="A222">
        <v>8016252</v>
      </c>
      <c r="B222" t="s">
        <v>3</v>
      </c>
    </row>
    <row r="223" spans="1:25" x14ac:dyDescent="0.25">
      <c r="A223">
        <v>12022536</v>
      </c>
      <c r="B223" t="s">
        <v>3</v>
      </c>
    </row>
    <row r="224" spans="1:25" x14ac:dyDescent="0.25">
      <c r="A224">
        <v>13020792</v>
      </c>
      <c r="B224" t="s">
        <v>3</v>
      </c>
    </row>
    <row r="225" spans="1:35" x14ac:dyDescent="0.25">
      <c r="A225">
        <v>97005797</v>
      </c>
      <c r="B225" t="s">
        <v>3</v>
      </c>
    </row>
    <row r="226" spans="1:35" x14ac:dyDescent="0.25">
      <c r="A226">
        <v>99000345</v>
      </c>
      <c r="B226" t="s">
        <v>3</v>
      </c>
    </row>
    <row r="227" spans="1:35" x14ac:dyDescent="0.25">
      <c r="A227" s="14">
        <v>5006592</v>
      </c>
      <c r="B227" t="s">
        <v>3</v>
      </c>
    </row>
    <row r="228" spans="1:35" x14ac:dyDescent="0.25">
      <c r="A228">
        <v>5007274</v>
      </c>
      <c r="B228" t="s">
        <v>3</v>
      </c>
    </row>
    <row r="229" spans="1:35" x14ac:dyDescent="0.25">
      <c r="A229">
        <v>5015851</v>
      </c>
      <c r="B229" t="s">
        <v>3</v>
      </c>
      <c r="M229" s="23">
        <v>30.05</v>
      </c>
      <c r="AE229">
        <v>30</v>
      </c>
      <c r="AF229">
        <v>29</v>
      </c>
      <c r="AH229">
        <v>35</v>
      </c>
      <c r="AI229">
        <v>32</v>
      </c>
    </row>
    <row r="230" spans="1:35" x14ac:dyDescent="0.25">
      <c r="A230">
        <v>6015647</v>
      </c>
      <c r="B230" t="s">
        <v>3</v>
      </c>
    </row>
    <row r="231" spans="1:35" x14ac:dyDescent="0.25">
      <c r="A231" s="14">
        <v>6056633</v>
      </c>
      <c r="B231" t="s">
        <v>3</v>
      </c>
    </row>
    <row r="232" spans="1:35" x14ac:dyDescent="0.25">
      <c r="A232">
        <v>7086224</v>
      </c>
      <c r="B232" t="s">
        <v>3</v>
      </c>
      <c r="W232">
        <v>30.1</v>
      </c>
    </row>
    <row r="233" spans="1:35" x14ac:dyDescent="0.25">
      <c r="A233" s="14">
        <v>8040959</v>
      </c>
      <c r="B233" t="s">
        <v>3</v>
      </c>
    </row>
    <row r="234" spans="1:35" x14ac:dyDescent="0.25">
      <c r="A234">
        <v>8107048</v>
      </c>
      <c r="B234" t="s">
        <v>3</v>
      </c>
    </row>
    <row r="235" spans="1:35" x14ac:dyDescent="0.25">
      <c r="A235" s="14">
        <v>8124044</v>
      </c>
      <c r="B235" t="s">
        <v>3</v>
      </c>
    </row>
    <row r="236" spans="1:35" x14ac:dyDescent="0.25">
      <c r="A236">
        <v>8142949</v>
      </c>
      <c r="B236" t="s">
        <v>3</v>
      </c>
    </row>
    <row r="237" spans="1:35" x14ac:dyDescent="0.25">
      <c r="A237">
        <v>9023306</v>
      </c>
      <c r="B237" t="s">
        <v>3</v>
      </c>
    </row>
    <row r="238" spans="1:35" x14ac:dyDescent="0.25">
      <c r="A238">
        <v>9034464</v>
      </c>
      <c r="B238" t="s">
        <v>3</v>
      </c>
      <c r="H238">
        <v>37</v>
      </c>
      <c r="M238">
        <v>49</v>
      </c>
      <c r="N238">
        <v>44</v>
      </c>
    </row>
    <row r="239" spans="1:35" x14ac:dyDescent="0.25">
      <c r="A239">
        <v>9040167</v>
      </c>
      <c r="B239" t="s">
        <v>3</v>
      </c>
      <c r="K239">
        <v>27.5</v>
      </c>
    </row>
    <row r="240" spans="1:35" x14ac:dyDescent="0.25">
      <c r="A240" s="14">
        <v>9054567</v>
      </c>
      <c r="B240" t="s">
        <v>3</v>
      </c>
    </row>
    <row r="241" spans="1:12" x14ac:dyDescent="0.25">
      <c r="A241" s="14">
        <v>9083682</v>
      </c>
      <c r="B241" t="s">
        <v>3</v>
      </c>
      <c r="L241">
        <v>36.6</v>
      </c>
    </row>
    <row r="242" spans="1:12" x14ac:dyDescent="0.25">
      <c r="A242" s="14">
        <v>9102044</v>
      </c>
      <c r="B242" t="s">
        <v>3</v>
      </c>
    </row>
    <row r="243" spans="1:12" x14ac:dyDescent="0.25">
      <c r="A243" s="14">
        <v>9119854</v>
      </c>
      <c r="B243" t="s">
        <v>3</v>
      </c>
    </row>
    <row r="244" spans="1:12" x14ac:dyDescent="0.25">
      <c r="A244">
        <v>9125126</v>
      </c>
      <c r="B244" t="s">
        <v>3</v>
      </c>
    </row>
    <row r="245" spans="1:12" x14ac:dyDescent="0.25">
      <c r="A245" s="14">
        <v>9174811</v>
      </c>
      <c r="B245" t="s">
        <v>3</v>
      </c>
    </row>
    <row r="246" spans="1:12" x14ac:dyDescent="0.25">
      <c r="A246">
        <v>10002875</v>
      </c>
      <c r="B246" t="s">
        <v>3</v>
      </c>
    </row>
    <row r="247" spans="1:12" x14ac:dyDescent="0.25">
      <c r="A247" s="19">
        <v>10023080</v>
      </c>
      <c r="B247" t="s">
        <v>3</v>
      </c>
    </row>
    <row r="248" spans="1:12" x14ac:dyDescent="0.25">
      <c r="A248">
        <v>10025212</v>
      </c>
      <c r="B248" t="s">
        <v>3</v>
      </c>
    </row>
    <row r="249" spans="1:12" x14ac:dyDescent="0.25">
      <c r="A249" s="14">
        <v>10069407</v>
      </c>
      <c r="B249" t="s">
        <v>3</v>
      </c>
    </row>
    <row r="250" spans="1:12" x14ac:dyDescent="0.25">
      <c r="A250">
        <v>10071135</v>
      </c>
      <c r="B250" t="s">
        <v>3</v>
      </c>
    </row>
    <row r="251" spans="1:12" x14ac:dyDescent="0.25">
      <c r="A251">
        <v>10083649</v>
      </c>
      <c r="B251" t="s">
        <v>3</v>
      </c>
    </row>
    <row r="252" spans="1:12" x14ac:dyDescent="0.25">
      <c r="A252">
        <v>10102021</v>
      </c>
      <c r="B252" t="s">
        <v>3</v>
      </c>
    </row>
    <row r="253" spans="1:12" x14ac:dyDescent="0.25">
      <c r="A253" s="14">
        <v>10123729</v>
      </c>
      <c r="B253" t="s">
        <v>3</v>
      </c>
    </row>
    <row r="254" spans="1:12" x14ac:dyDescent="0.25">
      <c r="A254">
        <v>10144736</v>
      </c>
      <c r="B254" t="s">
        <v>3</v>
      </c>
    </row>
    <row r="255" spans="1:12" x14ac:dyDescent="0.25">
      <c r="A255" s="14">
        <v>10157275</v>
      </c>
      <c r="B255" t="s">
        <v>3</v>
      </c>
      <c r="L255">
        <v>7</v>
      </c>
    </row>
    <row r="256" spans="1:1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7" x14ac:dyDescent="0.25">
      <c r="A273">
        <v>11228365</v>
      </c>
      <c r="B273" t="s">
        <v>3</v>
      </c>
    </row>
    <row r="274" spans="1:27" x14ac:dyDescent="0.25">
      <c r="A274">
        <v>11242475</v>
      </c>
      <c r="B274" t="s">
        <v>3</v>
      </c>
    </row>
    <row r="275" spans="1:27" x14ac:dyDescent="0.25">
      <c r="A275" s="15">
        <v>12006392</v>
      </c>
      <c r="B275" t="s">
        <v>3</v>
      </c>
    </row>
    <row r="276" spans="1:27" x14ac:dyDescent="0.25">
      <c r="A276">
        <v>12020246</v>
      </c>
      <c r="B276" t="s">
        <v>3</v>
      </c>
    </row>
    <row r="277" spans="1:27" x14ac:dyDescent="0.25">
      <c r="A277">
        <v>12035138</v>
      </c>
      <c r="B277" t="s">
        <v>3</v>
      </c>
    </row>
    <row r="278" spans="1:27" x14ac:dyDescent="0.25">
      <c r="A278" s="15">
        <v>12111578</v>
      </c>
      <c r="B278" t="s">
        <v>3</v>
      </c>
    </row>
    <row r="279" spans="1:27" x14ac:dyDescent="0.25">
      <c r="A279" s="15">
        <v>12133434</v>
      </c>
      <c r="B279" t="s">
        <v>3</v>
      </c>
    </row>
    <row r="280" spans="1:27" x14ac:dyDescent="0.25">
      <c r="A280">
        <v>12164268</v>
      </c>
      <c r="B280" t="s">
        <v>3</v>
      </c>
    </row>
    <row r="281" spans="1:27" x14ac:dyDescent="0.25">
      <c r="A281">
        <v>12164269</v>
      </c>
      <c r="B281" t="s">
        <v>3</v>
      </c>
    </row>
    <row r="282" spans="1:27" x14ac:dyDescent="0.25">
      <c r="A282">
        <v>12168562</v>
      </c>
      <c r="B282" t="s">
        <v>3</v>
      </c>
    </row>
    <row r="283" spans="1:27" x14ac:dyDescent="0.25">
      <c r="A283">
        <v>12190939</v>
      </c>
      <c r="B283" t="s">
        <v>3</v>
      </c>
    </row>
    <row r="284" spans="1:27" x14ac:dyDescent="0.25">
      <c r="A284">
        <v>12311081</v>
      </c>
      <c r="B284" t="s">
        <v>3</v>
      </c>
    </row>
    <row r="285" spans="1:27" x14ac:dyDescent="0.25">
      <c r="A285">
        <v>13006749</v>
      </c>
      <c r="B285" t="s">
        <v>3</v>
      </c>
    </row>
    <row r="286" spans="1:27" x14ac:dyDescent="0.25">
      <c r="A286" s="17"/>
    </row>
    <row r="287" spans="1:27" x14ac:dyDescent="0.25">
      <c r="A287" s="14">
        <v>5281</v>
      </c>
      <c r="B287" t="s">
        <v>0</v>
      </c>
    </row>
    <row r="288" spans="1:27" x14ac:dyDescent="0.25">
      <c r="A288" s="14">
        <v>200085</v>
      </c>
      <c r="B288" t="s">
        <v>0</v>
      </c>
      <c r="G288">
        <v>43</v>
      </c>
      <c r="H288">
        <v>37</v>
      </c>
      <c r="I288">
        <v>25</v>
      </c>
      <c r="J288">
        <v>26</v>
      </c>
      <c r="Q288">
        <v>29</v>
      </c>
      <c r="S288">
        <v>26</v>
      </c>
      <c r="V288">
        <v>23</v>
      </c>
      <c r="X288">
        <v>23</v>
      </c>
      <c r="Z288">
        <v>23</v>
      </c>
      <c r="AA288">
        <v>25</v>
      </c>
    </row>
    <row r="289" spans="1:30" x14ac:dyDescent="0.25">
      <c r="A289" s="14">
        <v>500129</v>
      </c>
      <c r="B289" t="s">
        <v>0</v>
      </c>
      <c r="R289">
        <v>31</v>
      </c>
      <c r="T289">
        <v>36</v>
      </c>
      <c r="X289">
        <v>30.9</v>
      </c>
      <c r="AD289">
        <v>28</v>
      </c>
    </row>
    <row r="290" spans="1:30" x14ac:dyDescent="0.25">
      <c r="A290" s="20">
        <v>1002033</v>
      </c>
      <c r="B290" t="s">
        <v>0</v>
      </c>
    </row>
    <row r="291" spans="1:30" x14ac:dyDescent="0.25">
      <c r="A291" s="14">
        <v>1003457</v>
      </c>
      <c r="B291" t="s">
        <v>0</v>
      </c>
    </row>
    <row r="292" spans="1:30" x14ac:dyDescent="0.25">
      <c r="A292" s="14">
        <v>2005223</v>
      </c>
      <c r="B292" t="s">
        <v>0</v>
      </c>
    </row>
    <row r="293" spans="1:30" x14ac:dyDescent="0.25">
      <c r="A293">
        <v>2006107</v>
      </c>
      <c r="B293" t="s">
        <v>0</v>
      </c>
    </row>
    <row r="294" spans="1:30" x14ac:dyDescent="0.25">
      <c r="A294" s="14">
        <v>2012014</v>
      </c>
      <c r="B294" t="s">
        <v>0</v>
      </c>
      <c r="E294">
        <v>31</v>
      </c>
      <c r="P294">
        <v>31</v>
      </c>
    </row>
    <row r="295" spans="1:30" x14ac:dyDescent="0.25">
      <c r="A295" s="14">
        <v>3000152</v>
      </c>
      <c r="B295" t="s">
        <v>0</v>
      </c>
      <c r="L295">
        <v>36.9</v>
      </c>
    </row>
    <row r="296" spans="1:30" x14ac:dyDescent="0.25">
      <c r="A296">
        <v>3014566</v>
      </c>
      <c r="B296" t="s">
        <v>0</v>
      </c>
    </row>
    <row r="297" spans="1:30" x14ac:dyDescent="0.25">
      <c r="A297">
        <v>3015058</v>
      </c>
      <c r="B297" t="s">
        <v>0</v>
      </c>
      <c r="E297">
        <v>28</v>
      </c>
      <c r="F297">
        <v>26.5</v>
      </c>
      <c r="M297">
        <v>36</v>
      </c>
      <c r="N297">
        <v>27</v>
      </c>
      <c r="O297">
        <v>24</v>
      </c>
      <c r="U297">
        <v>26</v>
      </c>
    </row>
    <row r="298" spans="1:30" x14ac:dyDescent="0.25">
      <c r="A298" s="18">
        <v>4000996</v>
      </c>
      <c r="B298" t="s">
        <v>0</v>
      </c>
      <c r="N298">
        <v>31.5</v>
      </c>
      <c r="P298">
        <v>32</v>
      </c>
    </row>
    <row r="299" spans="1:30" x14ac:dyDescent="0.25">
      <c r="A299">
        <v>4003768</v>
      </c>
      <c r="B299" t="s">
        <v>0</v>
      </c>
    </row>
    <row r="300" spans="1:30" x14ac:dyDescent="0.25">
      <c r="A300">
        <v>4006540</v>
      </c>
      <c r="B300" t="s">
        <v>0</v>
      </c>
      <c r="W300">
        <v>32.799999999999997</v>
      </c>
    </row>
    <row r="301" spans="1:30" x14ac:dyDescent="0.25">
      <c r="A301">
        <v>4007054</v>
      </c>
      <c r="B301" t="s">
        <v>0</v>
      </c>
    </row>
    <row r="302" spans="1:30" x14ac:dyDescent="0.25">
      <c r="A302">
        <v>4011002</v>
      </c>
      <c r="B302" t="s">
        <v>0</v>
      </c>
      <c r="N302" t="s">
        <v>310</v>
      </c>
      <c r="R302">
        <v>42.3</v>
      </c>
    </row>
    <row r="303" spans="1:30" x14ac:dyDescent="0.25">
      <c r="A303">
        <v>4900268</v>
      </c>
      <c r="B303" t="s">
        <v>0</v>
      </c>
    </row>
    <row r="304" spans="1:30" x14ac:dyDescent="0.25">
      <c r="A304">
        <v>5001097</v>
      </c>
      <c r="B304" t="s">
        <v>0</v>
      </c>
      <c r="G304">
        <v>115</v>
      </c>
      <c r="S304">
        <v>21</v>
      </c>
    </row>
    <row r="305" spans="1:14" x14ac:dyDescent="0.25">
      <c r="A305">
        <v>5001098</v>
      </c>
      <c r="B305" t="s">
        <v>0</v>
      </c>
      <c r="D305">
        <v>22</v>
      </c>
    </row>
    <row r="306" spans="1:14" x14ac:dyDescent="0.25">
      <c r="A306">
        <v>5006152</v>
      </c>
      <c r="B306" t="s">
        <v>0</v>
      </c>
      <c r="K306">
        <v>25.4</v>
      </c>
      <c r="N306">
        <v>50.7</v>
      </c>
    </row>
    <row r="307" spans="1:14" x14ac:dyDescent="0.25">
      <c r="A307" s="16">
        <v>5011824</v>
      </c>
      <c r="B307" t="s">
        <v>0</v>
      </c>
    </row>
    <row r="308" spans="1:14" x14ac:dyDescent="0.25">
      <c r="A308">
        <v>5016179</v>
      </c>
      <c r="B308" t="s">
        <v>0</v>
      </c>
    </row>
    <row r="309" spans="1:14" x14ac:dyDescent="0.25">
      <c r="A309">
        <v>5018677</v>
      </c>
      <c r="B309" t="s">
        <v>0</v>
      </c>
    </row>
    <row r="310" spans="1:14" x14ac:dyDescent="0.25">
      <c r="A310">
        <v>8012361</v>
      </c>
      <c r="B310" t="s">
        <v>0</v>
      </c>
    </row>
    <row r="311" spans="1:14" x14ac:dyDescent="0.25">
      <c r="A311">
        <v>7079011</v>
      </c>
      <c r="B311" t="s">
        <v>0</v>
      </c>
    </row>
    <row r="312" spans="1:14" x14ac:dyDescent="0.25">
      <c r="A312">
        <v>8055349</v>
      </c>
      <c r="B312" t="s">
        <v>0</v>
      </c>
    </row>
    <row r="313" spans="1:14" x14ac:dyDescent="0.25">
      <c r="A313">
        <v>8135416</v>
      </c>
      <c r="B313" t="s">
        <v>0</v>
      </c>
    </row>
    <row r="314" spans="1:14" x14ac:dyDescent="0.25">
      <c r="A314">
        <v>93018945</v>
      </c>
      <c r="B314" t="s">
        <v>0</v>
      </c>
    </row>
    <row r="315" spans="1:14" x14ac:dyDescent="0.25">
      <c r="A315">
        <v>94009028</v>
      </c>
      <c r="B315" t="s">
        <v>0</v>
      </c>
    </row>
    <row r="316" spans="1:14" x14ac:dyDescent="0.25">
      <c r="A316">
        <v>95005907</v>
      </c>
      <c r="B316" t="s">
        <v>0</v>
      </c>
    </row>
    <row r="317" spans="1:14" x14ac:dyDescent="0.25">
      <c r="A317">
        <v>95900164</v>
      </c>
      <c r="B317" t="s">
        <v>0</v>
      </c>
    </row>
    <row r="318" spans="1:14" x14ac:dyDescent="0.25">
      <c r="A318">
        <v>96015811</v>
      </c>
      <c r="B318" t="s">
        <v>0</v>
      </c>
    </row>
    <row r="319" spans="1:14" x14ac:dyDescent="0.25">
      <c r="A319">
        <v>97001240</v>
      </c>
      <c r="B319" t="s">
        <v>0</v>
      </c>
    </row>
    <row r="320" spans="1:14" x14ac:dyDescent="0.25">
      <c r="A320">
        <v>97005366</v>
      </c>
      <c r="B320" t="s">
        <v>0</v>
      </c>
    </row>
    <row r="321" spans="1:12" x14ac:dyDescent="0.25">
      <c r="A321">
        <v>98000595</v>
      </c>
      <c r="B321" t="s">
        <v>0</v>
      </c>
    </row>
    <row r="322" spans="1:12" x14ac:dyDescent="0.25">
      <c r="A322">
        <v>98002692</v>
      </c>
      <c r="B322" t="s">
        <v>0</v>
      </c>
    </row>
    <row r="323" spans="1:12" x14ac:dyDescent="0.25">
      <c r="A323">
        <v>98005277</v>
      </c>
      <c r="B323" t="s">
        <v>0</v>
      </c>
    </row>
    <row r="324" spans="1:12" x14ac:dyDescent="0.25">
      <c r="A324">
        <v>99001815</v>
      </c>
      <c r="B324" t="s">
        <v>0</v>
      </c>
    </row>
    <row r="325" spans="1:12" x14ac:dyDescent="0.25">
      <c r="A325">
        <v>6012361</v>
      </c>
      <c r="B325" t="s">
        <v>0</v>
      </c>
    </row>
    <row r="326" spans="1:12" x14ac:dyDescent="0.25">
      <c r="A326">
        <v>6015793</v>
      </c>
      <c r="B326" t="s">
        <v>0</v>
      </c>
    </row>
    <row r="327" spans="1:12" x14ac:dyDescent="0.25">
      <c r="A327">
        <v>6043619</v>
      </c>
      <c r="B327" t="s">
        <v>0</v>
      </c>
    </row>
    <row r="328" spans="1:12" x14ac:dyDescent="0.25">
      <c r="A328">
        <v>7001097</v>
      </c>
      <c r="B328" t="s">
        <v>0</v>
      </c>
    </row>
    <row r="329" spans="1:12" x14ac:dyDescent="0.25">
      <c r="A329">
        <v>7011435</v>
      </c>
      <c r="B329" t="s">
        <v>0</v>
      </c>
    </row>
    <row r="330" spans="1:12" x14ac:dyDescent="0.25">
      <c r="A330">
        <v>7045811</v>
      </c>
      <c r="B330" t="s">
        <v>0</v>
      </c>
    </row>
    <row r="331" spans="1:12" x14ac:dyDescent="0.25">
      <c r="A331">
        <v>7071198</v>
      </c>
      <c r="B331" t="s">
        <v>0</v>
      </c>
    </row>
    <row r="332" spans="1:12" x14ac:dyDescent="0.25">
      <c r="A332">
        <v>7101143</v>
      </c>
      <c r="B332" t="s">
        <v>0</v>
      </c>
    </row>
    <row r="333" spans="1:12" x14ac:dyDescent="0.25">
      <c r="A333">
        <v>8073350</v>
      </c>
      <c r="B333" t="s">
        <v>0</v>
      </c>
    </row>
    <row r="334" spans="1:12" x14ac:dyDescent="0.25">
      <c r="A334">
        <v>8073645</v>
      </c>
      <c r="B334" t="s">
        <v>0</v>
      </c>
    </row>
    <row r="335" spans="1:12" x14ac:dyDescent="0.25">
      <c r="A335" s="20">
        <v>8089666</v>
      </c>
      <c r="B335" t="s">
        <v>0</v>
      </c>
    </row>
    <row r="336" spans="1:12" x14ac:dyDescent="0.25">
      <c r="A336">
        <v>8103536</v>
      </c>
      <c r="B336" t="s">
        <v>0</v>
      </c>
      <c r="L336">
        <v>31.4</v>
      </c>
    </row>
    <row r="337" spans="1:16" x14ac:dyDescent="0.25">
      <c r="A337" s="21">
        <v>8124816</v>
      </c>
      <c r="B337" t="s">
        <v>0</v>
      </c>
    </row>
    <row r="338" spans="1:16" x14ac:dyDescent="0.25">
      <c r="A338">
        <v>9003267</v>
      </c>
      <c r="B338" t="s">
        <v>0</v>
      </c>
    </row>
    <row r="339" spans="1:16" x14ac:dyDescent="0.25">
      <c r="A339">
        <v>9036964</v>
      </c>
      <c r="B339" t="s">
        <v>0</v>
      </c>
    </row>
    <row r="340" spans="1:16" x14ac:dyDescent="0.25">
      <c r="A340">
        <v>9090287</v>
      </c>
      <c r="B340" t="s">
        <v>0</v>
      </c>
      <c r="O340">
        <v>40.200000000000003</v>
      </c>
    </row>
    <row r="341" spans="1:16" x14ac:dyDescent="0.25">
      <c r="A341">
        <v>9095148</v>
      </c>
      <c r="B341" t="s">
        <v>0</v>
      </c>
      <c r="M341">
        <v>43.3</v>
      </c>
      <c r="N341">
        <v>32.200000000000003</v>
      </c>
    </row>
    <row r="342" spans="1:16" x14ac:dyDescent="0.25">
      <c r="A342" s="14">
        <v>9104979</v>
      </c>
      <c r="B342" t="s">
        <v>0</v>
      </c>
    </row>
    <row r="343" spans="1:16" x14ac:dyDescent="0.25">
      <c r="A343">
        <v>9139514</v>
      </c>
      <c r="B343" t="s">
        <v>0</v>
      </c>
    </row>
    <row r="344" spans="1:16" x14ac:dyDescent="0.25">
      <c r="A344">
        <v>10020659</v>
      </c>
      <c r="B344" t="s">
        <v>0</v>
      </c>
    </row>
    <row r="345" spans="1:16" x14ac:dyDescent="0.25">
      <c r="A345">
        <v>10025902</v>
      </c>
      <c r="B345" t="s">
        <v>0</v>
      </c>
    </row>
    <row r="346" spans="1:16" x14ac:dyDescent="0.25">
      <c r="A346">
        <v>10027654</v>
      </c>
      <c r="B346" t="s">
        <v>0</v>
      </c>
    </row>
    <row r="347" spans="1:16" x14ac:dyDescent="0.25">
      <c r="A347">
        <v>10084485</v>
      </c>
      <c r="B347" t="s">
        <v>0</v>
      </c>
    </row>
    <row r="348" spans="1:16" x14ac:dyDescent="0.25">
      <c r="A348">
        <v>10098420</v>
      </c>
      <c r="B348" t="s">
        <v>0</v>
      </c>
      <c r="M348">
        <v>47</v>
      </c>
      <c r="N348">
        <v>53</v>
      </c>
      <c r="P348">
        <v>57</v>
      </c>
    </row>
    <row r="349" spans="1:16" x14ac:dyDescent="0.25">
      <c r="A349">
        <v>10129565</v>
      </c>
      <c r="B349" t="s">
        <v>0</v>
      </c>
    </row>
    <row r="350" spans="1:16" x14ac:dyDescent="0.25">
      <c r="A350" s="14">
        <v>10146828</v>
      </c>
      <c r="B350" t="s">
        <v>0</v>
      </c>
    </row>
    <row r="351" spans="1:16" x14ac:dyDescent="0.25">
      <c r="A351">
        <v>10163776</v>
      </c>
      <c r="B351" t="s">
        <v>0</v>
      </c>
    </row>
    <row r="352" spans="1:16" x14ac:dyDescent="0.25">
      <c r="A352">
        <v>10173664</v>
      </c>
      <c r="B352" t="s">
        <v>0</v>
      </c>
      <c r="P352">
        <v>33.4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40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50"/>
  <sheetViews>
    <sheetView workbookViewId="0">
      <selection activeCell="E12" sqref="E8:E12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6.425781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311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311</v>
      </c>
      <c r="D2" t="s">
        <v>286</v>
      </c>
      <c r="E2">
        <v>1</v>
      </c>
    </row>
    <row r="3" spans="1:5" x14ac:dyDescent="0.25">
      <c r="A3">
        <v>96018835</v>
      </c>
      <c r="B3" t="s">
        <v>16</v>
      </c>
      <c r="C3" t="s">
        <v>311</v>
      </c>
      <c r="D3" t="s">
        <v>289</v>
      </c>
      <c r="E3">
        <v>1</v>
      </c>
    </row>
    <row r="4" spans="1:5" x14ac:dyDescent="0.25">
      <c r="A4">
        <v>6016435</v>
      </c>
      <c r="B4" t="s">
        <v>14</v>
      </c>
      <c r="C4" t="s">
        <v>311</v>
      </c>
      <c r="D4" t="s">
        <v>288</v>
      </c>
      <c r="E4">
        <v>1</v>
      </c>
    </row>
    <row r="5" spans="1:5" x14ac:dyDescent="0.25">
      <c r="A5">
        <v>1263</v>
      </c>
      <c r="B5" t="s">
        <v>11</v>
      </c>
      <c r="C5" t="s">
        <v>311</v>
      </c>
      <c r="D5" t="s">
        <v>312</v>
      </c>
      <c r="E5">
        <v>3</v>
      </c>
    </row>
    <row r="6" spans="1:5" x14ac:dyDescent="0.25">
      <c r="A6">
        <v>200085</v>
      </c>
      <c r="B6" t="s">
        <v>0</v>
      </c>
      <c r="C6" t="s">
        <v>311</v>
      </c>
      <c r="D6" t="s">
        <v>322</v>
      </c>
      <c r="E6">
        <v>10</v>
      </c>
    </row>
    <row r="7" spans="1:5" x14ac:dyDescent="0.25">
      <c r="A7">
        <v>3015058</v>
      </c>
      <c r="B7" t="s">
        <v>0</v>
      </c>
      <c r="C7" t="s">
        <v>311</v>
      </c>
      <c r="D7" t="s">
        <v>325</v>
      </c>
      <c r="E7">
        <v>6</v>
      </c>
    </row>
    <row r="8" spans="1:5" x14ac:dyDescent="0.25">
      <c r="A8">
        <v>2000646</v>
      </c>
      <c r="B8" t="s">
        <v>5</v>
      </c>
      <c r="C8" t="s">
        <v>311</v>
      </c>
      <c r="D8" t="s">
        <v>317</v>
      </c>
      <c r="E8">
        <v>5</v>
      </c>
    </row>
    <row r="9" spans="1:5" x14ac:dyDescent="0.25">
      <c r="A9">
        <v>5015851</v>
      </c>
      <c r="B9" t="s">
        <v>3</v>
      </c>
      <c r="C9" t="s">
        <v>311</v>
      </c>
      <c r="D9" t="s">
        <v>320</v>
      </c>
      <c r="E9">
        <v>5</v>
      </c>
    </row>
    <row r="10" spans="1:5" x14ac:dyDescent="0.25">
      <c r="A10">
        <v>2004061</v>
      </c>
      <c r="B10" t="s">
        <v>5</v>
      </c>
      <c r="C10" t="s">
        <v>311</v>
      </c>
      <c r="D10" t="s">
        <v>318</v>
      </c>
      <c r="E10">
        <v>4</v>
      </c>
    </row>
    <row r="11" spans="1:5" x14ac:dyDescent="0.25">
      <c r="A11">
        <v>4011027</v>
      </c>
      <c r="B11" t="s">
        <v>5</v>
      </c>
      <c r="C11" t="s">
        <v>311</v>
      </c>
      <c r="D11" t="s">
        <v>319</v>
      </c>
      <c r="E11">
        <v>4</v>
      </c>
    </row>
    <row r="12" spans="1:5" x14ac:dyDescent="0.25">
      <c r="A12">
        <v>500129</v>
      </c>
      <c r="B12" t="s">
        <v>0</v>
      </c>
      <c r="C12" t="s">
        <v>311</v>
      </c>
      <c r="D12" t="s">
        <v>323</v>
      </c>
      <c r="E12">
        <v>4</v>
      </c>
    </row>
    <row r="13" spans="1:5" x14ac:dyDescent="0.25">
      <c r="A13">
        <v>9030684</v>
      </c>
      <c r="B13" t="s">
        <v>5</v>
      </c>
      <c r="C13" t="s">
        <v>311</v>
      </c>
      <c r="D13" t="s">
        <v>313</v>
      </c>
      <c r="E13">
        <v>3</v>
      </c>
    </row>
    <row r="14" spans="1:5" x14ac:dyDescent="0.25">
      <c r="A14">
        <v>9038676</v>
      </c>
      <c r="B14" t="s">
        <v>5</v>
      </c>
      <c r="C14" t="s">
        <v>311</v>
      </c>
      <c r="D14" t="s">
        <v>313</v>
      </c>
      <c r="E14">
        <v>3</v>
      </c>
    </row>
    <row r="15" spans="1:5" x14ac:dyDescent="0.25">
      <c r="A15">
        <v>9034464</v>
      </c>
      <c r="B15" t="s">
        <v>3</v>
      </c>
      <c r="C15" t="s">
        <v>311</v>
      </c>
      <c r="D15" t="s">
        <v>321</v>
      </c>
      <c r="E15">
        <v>3</v>
      </c>
    </row>
    <row r="16" spans="1:5" x14ac:dyDescent="0.25">
      <c r="A16">
        <v>10098420</v>
      </c>
      <c r="B16" t="s">
        <v>0</v>
      </c>
      <c r="C16" t="s">
        <v>311</v>
      </c>
      <c r="D16" t="s">
        <v>331</v>
      </c>
      <c r="E16">
        <v>3</v>
      </c>
    </row>
    <row r="17" spans="1:5" x14ac:dyDescent="0.25">
      <c r="A17">
        <v>9031387</v>
      </c>
      <c r="B17" t="s">
        <v>5</v>
      </c>
      <c r="C17" t="s">
        <v>311</v>
      </c>
      <c r="D17" t="s">
        <v>314</v>
      </c>
      <c r="E17">
        <v>2</v>
      </c>
    </row>
    <row r="18" spans="1:5" x14ac:dyDescent="0.25">
      <c r="A18">
        <v>10010926</v>
      </c>
      <c r="B18" t="s">
        <v>5</v>
      </c>
      <c r="C18" t="s">
        <v>311</v>
      </c>
      <c r="D18" t="s">
        <v>315</v>
      </c>
      <c r="E18">
        <v>2</v>
      </c>
    </row>
    <row r="19" spans="1:5" x14ac:dyDescent="0.25">
      <c r="A19">
        <v>4663</v>
      </c>
      <c r="B19" t="s">
        <v>5</v>
      </c>
      <c r="C19" t="s">
        <v>311</v>
      </c>
      <c r="D19" t="s">
        <v>316</v>
      </c>
      <c r="E19">
        <v>2</v>
      </c>
    </row>
    <row r="20" spans="1:5" x14ac:dyDescent="0.25">
      <c r="A20">
        <v>2012014</v>
      </c>
      <c r="B20" t="s">
        <v>0</v>
      </c>
      <c r="C20" t="s">
        <v>311</v>
      </c>
      <c r="D20" t="s">
        <v>324</v>
      </c>
      <c r="E20">
        <v>2</v>
      </c>
    </row>
    <row r="21" spans="1:5" x14ac:dyDescent="0.25">
      <c r="A21">
        <v>4000996</v>
      </c>
      <c r="B21" t="s">
        <v>0</v>
      </c>
      <c r="C21" t="s">
        <v>311</v>
      </c>
      <c r="D21" t="s">
        <v>326</v>
      </c>
      <c r="E21">
        <v>2</v>
      </c>
    </row>
    <row r="22" spans="1:5" x14ac:dyDescent="0.25">
      <c r="A22">
        <v>4011002</v>
      </c>
      <c r="B22" t="s">
        <v>0</v>
      </c>
      <c r="C22" t="s">
        <v>311</v>
      </c>
      <c r="D22" t="s">
        <v>327</v>
      </c>
      <c r="E22">
        <v>2</v>
      </c>
    </row>
    <row r="23" spans="1:5" x14ac:dyDescent="0.25">
      <c r="A23">
        <v>5001097</v>
      </c>
      <c r="B23" t="s">
        <v>0</v>
      </c>
      <c r="C23" t="s">
        <v>311</v>
      </c>
      <c r="D23" t="s">
        <v>328</v>
      </c>
      <c r="E23">
        <v>2</v>
      </c>
    </row>
    <row r="24" spans="1:5" x14ac:dyDescent="0.25">
      <c r="A24">
        <v>5006152</v>
      </c>
      <c r="B24" t="s">
        <v>0</v>
      </c>
      <c r="C24" t="s">
        <v>311</v>
      </c>
      <c r="D24" t="s">
        <v>329</v>
      </c>
      <c r="E24">
        <v>2</v>
      </c>
    </row>
    <row r="25" spans="1:5" x14ac:dyDescent="0.25">
      <c r="A25">
        <v>9095148</v>
      </c>
      <c r="B25" t="s">
        <v>0</v>
      </c>
      <c r="C25" t="s">
        <v>311</v>
      </c>
      <c r="D25" t="s">
        <v>330</v>
      </c>
      <c r="E25">
        <v>2</v>
      </c>
    </row>
    <row r="26" spans="1:5" x14ac:dyDescent="0.25">
      <c r="A26">
        <v>9003370</v>
      </c>
      <c r="B26" t="s">
        <v>5</v>
      </c>
      <c r="C26" t="s">
        <v>311</v>
      </c>
      <c r="D26" t="s">
        <v>287</v>
      </c>
      <c r="E26">
        <v>1</v>
      </c>
    </row>
    <row r="27" spans="1:5" x14ac:dyDescent="0.25">
      <c r="A27">
        <v>9016278</v>
      </c>
      <c r="B27" t="s">
        <v>5</v>
      </c>
      <c r="C27" t="s">
        <v>311</v>
      </c>
      <c r="D27" t="s">
        <v>293</v>
      </c>
      <c r="E27">
        <v>1</v>
      </c>
    </row>
    <row r="28" spans="1:5" x14ac:dyDescent="0.25">
      <c r="A28">
        <v>9039416</v>
      </c>
      <c r="B28" t="s">
        <v>5</v>
      </c>
      <c r="C28" t="s">
        <v>311</v>
      </c>
      <c r="D28" t="s">
        <v>290</v>
      </c>
      <c r="E28">
        <v>1</v>
      </c>
    </row>
    <row r="29" spans="1:5" x14ac:dyDescent="0.25">
      <c r="A29">
        <v>9044899</v>
      </c>
      <c r="B29" t="s">
        <v>5</v>
      </c>
      <c r="C29" t="s">
        <v>311</v>
      </c>
      <c r="D29" t="s">
        <v>277</v>
      </c>
      <c r="E29">
        <v>1</v>
      </c>
    </row>
    <row r="30" spans="1:5" x14ac:dyDescent="0.25">
      <c r="A30">
        <v>1007631</v>
      </c>
      <c r="B30" t="s">
        <v>5</v>
      </c>
      <c r="C30" t="s">
        <v>311</v>
      </c>
      <c r="D30" t="s">
        <v>288</v>
      </c>
      <c r="E30">
        <v>1</v>
      </c>
    </row>
    <row r="31" spans="1:5" x14ac:dyDescent="0.25">
      <c r="A31">
        <v>2003761</v>
      </c>
      <c r="B31" t="s">
        <v>5</v>
      </c>
      <c r="C31" t="s">
        <v>311</v>
      </c>
      <c r="D31" t="s">
        <v>287</v>
      </c>
      <c r="E31">
        <v>1</v>
      </c>
    </row>
    <row r="32" spans="1:5" x14ac:dyDescent="0.25">
      <c r="A32">
        <v>3005132</v>
      </c>
      <c r="B32" t="s">
        <v>5</v>
      </c>
      <c r="C32" t="s">
        <v>311</v>
      </c>
      <c r="D32" t="s">
        <v>287</v>
      </c>
      <c r="E32">
        <v>1</v>
      </c>
    </row>
    <row r="33" spans="1:5" x14ac:dyDescent="0.25">
      <c r="A33">
        <v>4000158</v>
      </c>
      <c r="B33" t="s">
        <v>5</v>
      </c>
      <c r="C33" t="s">
        <v>311</v>
      </c>
      <c r="D33" t="s">
        <v>288</v>
      </c>
      <c r="E33">
        <v>1</v>
      </c>
    </row>
    <row r="34" spans="1:5" x14ac:dyDescent="0.25">
      <c r="A34">
        <v>4002206</v>
      </c>
      <c r="B34" t="s">
        <v>5</v>
      </c>
      <c r="C34" t="s">
        <v>311</v>
      </c>
      <c r="D34" t="s">
        <v>287</v>
      </c>
      <c r="E34">
        <v>1</v>
      </c>
    </row>
    <row r="35" spans="1:5" x14ac:dyDescent="0.25">
      <c r="A35">
        <v>500245</v>
      </c>
      <c r="B35" t="s">
        <v>3</v>
      </c>
      <c r="C35" t="s">
        <v>311</v>
      </c>
      <c r="D35" t="s">
        <v>290</v>
      </c>
      <c r="E35">
        <v>1</v>
      </c>
    </row>
    <row r="36" spans="1:5" x14ac:dyDescent="0.25">
      <c r="A36">
        <v>2003649</v>
      </c>
      <c r="B36" t="s">
        <v>3</v>
      </c>
      <c r="C36" t="s">
        <v>311</v>
      </c>
      <c r="D36" t="s">
        <v>287</v>
      </c>
      <c r="E36">
        <v>1</v>
      </c>
    </row>
    <row r="37" spans="1:5" x14ac:dyDescent="0.25">
      <c r="A37">
        <v>2005572</v>
      </c>
      <c r="B37" t="s">
        <v>3</v>
      </c>
      <c r="C37" t="s">
        <v>311</v>
      </c>
      <c r="D37" t="s">
        <v>287</v>
      </c>
      <c r="E37">
        <v>1</v>
      </c>
    </row>
    <row r="38" spans="1:5" x14ac:dyDescent="0.25">
      <c r="A38">
        <v>3009633</v>
      </c>
      <c r="B38" t="s">
        <v>3</v>
      </c>
      <c r="C38" t="s">
        <v>311</v>
      </c>
      <c r="D38" t="s">
        <v>299</v>
      </c>
      <c r="E38">
        <v>1</v>
      </c>
    </row>
    <row r="39" spans="1:5" x14ac:dyDescent="0.25">
      <c r="A39">
        <v>7086224</v>
      </c>
      <c r="B39" t="s">
        <v>3</v>
      </c>
      <c r="C39" t="s">
        <v>311</v>
      </c>
      <c r="D39" t="s">
        <v>297</v>
      </c>
      <c r="E39">
        <v>1</v>
      </c>
    </row>
    <row r="40" spans="1:5" x14ac:dyDescent="0.25">
      <c r="A40">
        <v>9040167</v>
      </c>
      <c r="B40" t="s">
        <v>3</v>
      </c>
      <c r="C40" t="s">
        <v>311</v>
      </c>
      <c r="D40" t="s">
        <v>285</v>
      </c>
      <c r="E40">
        <v>1</v>
      </c>
    </row>
    <row r="41" spans="1:5" x14ac:dyDescent="0.25">
      <c r="A41">
        <v>9083682</v>
      </c>
      <c r="B41" t="s">
        <v>3</v>
      </c>
      <c r="C41" t="s">
        <v>311</v>
      </c>
      <c r="D41" t="s">
        <v>286</v>
      </c>
      <c r="E41">
        <v>1</v>
      </c>
    </row>
    <row r="42" spans="1:5" x14ac:dyDescent="0.25">
      <c r="A42">
        <v>10157275</v>
      </c>
      <c r="B42" t="s">
        <v>3</v>
      </c>
      <c r="C42" t="s">
        <v>311</v>
      </c>
      <c r="D42" t="s">
        <v>286</v>
      </c>
      <c r="E42">
        <v>1</v>
      </c>
    </row>
    <row r="43" spans="1:5" x14ac:dyDescent="0.25">
      <c r="A43">
        <v>3000152</v>
      </c>
      <c r="B43" t="s">
        <v>0</v>
      </c>
      <c r="C43" t="s">
        <v>311</v>
      </c>
      <c r="D43" t="s">
        <v>286</v>
      </c>
      <c r="E43">
        <v>1</v>
      </c>
    </row>
    <row r="44" spans="1:5" x14ac:dyDescent="0.25">
      <c r="A44">
        <v>4006540</v>
      </c>
      <c r="B44" t="s">
        <v>0</v>
      </c>
      <c r="C44" t="s">
        <v>311</v>
      </c>
      <c r="D44" t="s">
        <v>297</v>
      </c>
      <c r="E44">
        <v>1</v>
      </c>
    </row>
    <row r="45" spans="1:5" x14ac:dyDescent="0.25">
      <c r="A45">
        <v>5001098</v>
      </c>
      <c r="B45" t="s">
        <v>0</v>
      </c>
      <c r="C45" t="s">
        <v>311</v>
      </c>
      <c r="D45" t="s">
        <v>278</v>
      </c>
      <c r="E45">
        <v>1</v>
      </c>
    </row>
    <row r="46" spans="1:5" x14ac:dyDescent="0.25">
      <c r="A46">
        <v>8103536</v>
      </c>
      <c r="B46" t="s">
        <v>0</v>
      </c>
      <c r="C46" t="s">
        <v>311</v>
      </c>
      <c r="D46" t="s">
        <v>286</v>
      </c>
      <c r="E46">
        <v>1</v>
      </c>
    </row>
    <row r="47" spans="1:5" x14ac:dyDescent="0.25">
      <c r="A47">
        <v>9090287</v>
      </c>
      <c r="B47" t="s">
        <v>0</v>
      </c>
      <c r="C47" t="s">
        <v>311</v>
      </c>
      <c r="D47" t="s">
        <v>289</v>
      </c>
      <c r="E47">
        <v>1</v>
      </c>
    </row>
    <row r="48" spans="1:5" x14ac:dyDescent="0.25">
      <c r="A48">
        <v>10173664</v>
      </c>
      <c r="B48" t="s">
        <v>0</v>
      </c>
      <c r="C48" t="s">
        <v>311</v>
      </c>
      <c r="D48" t="s">
        <v>290</v>
      </c>
      <c r="E48">
        <v>1</v>
      </c>
    </row>
    <row r="50" spans="1:5" x14ac:dyDescent="0.25">
      <c r="A50">
        <f>SUBTOTAL(2,PTT[Edited_BfArM Nummer2])</f>
        <v>47</v>
      </c>
      <c r="E50">
        <f>SUBTOTAL(9,PTT[Total Number of Observations])</f>
        <v>97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70"/>
  <sheetViews>
    <sheetView workbookViewId="0">
      <selection sqref="A1:K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0" customWidth="1"/>
  </cols>
  <sheetData>
    <row r="1" spans="1:11" x14ac:dyDescent="0.25">
      <c r="A1" s="6" t="s">
        <v>96</v>
      </c>
      <c r="B1" s="7" t="s">
        <v>97</v>
      </c>
      <c r="C1" s="2" t="s">
        <v>332</v>
      </c>
      <c r="D1" s="2" t="s">
        <v>333</v>
      </c>
      <c r="E1" s="2" t="s">
        <v>334</v>
      </c>
      <c r="F1" s="2" t="s">
        <v>335</v>
      </c>
      <c r="G1" s="2" t="s">
        <v>336</v>
      </c>
      <c r="H1" s="2" t="s">
        <v>337</v>
      </c>
      <c r="I1" s="2" t="s">
        <v>338</v>
      </c>
      <c r="J1" s="2" t="s">
        <v>339</v>
      </c>
      <c r="K1" s="2" t="s">
        <v>340</v>
      </c>
    </row>
    <row r="2" spans="1:11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25">
      <c r="A5">
        <v>95005911</v>
      </c>
      <c r="B5" t="s">
        <v>20</v>
      </c>
    </row>
    <row r="6" spans="1:11" x14ac:dyDescent="0.25">
      <c r="A6">
        <v>99001908</v>
      </c>
      <c r="B6" t="s">
        <v>20</v>
      </c>
    </row>
    <row r="7" spans="1:11" x14ac:dyDescent="0.25">
      <c r="A7">
        <v>99004067</v>
      </c>
      <c r="B7" t="s">
        <v>20</v>
      </c>
    </row>
    <row r="8" spans="1:11" x14ac:dyDescent="0.25">
      <c r="A8">
        <v>97002136</v>
      </c>
      <c r="B8" t="s">
        <v>20</v>
      </c>
    </row>
    <row r="9" spans="1:11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</row>
    <row r="10" spans="1:11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</row>
    <row r="11" spans="1:11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>
        <v>1480</v>
      </c>
      <c r="B18" t="s">
        <v>16</v>
      </c>
    </row>
    <row r="19" spans="1:11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</row>
    <row r="24" spans="1:11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</row>
    <row r="25" spans="1:11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</row>
    <row r="26" spans="1:11" x14ac:dyDescent="0.25">
      <c r="A26">
        <v>99000897</v>
      </c>
      <c r="B26" t="s">
        <v>16</v>
      </c>
    </row>
    <row r="27" spans="1:11" x14ac:dyDescent="0.25">
      <c r="A27">
        <v>99001245</v>
      </c>
      <c r="B27" t="s">
        <v>16</v>
      </c>
    </row>
    <row r="28" spans="1:11" x14ac:dyDescent="0.25">
      <c r="A28">
        <v>99001902</v>
      </c>
      <c r="B28" t="s">
        <v>16</v>
      </c>
    </row>
    <row r="29" spans="1:11" x14ac:dyDescent="0.25">
      <c r="A29">
        <v>99001912</v>
      </c>
      <c r="B29" t="s">
        <v>16</v>
      </c>
    </row>
    <row r="30" spans="1:11" x14ac:dyDescent="0.25">
      <c r="A30">
        <v>99001913</v>
      </c>
      <c r="B30" t="s">
        <v>16</v>
      </c>
    </row>
    <row r="31" spans="1:11" x14ac:dyDescent="0.25">
      <c r="A31">
        <v>99001937</v>
      </c>
      <c r="B31" t="s">
        <v>16</v>
      </c>
    </row>
    <row r="32" spans="1:11" x14ac:dyDescent="0.25">
      <c r="A32">
        <v>99001943</v>
      </c>
      <c r="B32" t="s">
        <v>16</v>
      </c>
    </row>
    <row r="33" spans="1:11" x14ac:dyDescent="0.25">
      <c r="A33">
        <v>99001927</v>
      </c>
      <c r="B33" t="s">
        <v>16</v>
      </c>
    </row>
    <row r="34" spans="1:11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</row>
    <row r="35" spans="1:11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</row>
    <row r="37" spans="1:11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</row>
    <row r="38" spans="1:11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</row>
    <row r="40" spans="1:11" x14ac:dyDescent="0.25">
      <c r="A40" s="15">
        <v>6016435</v>
      </c>
      <c r="B40" t="s">
        <v>14</v>
      </c>
    </row>
    <row r="41" spans="1:11" x14ac:dyDescent="0.25">
      <c r="A41">
        <v>8045149</v>
      </c>
      <c r="B41" t="s">
        <v>14</v>
      </c>
    </row>
    <row r="42" spans="1:11" x14ac:dyDescent="0.25">
      <c r="A42">
        <v>10023001</v>
      </c>
      <c r="B42" t="s">
        <v>14</v>
      </c>
    </row>
    <row r="43" spans="1:11" x14ac:dyDescent="0.25">
      <c r="A43">
        <v>10027526</v>
      </c>
      <c r="B43" t="s">
        <v>14</v>
      </c>
    </row>
    <row r="44" spans="1:11" x14ac:dyDescent="0.25">
      <c r="A44">
        <v>14222171</v>
      </c>
      <c r="B44" t="s">
        <v>14</v>
      </c>
    </row>
    <row r="45" spans="1:11" x14ac:dyDescent="0.25">
      <c r="A45">
        <v>1006143</v>
      </c>
      <c r="B45" t="s">
        <v>14</v>
      </c>
    </row>
    <row r="46" spans="1:11" x14ac:dyDescent="0.25">
      <c r="A46">
        <v>6006917</v>
      </c>
      <c r="B46" t="s">
        <v>14</v>
      </c>
    </row>
    <row r="48" spans="1:11" x14ac:dyDescent="0.25">
      <c r="A48">
        <v>8057159</v>
      </c>
      <c r="B48" t="s">
        <v>12</v>
      </c>
    </row>
    <row r="49" spans="1:4" x14ac:dyDescent="0.25">
      <c r="A49" s="14">
        <v>9140312</v>
      </c>
      <c r="B49" t="s">
        <v>12</v>
      </c>
    </row>
    <row r="50" spans="1:4" x14ac:dyDescent="0.25">
      <c r="A50">
        <v>12008230</v>
      </c>
      <c r="B50" t="s">
        <v>12</v>
      </c>
    </row>
    <row r="51" spans="1:4" x14ac:dyDescent="0.25">
      <c r="A51">
        <v>12088444</v>
      </c>
      <c r="B51" t="s">
        <v>12</v>
      </c>
    </row>
    <row r="52" spans="1:4" x14ac:dyDescent="0.25">
      <c r="A52" s="14">
        <v>13118872</v>
      </c>
      <c r="B52" t="s">
        <v>12</v>
      </c>
    </row>
    <row r="53" spans="1:4" x14ac:dyDescent="0.25">
      <c r="A53">
        <v>12012030</v>
      </c>
      <c r="B53" t="s">
        <v>12</v>
      </c>
    </row>
    <row r="55" spans="1:4" x14ac:dyDescent="0.25">
      <c r="A55" s="15">
        <v>9074418</v>
      </c>
      <c r="B55" t="s">
        <v>11</v>
      </c>
    </row>
    <row r="56" spans="1:4" x14ac:dyDescent="0.25">
      <c r="A56" s="14">
        <v>1263</v>
      </c>
      <c r="B56" t="s">
        <v>11</v>
      </c>
      <c r="D56">
        <v>14.4</v>
      </c>
    </row>
    <row r="57" spans="1:4" x14ac:dyDescent="0.25">
      <c r="A57">
        <v>98004910</v>
      </c>
      <c r="B57" t="s">
        <v>11</v>
      </c>
    </row>
    <row r="58" spans="1:4" x14ac:dyDescent="0.25">
      <c r="A58" s="15">
        <v>7103068</v>
      </c>
      <c r="B58" t="s">
        <v>11</v>
      </c>
    </row>
    <row r="59" spans="1:4" x14ac:dyDescent="0.25">
      <c r="A59">
        <v>11240728</v>
      </c>
      <c r="B59" t="s">
        <v>11</v>
      </c>
    </row>
    <row r="61" spans="1:4" x14ac:dyDescent="0.25">
      <c r="A61">
        <v>5015869</v>
      </c>
      <c r="B61" t="s">
        <v>5</v>
      </c>
    </row>
    <row r="62" spans="1:4" x14ac:dyDescent="0.25">
      <c r="A62" s="15">
        <v>5016969</v>
      </c>
      <c r="B62" t="s">
        <v>5</v>
      </c>
    </row>
    <row r="63" spans="1:4" x14ac:dyDescent="0.25">
      <c r="A63">
        <v>6023231</v>
      </c>
      <c r="B63" t="s">
        <v>5</v>
      </c>
    </row>
    <row r="64" spans="1:4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7" x14ac:dyDescent="0.25">
      <c r="A81">
        <v>8127397</v>
      </c>
      <c r="B81" t="s">
        <v>5</v>
      </c>
    </row>
    <row r="82" spans="1:7" x14ac:dyDescent="0.25">
      <c r="A82">
        <v>8130998</v>
      </c>
      <c r="B82" t="s">
        <v>5</v>
      </c>
    </row>
    <row r="83" spans="1:7" x14ac:dyDescent="0.25">
      <c r="A83" s="14">
        <v>9002836</v>
      </c>
      <c r="B83" t="s">
        <v>5</v>
      </c>
    </row>
    <row r="84" spans="1:7" x14ac:dyDescent="0.25">
      <c r="A84" s="14">
        <v>9003331</v>
      </c>
      <c r="B84" t="s">
        <v>5</v>
      </c>
    </row>
    <row r="85" spans="1:7" x14ac:dyDescent="0.25">
      <c r="A85">
        <v>9003370</v>
      </c>
      <c r="B85" t="s">
        <v>5</v>
      </c>
    </row>
    <row r="86" spans="1:7" x14ac:dyDescent="0.25">
      <c r="A86">
        <v>9016278</v>
      </c>
      <c r="B86" t="s">
        <v>5</v>
      </c>
    </row>
    <row r="87" spans="1:7" x14ac:dyDescent="0.25">
      <c r="A87">
        <v>9030684</v>
      </c>
      <c r="B87" t="s">
        <v>5</v>
      </c>
    </row>
    <row r="88" spans="1:7" x14ac:dyDescent="0.25">
      <c r="A88">
        <v>9031387</v>
      </c>
      <c r="B88" t="s">
        <v>5</v>
      </c>
    </row>
    <row r="89" spans="1:7" x14ac:dyDescent="0.25">
      <c r="A89">
        <v>9038676</v>
      </c>
      <c r="B89" t="s">
        <v>5</v>
      </c>
    </row>
    <row r="90" spans="1:7" x14ac:dyDescent="0.25">
      <c r="A90" s="14">
        <v>9039416</v>
      </c>
      <c r="B90" t="s">
        <v>5</v>
      </c>
      <c r="G90">
        <v>17.600000000000001</v>
      </c>
    </row>
    <row r="91" spans="1:7" x14ac:dyDescent="0.25">
      <c r="A91">
        <v>9042861</v>
      </c>
      <c r="B91" t="s">
        <v>5</v>
      </c>
    </row>
    <row r="92" spans="1:7" x14ac:dyDescent="0.25">
      <c r="A92" s="14">
        <v>9044899</v>
      </c>
      <c r="B92" t="s">
        <v>5</v>
      </c>
    </row>
    <row r="93" spans="1:7" x14ac:dyDescent="0.25">
      <c r="A93">
        <v>9052398</v>
      </c>
      <c r="B93" t="s">
        <v>5</v>
      </c>
    </row>
    <row r="94" spans="1:7" x14ac:dyDescent="0.25">
      <c r="A94">
        <v>9085204</v>
      </c>
      <c r="B94" t="s">
        <v>5</v>
      </c>
    </row>
    <row r="95" spans="1:7" x14ac:dyDescent="0.25">
      <c r="A95">
        <v>9105492</v>
      </c>
      <c r="B95" t="s">
        <v>5</v>
      </c>
    </row>
    <row r="96" spans="1:7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1" x14ac:dyDescent="0.25">
      <c r="A129">
        <v>12229481</v>
      </c>
      <c r="B129" t="s">
        <v>5</v>
      </c>
    </row>
    <row r="130" spans="1:11" x14ac:dyDescent="0.25">
      <c r="A130">
        <v>12258821</v>
      </c>
      <c r="B130" t="s">
        <v>5</v>
      </c>
    </row>
    <row r="131" spans="1:11" x14ac:dyDescent="0.25">
      <c r="A131">
        <v>12309729</v>
      </c>
      <c r="B131" t="s">
        <v>5</v>
      </c>
    </row>
    <row r="132" spans="1:11" x14ac:dyDescent="0.25">
      <c r="A132">
        <v>12314941</v>
      </c>
      <c r="B132" t="s">
        <v>5</v>
      </c>
    </row>
    <row r="133" spans="1:11" x14ac:dyDescent="0.25">
      <c r="A133">
        <v>12323945</v>
      </c>
      <c r="B133" t="s">
        <v>5</v>
      </c>
    </row>
    <row r="134" spans="1:11" x14ac:dyDescent="0.25">
      <c r="A134">
        <v>13005942</v>
      </c>
      <c r="B134" t="s">
        <v>5</v>
      </c>
    </row>
    <row r="135" spans="1:11" x14ac:dyDescent="0.25">
      <c r="A135">
        <v>324</v>
      </c>
      <c r="B135" t="s">
        <v>5</v>
      </c>
    </row>
    <row r="136" spans="1:11" x14ac:dyDescent="0.25">
      <c r="A136" s="14">
        <v>3909</v>
      </c>
      <c r="B136" t="s">
        <v>5</v>
      </c>
    </row>
    <row r="137" spans="1:11" x14ac:dyDescent="0.25">
      <c r="A137" s="14">
        <v>4663</v>
      </c>
      <c r="B137" t="s">
        <v>5</v>
      </c>
    </row>
    <row r="138" spans="1:11" x14ac:dyDescent="0.25">
      <c r="A138">
        <v>1005522</v>
      </c>
      <c r="B138" t="s">
        <v>5</v>
      </c>
    </row>
    <row r="139" spans="1:11" x14ac:dyDescent="0.25">
      <c r="A139">
        <v>1007631</v>
      </c>
      <c r="B139" t="s">
        <v>5</v>
      </c>
    </row>
    <row r="140" spans="1:11" x14ac:dyDescent="0.25">
      <c r="A140">
        <v>1009760</v>
      </c>
      <c r="B140" t="s">
        <v>5</v>
      </c>
    </row>
    <row r="141" spans="1:11" x14ac:dyDescent="0.25">
      <c r="A141">
        <v>2000646</v>
      </c>
      <c r="B141" t="s">
        <v>5</v>
      </c>
      <c r="I141">
        <v>16</v>
      </c>
      <c r="J141">
        <v>16</v>
      </c>
      <c r="K141">
        <v>17</v>
      </c>
    </row>
    <row r="142" spans="1:11" x14ac:dyDescent="0.25">
      <c r="A142">
        <v>2003761</v>
      </c>
      <c r="B142" t="s">
        <v>5</v>
      </c>
    </row>
    <row r="143" spans="1:11" x14ac:dyDescent="0.25">
      <c r="A143">
        <v>2004061</v>
      </c>
      <c r="B143" t="s">
        <v>5</v>
      </c>
    </row>
    <row r="144" spans="1:11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9" x14ac:dyDescent="0.25">
      <c r="A161">
        <v>4011027</v>
      </c>
      <c r="B161" t="s">
        <v>5</v>
      </c>
      <c r="E161">
        <v>18.3</v>
      </c>
      <c r="F161">
        <v>6.8</v>
      </c>
      <c r="H161">
        <v>19.7</v>
      </c>
      <c r="I161">
        <v>17.7</v>
      </c>
    </row>
    <row r="162" spans="1:9" x14ac:dyDescent="0.25">
      <c r="A162">
        <v>4011920</v>
      </c>
      <c r="B162" t="s">
        <v>5</v>
      </c>
    </row>
    <row r="163" spans="1:9" x14ac:dyDescent="0.25">
      <c r="A163">
        <v>4012248</v>
      </c>
      <c r="B163" t="s">
        <v>5</v>
      </c>
    </row>
    <row r="164" spans="1:9" x14ac:dyDescent="0.25">
      <c r="A164">
        <v>4013603</v>
      </c>
      <c r="B164" t="s">
        <v>5</v>
      </c>
    </row>
    <row r="165" spans="1:9" x14ac:dyDescent="0.25">
      <c r="A165">
        <v>5004654</v>
      </c>
      <c r="B165" t="s">
        <v>5</v>
      </c>
    </row>
    <row r="166" spans="1:9" x14ac:dyDescent="0.25">
      <c r="A166" s="16">
        <v>5006761</v>
      </c>
      <c r="B166" t="s">
        <v>5</v>
      </c>
    </row>
    <row r="167" spans="1:9" x14ac:dyDescent="0.25">
      <c r="A167">
        <v>5008807</v>
      </c>
      <c r="B167" t="s">
        <v>5</v>
      </c>
    </row>
    <row r="168" spans="1:9" x14ac:dyDescent="0.25">
      <c r="A168">
        <v>5009400</v>
      </c>
      <c r="B168" t="s">
        <v>5</v>
      </c>
    </row>
    <row r="169" spans="1:9" x14ac:dyDescent="0.25">
      <c r="A169">
        <v>5013211</v>
      </c>
      <c r="B169" t="s">
        <v>5</v>
      </c>
    </row>
    <row r="170" spans="1:9" x14ac:dyDescent="0.25">
      <c r="A170">
        <v>5013494</v>
      </c>
      <c r="B170" t="s">
        <v>5</v>
      </c>
    </row>
    <row r="171" spans="1:9" x14ac:dyDescent="0.25">
      <c r="A171" s="15">
        <v>5016255</v>
      </c>
      <c r="B171" t="s">
        <v>5</v>
      </c>
    </row>
    <row r="172" spans="1:9" x14ac:dyDescent="0.25">
      <c r="A172">
        <v>6005884</v>
      </c>
      <c r="B172" t="s">
        <v>5</v>
      </c>
    </row>
    <row r="173" spans="1:9" x14ac:dyDescent="0.25">
      <c r="A173">
        <v>6012448</v>
      </c>
      <c r="B173" t="s">
        <v>5</v>
      </c>
    </row>
    <row r="174" spans="1:9" x14ac:dyDescent="0.25">
      <c r="A174">
        <v>7000457</v>
      </c>
      <c r="B174" t="s">
        <v>5</v>
      </c>
    </row>
    <row r="175" spans="1:9" x14ac:dyDescent="0.25">
      <c r="A175" s="15">
        <v>7072644</v>
      </c>
      <c r="B175" t="s">
        <v>5</v>
      </c>
    </row>
    <row r="176" spans="1:9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4" x14ac:dyDescent="0.25">
      <c r="A225">
        <v>97005797</v>
      </c>
      <c r="B225" t="s">
        <v>3</v>
      </c>
    </row>
    <row r="226" spans="1:4" x14ac:dyDescent="0.25">
      <c r="A226">
        <v>99000345</v>
      </c>
      <c r="B226" t="s">
        <v>3</v>
      </c>
    </row>
    <row r="227" spans="1:4" x14ac:dyDescent="0.25">
      <c r="A227" s="14">
        <v>5006592</v>
      </c>
      <c r="B227" t="s">
        <v>3</v>
      </c>
    </row>
    <row r="228" spans="1:4" x14ac:dyDescent="0.25">
      <c r="A228">
        <v>5007274</v>
      </c>
      <c r="B228" t="s">
        <v>3</v>
      </c>
    </row>
    <row r="229" spans="1:4" x14ac:dyDescent="0.25">
      <c r="A229">
        <v>5015851</v>
      </c>
      <c r="B229" t="s">
        <v>3</v>
      </c>
    </row>
    <row r="230" spans="1:4" x14ac:dyDescent="0.25">
      <c r="A230">
        <v>6015647</v>
      </c>
      <c r="B230" t="s">
        <v>3</v>
      </c>
      <c r="D230">
        <v>20</v>
      </c>
    </row>
    <row r="231" spans="1:4" x14ac:dyDescent="0.25">
      <c r="A231" s="14">
        <v>6056633</v>
      </c>
      <c r="B231" t="s">
        <v>3</v>
      </c>
    </row>
    <row r="232" spans="1:4" x14ac:dyDescent="0.25">
      <c r="A232">
        <v>7086224</v>
      </c>
      <c r="B232" t="s">
        <v>3</v>
      </c>
    </row>
    <row r="233" spans="1:4" x14ac:dyDescent="0.25">
      <c r="A233" s="14">
        <v>8040959</v>
      </c>
      <c r="B233" t="s">
        <v>3</v>
      </c>
    </row>
    <row r="234" spans="1:4" x14ac:dyDescent="0.25">
      <c r="A234">
        <v>8107048</v>
      </c>
      <c r="B234" t="s">
        <v>3</v>
      </c>
    </row>
    <row r="235" spans="1:4" x14ac:dyDescent="0.25">
      <c r="A235" s="14">
        <v>8124044</v>
      </c>
      <c r="B235" t="s">
        <v>3</v>
      </c>
    </row>
    <row r="236" spans="1:4" x14ac:dyDescent="0.25">
      <c r="A236">
        <v>8142949</v>
      </c>
      <c r="B236" t="s">
        <v>3</v>
      </c>
    </row>
    <row r="237" spans="1:4" x14ac:dyDescent="0.25">
      <c r="A237">
        <v>9023306</v>
      </c>
      <c r="B237" t="s">
        <v>3</v>
      </c>
    </row>
    <row r="238" spans="1:4" x14ac:dyDescent="0.25">
      <c r="A238">
        <v>9034464</v>
      </c>
      <c r="B238" t="s">
        <v>3</v>
      </c>
    </row>
    <row r="239" spans="1:4" x14ac:dyDescent="0.25">
      <c r="A239">
        <v>9040167</v>
      </c>
      <c r="B239" t="s">
        <v>3</v>
      </c>
    </row>
    <row r="240" spans="1:4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1" x14ac:dyDescent="0.25">
      <c r="A289" s="14">
        <v>500129</v>
      </c>
      <c r="B289" t="s">
        <v>0</v>
      </c>
    </row>
    <row r="290" spans="1:11" x14ac:dyDescent="0.25">
      <c r="A290" s="20">
        <v>1002033</v>
      </c>
      <c r="B290" t="s">
        <v>0</v>
      </c>
    </row>
    <row r="291" spans="1:11" x14ac:dyDescent="0.25">
      <c r="A291" s="14">
        <v>1003457</v>
      </c>
      <c r="B291" t="s">
        <v>0</v>
      </c>
    </row>
    <row r="292" spans="1:11" x14ac:dyDescent="0.25">
      <c r="A292" s="14">
        <v>2005223</v>
      </c>
      <c r="B292" t="s">
        <v>0</v>
      </c>
    </row>
    <row r="293" spans="1:11" x14ac:dyDescent="0.25">
      <c r="A293">
        <v>2006107</v>
      </c>
      <c r="B293" t="s">
        <v>0</v>
      </c>
    </row>
    <row r="294" spans="1:11" x14ac:dyDescent="0.25">
      <c r="A294" s="14">
        <v>2012014</v>
      </c>
      <c r="B294" t="s">
        <v>0</v>
      </c>
    </row>
    <row r="295" spans="1:11" x14ac:dyDescent="0.25">
      <c r="A295" s="14">
        <v>3000152</v>
      </c>
      <c r="B295" t="s">
        <v>0</v>
      </c>
    </row>
    <row r="296" spans="1:11" x14ac:dyDescent="0.25">
      <c r="A296">
        <v>3014566</v>
      </c>
      <c r="B296" t="s">
        <v>0</v>
      </c>
    </row>
    <row r="297" spans="1:11" x14ac:dyDescent="0.25">
      <c r="A297">
        <v>3015058</v>
      </c>
      <c r="B297" t="s">
        <v>0</v>
      </c>
    </row>
    <row r="298" spans="1:11" x14ac:dyDescent="0.25">
      <c r="A298" s="18">
        <v>4000996</v>
      </c>
      <c r="B298" t="s">
        <v>0</v>
      </c>
    </row>
    <row r="299" spans="1:11" x14ac:dyDescent="0.25">
      <c r="A299">
        <v>4003768</v>
      </c>
      <c r="B299" t="s">
        <v>0</v>
      </c>
    </row>
    <row r="300" spans="1:11" x14ac:dyDescent="0.25">
      <c r="A300">
        <v>4006540</v>
      </c>
      <c r="B300" t="s">
        <v>0</v>
      </c>
      <c r="K300">
        <v>40.700000000000003</v>
      </c>
    </row>
    <row r="301" spans="1:11" x14ac:dyDescent="0.25">
      <c r="A301">
        <v>4007054</v>
      </c>
      <c r="B301" t="s">
        <v>0</v>
      </c>
    </row>
    <row r="302" spans="1:11" x14ac:dyDescent="0.25">
      <c r="A302">
        <v>4011002</v>
      </c>
      <c r="B302" t="s">
        <v>0</v>
      </c>
      <c r="E302">
        <v>18.899999999999999</v>
      </c>
    </row>
    <row r="303" spans="1:11" x14ac:dyDescent="0.25">
      <c r="A303">
        <v>4900268</v>
      </c>
      <c r="B303" t="s">
        <v>0</v>
      </c>
    </row>
    <row r="304" spans="1:11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5" x14ac:dyDescent="0.25">
      <c r="A321">
        <v>98000595</v>
      </c>
      <c r="B321" t="s">
        <v>0</v>
      </c>
    </row>
    <row r="322" spans="1:5" x14ac:dyDescent="0.25">
      <c r="A322">
        <v>98002692</v>
      </c>
      <c r="B322" t="s">
        <v>0</v>
      </c>
    </row>
    <row r="323" spans="1:5" x14ac:dyDescent="0.25">
      <c r="A323">
        <v>98005277</v>
      </c>
      <c r="B323" t="s">
        <v>0</v>
      </c>
    </row>
    <row r="324" spans="1:5" x14ac:dyDescent="0.25">
      <c r="A324">
        <v>99001815</v>
      </c>
      <c r="B324" t="s">
        <v>0</v>
      </c>
    </row>
    <row r="325" spans="1:5" x14ac:dyDescent="0.25">
      <c r="A325">
        <v>6012361</v>
      </c>
      <c r="B325" t="s">
        <v>0</v>
      </c>
    </row>
    <row r="326" spans="1:5" x14ac:dyDescent="0.25">
      <c r="A326">
        <v>6015793</v>
      </c>
      <c r="B326" t="s">
        <v>0</v>
      </c>
    </row>
    <row r="327" spans="1:5" x14ac:dyDescent="0.25">
      <c r="A327">
        <v>6043619</v>
      </c>
      <c r="B327" t="s">
        <v>0</v>
      </c>
    </row>
    <row r="328" spans="1:5" x14ac:dyDescent="0.25">
      <c r="A328">
        <v>7001097</v>
      </c>
      <c r="B328" t="s">
        <v>0</v>
      </c>
    </row>
    <row r="329" spans="1:5" x14ac:dyDescent="0.25">
      <c r="A329">
        <v>7011435</v>
      </c>
      <c r="B329" t="s">
        <v>0</v>
      </c>
    </row>
    <row r="330" spans="1:5" x14ac:dyDescent="0.25">
      <c r="A330">
        <v>7045811</v>
      </c>
      <c r="B330" t="s">
        <v>0</v>
      </c>
    </row>
    <row r="331" spans="1:5" x14ac:dyDescent="0.25">
      <c r="A331">
        <v>7071198</v>
      </c>
      <c r="B331" t="s">
        <v>0</v>
      </c>
    </row>
    <row r="332" spans="1:5" x14ac:dyDescent="0.25">
      <c r="A332">
        <v>7101143</v>
      </c>
      <c r="B332" t="s">
        <v>0</v>
      </c>
    </row>
    <row r="333" spans="1:5" x14ac:dyDescent="0.25">
      <c r="A333">
        <v>8073350</v>
      </c>
      <c r="B333" t="s">
        <v>0</v>
      </c>
    </row>
    <row r="334" spans="1:5" x14ac:dyDescent="0.25">
      <c r="A334">
        <v>8073645</v>
      </c>
      <c r="B334" t="s">
        <v>0</v>
      </c>
      <c r="E334" s="23">
        <v>22</v>
      </c>
    </row>
    <row r="335" spans="1:5" x14ac:dyDescent="0.25">
      <c r="A335" s="20">
        <v>8089666</v>
      </c>
      <c r="B335" t="s">
        <v>0</v>
      </c>
      <c r="C335" s="23">
        <v>71</v>
      </c>
      <c r="D335" s="23">
        <v>26.4</v>
      </c>
      <c r="E335">
        <v>50</v>
      </c>
    </row>
    <row r="336" spans="1:5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40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2"/>
  <sheetViews>
    <sheetView workbookViewId="0">
      <selection activeCell="C1" sqref="C1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5.28515625" bestFit="1" customWidth="1"/>
    <col min="4" max="4" width="34.710937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341</v>
      </c>
      <c r="D1" t="s">
        <v>95</v>
      </c>
      <c r="E1" t="s">
        <v>133</v>
      </c>
    </row>
    <row r="2" spans="1:5" x14ac:dyDescent="0.25">
      <c r="A2">
        <v>1263</v>
      </c>
      <c r="B2" t="s">
        <v>11</v>
      </c>
      <c r="C2" t="s">
        <v>341</v>
      </c>
      <c r="D2" t="s">
        <v>333</v>
      </c>
      <c r="E2">
        <v>1</v>
      </c>
    </row>
    <row r="3" spans="1:5" x14ac:dyDescent="0.25">
      <c r="A3">
        <v>9039416</v>
      </c>
      <c r="B3" t="s">
        <v>5</v>
      </c>
      <c r="C3" t="s">
        <v>341</v>
      </c>
      <c r="D3" t="s">
        <v>336</v>
      </c>
      <c r="E3">
        <v>1</v>
      </c>
    </row>
    <row r="4" spans="1:5" x14ac:dyDescent="0.25">
      <c r="A4">
        <v>2000646</v>
      </c>
      <c r="B4" t="s">
        <v>5</v>
      </c>
      <c r="C4" t="s">
        <v>341</v>
      </c>
      <c r="D4" t="s">
        <v>342</v>
      </c>
      <c r="E4">
        <v>3</v>
      </c>
    </row>
    <row r="5" spans="1:5" x14ac:dyDescent="0.25">
      <c r="A5">
        <v>4011027</v>
      </c>
      <c r="B5" t="s">
        <v>5</v>
      </c>
      <c r="C5" t="s">
        <v>341</v>
      </c>
      <c r="D5" t="s">
        <v>343</v>
      </c>
      <c r="E5">
        <v>4</v>
      </c>
    </row>
    <row r="6" spans="1:5" x14ac:dyDescent="0.25">
      <c r="A6">
        <v>6015647</v>
      </c>
      <c r="B6" t="s">
        <v>3</v>
      </c>
      <c r="C6" t="s">
        <v>341</v>
      </c>
      <c r="D6" t="s">
        <v>333</v>
      </c>
      <c r="E6">
        <v>1</v>
      </c>
    </row>
    <row r="7" spans="1:5" x14ac:dyDescent="0.25">
      <c r="A7">
        <v>4006540</v>
      </c>
      <c r="B7" t="s">
        <v>0</v>
      </c>
      <c r="C7" t="s">
        <v>341</v>
      </c>
      <c r="D7" t="s">
        <v>340</v>
      </c>
      <c r="E7">
        <v>1</v>
      </c>
    </row>
    <row r="8" spans="1:5" x14ac:dyDescent="0.25">
      <c r="A8">
        <v>4011002</v>
      </c>
      <c r="B8" t="s">
        <v>0</v>
      </c>
      <c r="C8" t="s">
        <v>341</v>
      </c>
      <c r="D8" t="s">
        <v>334</v>
      </c>
      <c r="E8">
        <v>1</v>
      </c>
    </row>
    <row r="9" spans="1:5" x14ac:dyDescent="0.25">
      <c r="A9">
        <v>8073645</v>
      </c>
      <c r="B9" t="s">
        <v>0</v>
      </c>
      <c r="C9" t="s">
        <v>341</v>
      </c>
      <c r="D9" t="s">
        <v>334</v>
      </c>
      <c r="E9">
        <v>1</v>
      </c>
    </row>
    <row r="10" spans="1:5" x14ac:dyDescent="0.25">
      <c r="A10">
        <v>8089666</v>
      </c>
      <c r="B10" t="s">
        <v>0</v>
      </c>
      <c r="C10" t="s">
        <v>341</v>
      </c>
      <c r="D10" t="s">
        <v>344</v>
      </c>
      <c r="E10">
        <v>3</v>
      </c>
    </row>
    <row r="12" spans="1:5" x14ac:dyDescent="0.25">
      <c r="A12">
        <f>SUBTOTAL(2,TZ[Edited_BfArM Nummer2])</f>
        <v>9</v>
      </c>
      <c r="E12">
        <f>SUBTOTAL(9,TZ[Total Number of Observations])</f>
        <v>16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70"/>
  <sheetViews>
    <sheetView workbookViewId="0">
      <selection sqref="A1:F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36.42578125" customWidth="1"/>
    <col min="4" max="5" width="27.85546875" customWidth="1"/>
    <col min="6" max="6" width="28.85546875" customWidth="1"/>
  </cols>
  <sheetData>
    <row r="1" spans="1:6" x14ac:dyDescent="0.25">
      <c r="A1" s="6" t="s">
        <v>96</v>
      </c>
      <c r="B1" s="7" t="s">
        <v>97</v>
      </c>
      <c r="C1" s="24" t="s">
        <v>345</v>
      </c>
      <c r="D1" s="24" t="s">
        <v>346</v>
      </c>
      <c r="E1" s="24" t="s">
        <v>347</v>
      </c>
      <c r="F1" s="24" t="s">
        <v>348</v>
      </c>
    </row>
    <row r="2" spans="1:6" x14ac:dyDescent="0.25">
      <c r="A2">
        <v>7072184</v>
      </c>
      <c r="B2" t="s">
        <v>20</v>
      </c>
      <c r="C2" s="12"/>
      <c r="D2" s="12"/>
      <c r="E2" s="12"/>
      <c r="F2" s="12"/>
    </row>
    <row r="3" spans="1:6" x14ac:dyDescent="0.25">
      <c r="A3">
        <v>9108231</v>
      </c>
      <c r="B3" t="s">
        <v>20</v>
      </c>
      <c r="C3" s="12"/>
      <c r="D3" s="12"/>
      <c r="E3" s="12"/>
      <c r="F3" s="12"/>
    </row>
    <row r="4" spans="1:6" x14ac:dyDescent="0.25">
      <c r="A4">
        <v>12061933</v>
      </c>
      <c r="B4" t="s">
        <v>20</v>
      </c>
      <c r="C4" s="12"/>
      <c r="D4" s="12"/>
      <c r="E4" s="12"/>
      <c r="F4" s="12"/>
    </row>
    <row r="5" spans="1:6" x14ac:dyDescent="0.25">
      <c r="A5">
        <v>95005911</v>
      </c>
      <c r="B5" t="s">
        <v>20</v>
      </c>
    </row>
    <row r="6" spans="1:6" x14ac:dyDescent="0.25">
      <c r="A6">
        <v>99001908</v>
      </c>
      <c r="B6" t="s">
        <v>20</v>
      </c>
    </row>
    <row r="7" spans="1:6" x14ac:dyDescent="0.25">
      <c r="A7">
        <v>99004067</v>
      </c>
      <c r="B7" t="s">
        <v>20</v>
      </c>
    </row>
    <row r="8" spans="1:6" x14ac:dyDescent="0.25">
      <c r="A8">
        <v>97002136</v>
      </c>
      <c r="B8" t="s">
        <v>20</v>
      </c>
    </row>
    <row r="9" spans="1:6" x14ac:dyDescent="0.25">
      <c r="A9">
        <v>1502</v>
      </c>
      <c r="B9" t="s">
        <v>20</v>
      </c>
      <c r="C9" s="12"/>
      <c r="D9" s="12"/>
      <c r="E9" s="12"/>
      <c r="F9" s="12"/>
    </row>
    <row r="10" spans="1:6" x14ac:dyDescent="0.25">
      <c r="A10">
        <v>4003543</v>
      </c>
      <c r="B10" t="s">
        <v>20</v>
      </c>
      <c r="C10" s="12"/>
      <c r="D10" s="12"/>
      <c r="E10" s="12"/>
      <c r="F10" s="12"/>
    </row>
    <row r="11" spans="1:6" x14ac:dyDescent="0.25">
      <c r="A11">
        <v>4900261</v>
      </c>
      <c r="B11" t="s">
        <v>20</v>
      </c>
      <c r="C11" s="12"/>
      <c r="D11" s="12"/>
      <c r="E11" s="12"/>
      <c r="F11" s="12"/>
    </row>
    <row r="12" spans="1:6" x14ac:dyDescent="0.25">
      <c r="C12" s="12"/>
      <c r="D12" s="12"/>
      <c r="E12" s="12"/>
      <c r="F12" s="12"/>
    </row>
    <row r="13" spans="1:6" x14ac:dyDescent="0.25">
      <c r="A13">
        <v>14242856</v>
      </c>
      <c r="B13" t="s">
        <v>18</v>
      </c>
      <c r="C13" s="12"/>
      <c r="D13" s="12"/>
      <c r="E13" s="12"/>
      <c r="F13" s="12"/>
    </row>
    <row r="14" spans="1:6" x14ac:dyDescent="0.25">
      <c r="A14">
        <v>99001183</v>
      </c>
      <c r="B14" t="s">
        <v>18</v>
      </c>
      <c r="C14" s="12"/>
      <c r="D14" s="12"/>
      <c r="E14" s="12"/>
      <c r="F14" s="12"/>
    </row>
    <row r="15" spans="1:6" x14ac:dyDescent="0.25">
      <c r="A15">
        <v>3000983</v>
      </c>
      <c r="B15" t="s">
        <v>18</v>
      </c>
      <c r="C15" s="12"/>
      <c r="D15" s="12"/>
      <c r="E15" s="12"/>
      <c r="F15" s="12"/>
    </row>
    <row r="16" spans="1:6" x14ac:dyDescent="0.25">
      <c r="A16">
        <v>10064335</v>
      </c>
      <c r="B16" t="s">
        <v>18</v>
      </c>
      <c r="C16" s="12"/>
      <c r="D16" s="12"/>
      <c r="E16" s="12"/>
      <c r="F16" s="12"/>
    </row>
    <row r="17" spans="1:6" x14ac:dyDescent="0.25">
      <c r="A17" s="12"/>
      <c r="C17" s="12"/>
      <c r="D17" s="12"/>
      <c r="E17" s="12"/>
      <c r="F17" s="12"/>
    </row>
    <row r="18" spans="1:6" x14ac:dyDescent="0.25">
      <c r="A18">
        <v>1480</v>
      </c>
      <c r="B18" t="s">
        <v>16</v>
      </c>
    </row>
    <row r="19" spans="1:6" x14ac:dyDescent="0.25">
      <c r="A19">
        <v>7063959</v>
      </c>
      <c r="B19" t="s">
        <v>16</v>
      </c>
      <c r="C19" s="12"/>
      <c r="D19" s="12"/>
      <c r="E19" s="12"/>
      <c r="F19" s="12"/>
    </row>
    <row r="20" spans="1:6" x14ac:dyDescent="0.25">
      <c r="A20">
        <v>1003215</v>
      </c>
      <c r="B20" t="s">
        <v>16</v>
      </c>
      <c r="C20" s="12"/>
      <c r="D20" s="12"/>
      <c r="E20" s="12"/>
      <c r="F20" s="12"/>
    </row>
    <row r="21" spans="1:6" x14ac:dyDescent="0.25">
      <c r="A21">
        <v>99000802</v>
      </c>
      <c r="B21" t="s">
        <v>16</v>
      </c>
      <c r="C21" s="12"/>
      <c r="D21" s="12"/>
      <c r="E21" s="12"/>
      <c r="F21" s="12"/>
    </row>
    <row r="22" spans="1:6" x14ac:dyDescent="0.25">
      <c r="A22">
        <v>99000892</v>
      </c>
      <c r="B22" t="s">
        <v>16</v>
      </c>
      <c r="C22" s="12"/>
      <c r="D22" s="12"/>
      <c r="E22" s="12"/>
      <c r="F22" s="12"/>
    </row>
    <row r="23" spans="1:6" x14ac:dyDescent="0.25">
      <c r="A23" s="14">
        <v>1000192</v>
      </c>
      <c r="B23" t="s">
        <v>16</v>
      </c>
      <c r="C23" s="12"/>
      <c r="D23" s="12"/>
      <c r="E23" s="12"/>
      <c r="F23" s="12"/>
    </row>
    <row r="24" spans="1:6" x14ac:dyDescent="0.25">
      <c r="A24">
        <v>1506</v>
      </c>
      <c r="B24" t="s">
        <v>16</v>
      </c>
      <c r="C24" s="12"/>
      <c r="D24" s="12"/>
      <c r="E24" s="12"/>
      <c r="F24" s="12"/>
    </row>
    <row r="25" spans="1:6" x14ac:dyDescent="0.25">
      <c r="A25" s="14">
        <v>99000894</v>
      </c>
      <c r="B25" t="s">
        <v>16</v>
      </c>
      <c r="C25" s="12"/>
      <c r="D25" s="12"/>
      <c r="E25" s="12"/>
      <c r="F25" s="12"/>
    </row>
    <row r="26" spans="1:6" x14ac:dyDescent="0.25">
      <c r="A26">
        <v>99000897</v>
      </c>
      <c r="B26" t="s">
        <v>16</v>
      </c>
    </row>
    <row r="27" spans="1:6" x14ac:dyDescent="0.25">
      <c r="A27">
        <v>99001245</v>
      </c>
      <c r="B27" t="s">
        <v>16</v>
      </c>
    </row>
    <row r="28" spans="1:6" x14ac:dyDescent="0.25">
      <c r="A28">
        <v>99001902</v>
      </c>
      <c r="B28" t="s">
        <v>16</v>
      </c>
    </row>
    <row r="29" spans="1:6" x14ac:dyDescent="0.25">
      <c r="A29">
        <v>99001912</v>
      </c>
      <c r="B29" t="s">
        <v>16</v>
      </c>
    </row>
    <row r="30" spans="1:6" x14ac:dyDescent="0.25">
      <c r="A30">
        <v>99001913</v>
      </c>
      <c r="B30" t="s">
        <v>16</v>
      </c>
    </row>
    <row r="31" spans="1:6" x14ac:dyDescent="0.25">
      <c r="A31">
        <v>99001937</v>
      </c>
      <c r="B31" t="s">
        <v>16</v>
      </c>
    </row>
    <row r="32" spans="1:6" x14ac:dyDescent="0.25">
      <c r="A32">
        <v>99001943</v>
      </c>
      <c r="B32" t="s">
        <v>16</v>
      </c>
    </row>
    <row r="33" spans="1:6" x14ac:dyDescent="0.25">
      <c r="A33">
        <v>99001927</v>
      </c>
      <c r="B33" t="s">
        <v>16</v>
      </c>
    </row>
    <row r="34" spans="1:6" x14ac:dyDescent="0.25">
      <c r="A34">
        <v>1505</v>
      </c>
      <c r="B34" t="s">
        <v>16</v>
      </c>
      <c r="C34" s="12"/>
      <c r="D34" s="12"/>
      <c r="E34" s="12"/>
      <c r="F34" s="12"/>
    </row>
    <row r="35" spans="1:6" x14ac:dyDescent="0.25">
      <c r="A35" s="14">
        <v>1000197</v>
      </c>
      <c r="B35" t="s">
        <v>16</v>
      </c>
      <c r="C35" s="12"/>
      <c r="D35" s="12"/>
      <c r="E35" s="12"/>
      <c r="F35" s="12"/>
    </row>
    <row r="36" spans="1:6" x14ac:dyDescent="0.25">
      <c r="A36" s="14">
        <v>96018835</v>
      </c>
      <c r="B36" t="s">
        <v>16</v>
      </c>
      <c r="C36" s="12"/>
      <c r="D36" s="12"/>
      <c r="E36" s="12"/>
      <c r="F36" s="12"/>
    </row>
    <row r="37" spans="1:6" x14ac:dyDescent="0.25">
      <c r="A37">
        <v>98008326</v>
      </c>
      <c r="B37" t="s">
        <v>16</v>
      </c>
      <c r="C37" s="12"/>
      <c r="D37" s="12"/>
      <c r="E37" s="12"/>
      <c r="F37" s="12"/>
    </row>
    <row r="38" spans="1:6" x14ac:dyDescent="0.25">
      <c r="A38">
        <v>99000717</v>
      </c>
      <c r="B38" t="s">
        <v>16</v>
      </c>
      <c r="C38" s="12"/>
      <c r="D38" s="12"/>
      <c r="E38" s="12"/>
      <c r="F38" s="12"/>
    </row>
    <row r="40" spans="1:6" x14ac:dyDescent="0.25">
      <c r="A40" s="15">
        <v>6016435</v>
      </c>
      <c r="B40" t="s">
        <v>14</v>
      </c>
    </row>
    <row r="41" spans="1:6" x14ac:dyDescent="0.25">
      <c r="A41">
        <v>8045149</v>
      </c>
      <c r="B41" t="s">
        <v>14</v>
      </c>
    </row>
    <row r="42" spans="1:6" x14ac:dyDescent="0.25">
      <c r="A42">
        <v>10023001</v>
      </c>
      <c r="B42" t="s">
        <v>14</v>
      </c>
    </row>
    <row r="43" spans="1:6" x14ac:dyDescent="0.25">
      <c r="A43">
        <v>10027526</v>
      </c>
      <c r="B43" t="s">
        <v>14</v>
      </c>
    </row>
    <row r="44" spans="1:6" x14ac:dyDescent="0.25">
      <c r="A44">
        <v>14222171</v>
      </c>
      <c r="B44" t="s">
        <v>14</v>
      </c>
    </row>
    <row r="45" spans="1:6" x14ac:dyDescent="0.25">
      <c r="A45">
        <v>1006143</v>
      </c>
      <c r="B45" t="s">
        <v>14</v>
      </c>
    </row>
    <row r="46" spans="1:6" x14ac:dyDescent="0.25">
      <c r="A46">
        <v>6006917</v>
      </c>
      <c r="B46" t="s">
        <v>14</v>
      </c>
    </row>
    <row r="48" spans="1:6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4" x14ac:dyDescent="0.25">
      <c r="A145" s="14">
        <v>3005132</v>
      </c>
      <c r="B145" t="s">
        <v>5</v>
      </c>
      <c r="D145">
        <v>36</v>
      </c>
    </row>
    <row r="146" spans="1:4" x14ac:dyDescent="0.25">
      <c r="A146">
        <v>3009119</v>
      </c>
      <c r="B146" t="s">
        <v>5</v>
      </c>
    </row>
    <row r="147" spans="1:4" x14ac:dyDescent="0.25">
      <c r="A147">
        <v>3009936</v>
      </c>
      <c r="B147" t="s">
        <v>5</v>
      </c>
    </row>
    <row r="148" spans="1:4" x14ac:dyDescent="0.25">
      <c r="A148">
        <v>3011094</v>
      </c>
      <c r="B148" t="s">
        <v>5</v>
      </c>
    </row>
    <row r="149" spans="1:4" x14ac:dyDescent="0.25">
      <c r="A149">
        <v>3014643</v>
      </c>
      <c r="B149" t="s">
        <v>5</v>
      </c>
    </row>
    <row r="150" spans="1:4" x14ac:dyDescent="0.25">
      <c r="A150" s="14">
        <v>3016056</v>
      </c>
      <c r="B150" t="s">
        <v>5</v>
      </c>
    </row>
    <row r="151" spans="1:4" x14ac:dyDescent="0.25">
      <c r="A151" s="14">
        <v>3900219</v>
      </c>
      <c r="B151" t="s">
        <v>5</v>
      </c>
    </row>
    <row r="152" spans="1:4" x14ac:dyDescent="0.25">
      <c r="A152">
        <v>4000158</v>
      </c>
      <c r="B152" t="s">
        <v>5</v>
      </c>
    </row>
    <row r="153" spans="1:4" x14ac:dyDescent="0.25">
      <c r="A153">
        <v>4000304</v>
      </c>
      <c r="B153" t="s">
        <v>5</v>
      </c>
    </row>
    <row r="154" spans="1:4" x14ac:dyDescent="0.25">
      <c r="A154" s="14">
        <v>4001905</v>
      </c>
      <c r="B154" t="s">
        <v>5</v>
      </c>
    </row>
    <row r="155" spans="1:4" x14ac:dyDescent="0.25">
      <c r="A155">
        <v>4002206</v>
      </c>
      <c r="B155" t="s">
        <v>5</v>
      </c>
    </row>
    <row r="156" spans="1:4" x14ac:dyDescent="0.25">
      <c r="A156">
        <v>4002715</v>
      </c>
      <c r="B156" t="s">
        <v>5</v>
      </c>
    </row>
    <row r="157" spans="1:4" x14ac:dyDescent="0.25">
      <c r="A157">
        <v>4003924</v>
      </c>
      <c r="B157" t="s">
        <v>5</v>
      </c>
    </row>
    <row r="158" spans="1:4" x14ac:dyDescent="0.25">
      <c r="A158">
        <v>4006051</v>
      </c>
      <c r="B158" t="s">
        <v>5</v>
      </c>
    </row>
    <row r="159" spans="1:4" x14ac:dyDescent="0.25">
      <c r="A159">
        <v>4008140</v>
      </c>
      <c r="B159" t="s">
        <v>5</v>
      </c>
    </row>
    <row r="160" spans="1:4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6" x14ac:dyDescent="0.25">
      <c r="A289" s="14">
        <v>500129</v>
      </c>
      <c r="B289" t="s">
        <v>0</v>
      </c>
      <c r="F289">
        <v>25</v>
      </c>
    </row>
    <row r="290" spans="1:6" x14ac:dyDescent="0.25">
      <c r="A290" s="20">
        <v>1002033</v>
      </c>
      <c r="B290" t="s">
        <v>0</v>
      </c>
    </row>
    <row r="291" spans="1:6" x14ac:dyDescent="0.25">
      <c r="A291" s="14">
        <v>1003457</v>
      </c>
      <c r="B291" t="s">
        <v>0</v>
      </c>
    </row>
    <row r="292" spans="1:6" x14ac:dyDescent="0.25">
      <c r="A292" s="14">
        <v>2005223</v>
      </c>
      <c r="B292" t="s">
        <v>0</v>
      </c>
    </row>
    <row r="293" spans="1:6" x14ac:dyDescent="0.25">
      <c r="A293">
        <v>2006107</v>
      </c>
      <c r="B293" t="s">
        <v>0</v>
      </c>
    </row>
    <row r="294" spans="1:6" x14ac:dyDescent="0.25">
      <c r="A294" s="14">
        <v>2012014</v>
      </c>
      <c r="B294" t="s">
        <v>0</v>
      </c>
    </row>
    <row r="295" spans="1:6" x14ac:dyDescent="0.25">
      <c r="A295" s="14">
        <v>3000152</v>
      </c>
      <c r="B295" t="s">
        <v>0</v>
      </c>
      <c r="C295">
        <v>105</v>
      </c>
    </row>
    <row r="296" spans="1:6" x14ac:dyDescent="0.25">
      <c r="A296">
        <v>3014566</v>
      </c>
      <c r="B296" t="s">
        <v>0</v>
      </c>
    </row>
    <row r="297" spans="1:6" x14ac:dyDescent="0.25">
      <c r="A297">
        <v>3015058</v>
      </c>
      <c r="B297" t="s">
        <v>0</v>
      </c>
      <c r="E297">
        <v>103</v>
      </c>
    </row>
    <row r="298" spans="1:6" x14ac:dyDescent="0.25">
      <c r="A298" s="18">
        <v>4000996</v>
      </c>
      <c r="B298" t="s">
        <v>0</v>
      </c>
    </row>
    <row r="299" spans="1:6" x14ac:dyDescent="0.25">
      <c r="A299">
        <v>4003768</v>
      </c>
      <c r="B299" t="s">
        <v>0</v>
      </c>
    </row>
    <row r="300" spans="1:6" x14ac:dyDescent="0.25">
      <c r="A300">
        <v>4006540</v>
      </c>
      <c r="B300" t="s">
        <v>0</v>
      </c>
    </row>
    <row r="301" spans="1:6" x14ac:dyDescent="0.25">
      <c r="A301">
        <v>4007054</v>
      </c>
      <c r="B301" t="s">
        <v>0</v>
      </c>
    </row>
    <row r="302" spans="1:6" x14ac:dyDescent="0.25">
      <c r="A302">
        <v>4011002</v>
      </c>
      <c r="B302" t="s">
        <v>0</v>
      </c>
      <c r="E302">
        <v>108</v>
      </c>
    </row>
    <row r="303" spans="1:6" x14ac:dyDescent="0.25">
      <c r="A303">
        <v>4900268</v>
      </c>
      <c r="B303" t="s">
        <v>0</v>
      </c>
    </row>
    <row r="304" spans="1:6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4" x14ac:dyDescent="0.25">
      <c r="A337" s="21">
        <v>8124816</v>
      </c>
      <c r="B337" t="s">
        <v>0</v>
      </c>
    </row>
    <row r="338" spans="1:4" x14ac:dyDescent="0.25">
      <c r="A338">
        <v>9003267</v>
      </c>
      <c r="B338" t="s">
        <v>0</v>
      </c>
    </row>
    <row r="339" spans="1:4" x14ac:dyDescent="0.25">
      <c r="A339">
        <v>9036964</v>
      </c>
      <c r="B339" t="s">
        <v>0</v>
      </c>
    </row>
    <row r="340" spans="1:4" x14ac:dyDescent="0.25">
      <c r="A340">
        <v>9090287</v>
      </c>
      <c r="B340" t="s">
        <v>0</v>
      </c>
    </row>
    <row r="341" spans="1:4" x14ac:dyDescent="0.25">
      <c r="A341">
        <v>9095148</v>
      </c>
      <c r="B341" t="s">
        <v>0</v>
      </c>
      <c r="D341">
        <v>82</v>
      </c>
    </row>
    <row r="342" spans="1:4" x14ac:dyDescent="0.25">
      <c r="A342" s="14">
        <v>9104979</v>
      </c>
      <c r="B342" t="s">
        <v>0</v>
      </c>
    </row>
    <row r="343" spans="1:4" x14ac:dyDescent="0.25">
      <c r="A343">
        <v>9139514</v>
      </c>
      <c r="B343" t="s">
        <v>0</v>
      </c>
    </row>
    <row r="344" spans="1:4" x14ac:dyDescent="0.25">
      <c r="A344">
        <v>10020659</v>
      </c>
      <c r="B344" t="s">
        <v>0</v>
      </c>
    </row>
    <row r="345" spans="1:4" x14ac:dyDescent="0.25">
      <c r="A345">
        <v>10025902</v>
      </c>
      <c r="B345" t="s">
        <v>0</v>
      </c>
    </row>
    <row r="346" spans="1:4" x14ac:dyDescent="0.25">
      <c r="A346">
        <v>10027654</v>
      </c>
      <c r="B346" t="s">
        <v>0</v>
      </c>
    </row>
    <row r="347" spans="1:4" x14ac:dyDescent="0.25">
      <c r="A347">
        <v>10084485</v>
      </c>
      <c r="B347" t="s">
        <v>0</v>
      </c>
    </row>
    <row r="348" spans="1:4" x14ac:dyDescent="0.25">
      <c r="A348">
        <v>10098420</v>
      </c>
      <c r="B348" t="s">
        <v>0</v>
      </c>
    </row>
    <row r="349" spans="1:4" x14ac:dyDescent="0.25">
      <c r="A349">
        <v>10129565</v>
      </c>
      <c r="B349" t="s">
        <v>0</v>
      </c>
    </row>
    <row r="350" spans="1:4" x14ac:dyDescent="0.25">
      <c r="A350" s="14">
        <v>10146828</v>
      </c>
      <c r="B350" t="s">
        <v>0</v>
      </c>
    </row>
    <row r="351" spans="1:4" x14ac:dyDescent="0.25">
      <c r="A351">
        <v>10163776</v>
      </c>
      <c r="B351" t="s">
        <v>0</v>
      </c>
    </row>
    <row r="352" spans="1:4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9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9"/>
  <sheetViews>
    <sheetView workbookViewId="0">
      <selection activeCell="E10" sqref="E10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6.7109375" bestFit="1" customWidth="1"/>
    <col min="4" max="4" width="34.710937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349</v>
      </c>
      <c r="D1" t="s">
        <v>95</v>
      </c>
      <c r="E1" t="s">
        <v>133</v>
      </c>
    </row>
    <row r="2" spans="1:5" x14ac:dyDescent="0.25">
      <c r="A2">
        <v>3005132</v>
      </c>
      <c r="B2" t="s">
        <v>5</v>
      </c>
      <c r="C2" t="s">
        <v>349</v>
      </c>
      <c r="D2" t="s">
        <v>346</v>
      </c>
      <c r="E2">
        <v>1</v>
      </c>
    </row>
    <row r="3" spans="1:5" x14ac:dyDescent="0.25">
      <c r="A3">
        <v>500129</v>
      </c>
      <c r="B3" t="s">
        <v>0</v>
      </c>
      <c r="C3" t="s">
        <v>349</v>
      </c>
      <c r="D3" t="s">
        <v>348</v>
      </c>
      <c r="E3">
        <v>1</v>
      </c>
    </row>
    <row r="4" spans="1:5" x14ac:dyDescent="0.25">
      <c r="A4">
        <v>3000152</v>
      </c>
      <c r="B4" t="s">
        <v>0</v>
      </c>
      <c r="C4" t="s">
        <v>349</v>
      </c>
      <c r="D4" t="s">
        <v>345</v>
      </c>
      <c r="E4">
        <v>1</v>
      </c>
    </row>
    <row r="5" spans="1:5" x14ac:dyDescent="0.25">
      <c r="A5">
        <v>3015058</v>
      </c>
      <c r="B5" t="s">
        <v>0</v>
      </c>
      <c r="C5" t="s">
        <v>349</v>
      </c>
      <c r="D5" t="s">
        <v>347</v>
      </c>
      <c r="E5">
        <v>1</v>
      </c>
    </row>
    <row r="6" spans="1:5" x14ac:dyDescent="0.25">
      <c r="A6">
        <v>4011002</v>
      </c>
      <c r="B6" t="s">
        <v>0</v>
      </c>
      <c r="C6" t="s">
        <v>349</v>
      </c>
      <c r="D6" t="s">
        <v>347</v>
      </c>
      <c r="E6">
        <v>1</v>
      </c>
    </row>
    <row r="7" spans="1:5" x14ac:dyDescent="0.25">
      <c r="A7">
        <v>9095148</v>
      </c>
      <c r="B7" t="s">
        <v>0</v>
      </c>
      <c r="C7" t="s">
        <v>349</v>
      </c>
      <c r="D7" t="s">
        <v>346</v>
      </c>
      <c r="E7">
        <v>1</v>
      </c>
    </row>
    <row r="9" spans="1:5" x14ac:dyDescent="0.25">
      <c r="A9">
        <f>SUBTOTAL(2,Antithrombin_3[Edited_BfArM Nummer2])</f>
        <v>6</v>
      </c>
      <c r="E9">
        <f>SUBTOTAL(9,Antithrombin_3[Total Number of Observations])</f>
        <v>6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70"/>
  <sheetViews>
    <sheetView workbookViewId="0">
      <selection sqref="A1:I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4" width="33.140625" customWidth="1"/>
    <col min="5" max="5" width="31.5703125" customWidth="1"/>
    <col min="6" max="6" width="23.42578125" customWidth="1"/>
    <col min="7" max="7" width="23" customWidth="1"/>
    <col min="8" max="9" width="24" customWidth="1"/>
  </cols>
  <sheetData>
    <row r="1" spans="1:9" x14ac:dyDescent="0.25">
      <c r="A1" s="6" t="s">
        <v>96</v>
      </c>
      <c r="B1" s="7" t="s">
        <v>97</v>
      </c>
      <c r="C1" s="24" t="s">
        <v>350</v>
      </c>
      <c r="D1" s="24" t="s">
        <v>351</v>
      </c>
      <c r="E1" s="24" t="s">
        <v>352</v>
      </c>
      <c r="F1" s="24" t="s">
        <v>353</v>
      </c>
      <c r="G1" s="24" t="s">
        <v>354</v>
      </c>
      <c r="H1" s="24" t="s">
        <v>355</v>
      </c>
      <c r="I1" s="24" t="s">
        <v>356</v>
      </c>
    </row>
    <row r="2" spans="1:9" x14ac:dyDescent="0.25">
      <c r="A2">
        <v>7072184</v>
      </c>
      <c r="B2" t="s">
        <v>20</v>
      </c>
      <c r="C2" s="12"/>
      <c r="D2" s="12"/>
      <c r="E2">
        <v>2.4660000000000002</v>
      </c>
    </row>
    <row r="3" spans="1:9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</row>
    <row r="4" spans="1:9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</row>
    <row r="5" spans="1:9" x14ac:dyDescent="0.25">
      <c r="A5">
        <v>95005911</v>
      </c>
      <c r="B5" t="s">
        <v>20</v>
      </c>
    </row>
    <row r="6" spans="1:9" x14ac:dyDescent="0.25">
      <c r="A6">
        <v>99001908</v>
      </c>
      <c r="B6" t="s">
        <v>20</v>
      </c>
    </row>
    <row r="7" spans="1:9" x14ac:dyDescent="0.25">
      <c r="A7">
        <v>99004067</v>
      </c>
      <c r="B7" t="s">
        <v>20</v>
      </c>
    </row>
    <row r="8" spans="1:9" x14ac:dyDescent="0.25">
      <c r="A8">
        <v>97002136</v>
      </c>
      <c r="B8" t="s">
        <v>20</v>
      </c>
    </row>
    <row r="9" spans="1:9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</row>
    <row r="10" spans="1:9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</row>
    <row r="11" spans="1:9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</row>
    <row r="12" spans="1:9" x14ac:dyDescent="0.25">
      <c r="C12" s="12"/>
      <c r="D12" s="12"/>
      <c r="E12" s="12"/>
      <c r="F12" s="12"/>
      <c r="G12" s="12"/>
      <c r="H12" s="12"/>
      <c r="I12" s="12"/>
    </row>
    <row r="13" spans="1:9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</row>
    <row r="14" spans="1:9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</row>
    <row r="15" spans="1:9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</row>
    <row r="16" spans="1:9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</row>
    <row r="17" spans="1:9" x14ac:dyDescent="0.25">
      <c r="A17" s="12"/>
      <c r="C17" s="12"/>
      <c r="D17" s="12"/>
      <c r="E17" s="12"/>
      <c r="F17" s="12"/>
      <c r="G17" s="12"/>
      <c r="H17" s="12"/>
      <c r="I17" s="12"/>
    </row>
    <row r="18" spans="1:9" x14ac:dyDescent="0.25">
      <c r="A18">
        <v>1480</v>
      </c>
      <c r="B18" t="s">
        <v>16</v>
      </c>
    </row>
    <row r="19" spans="1:9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</row>
    <row r="20" spans="1:9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</row>
    <row r="21" spans="1:9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</row>
    <row r="22" spans="1:9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</row>
    <row r="23" spans="1:9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</row>
    <row r="24" spans="1:9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</row>
    <row r="25" spans="1:9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</row>
    <row r="26" spans="1:9" x14ac:dyDescent="0.25">
      <c r="A26">
        <v>99000897</v>
      </c>
      <c r="B26" t="s">
        <v>16</v>
      </c>
    </row>
    <row r="27" spans="1:9" x14ac:dyDescent="0.25">
      <c r="A27">
        <v>99001245</v>
      </c>
      <c r="B27" t="s">
        <v>16</v>
      </c>
    </row>
    <row r="28" spans="1:9" x14ac:dyDescent="0.25">
      <c r="A28">
        <v>99001902</v>
      </c>
      <c r="B28" t="s">
        <v>16</v>
      </c>
    </row>
    <row r="29" spans="1:9" x14ac:dyDescent="0.25">
      <c r="A29">
        <v>99001912</v>
      </c>
      <c r="B29" t="s">
        <v>16</v>
      </c>
    </row>
    <row r="30" spans="1:9" x14ac:dyDescent="0.25">
      <c r="A30">
        <v>99001913</v>
      </c>
      <c r="B30" t="s">
        <v>16</v>
      </c>
    </row>
    <row r="31" spans="1:9" x14ac:dyDescent="0.25">
      <c r="A31">
        <v>99001937</v>
      </c>
      <c r="B31" t="s">
        <v>16</v>
      </c>
    </row>
    <row r="32" spans="1:9" x14ac:dyDescent="0.25">
      <c r="A32">
        <v>99001943</v>
      </c>
      <c r="B32" t="s">
        <v>16</v>
      </c>
    </row>
    <row r="33" spans="1:9" x14ac:dyDescent="0.25">
      <c r="A33">
        <v>99001927</v>
      </c>
      <c r="B33" t="s">
        <v>16</v>
      </c>
    </row>
    <row r="34" spans="1:9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</row>
    <row r="35" spans="1:9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</row>
    <row r="36" spans="1:9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</row>
    <row r="37" spans="1:9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</row>
    <row r="38" spans="1:9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</row>
    <row r="40" spans="1:9" x14ac:dyDescent="0.25">
      <c r="A40" s="15">
        <v>6016435</v>
      </c>
      <c r="B40" t="s">
        <v>14</v>
      </c>
    </row>
    <row r="41" spans="1:9" x14ac:dyDescent="0.25">
      <c r="A41">
        <v>8045149</v>
      </c>
      <c r="B41" t="s">
        <v>14</v>
      </c>
    </row>
    <row r="42" spans="1:9" x14ac:dyDescent="0.25">
      <c r="A42">
        <v>10023001</v>
      </c>
      <c r="B42" t="s">
        <v>14</v>
      </c>
    </row>
    <row r="43" spans="1:9" x14ac:dyDescent="0.25">
      <c r="A43">
        <v>10027526</v>
      </c>
      <c r="B43" t="s">
        <v>14</v>
      </c>
    </row>
    <row r="44" spans="1:9" x14ac:dyDescent="0.25">
      <c r="A44">
        <v>14222171</v>
      </c>
      <c r="B44" t="s">
        <v>14</v>
      </c>
    </row>
    <row r="45" spans="1:9" x14ac:dyDescent="0.25">
      <c r="A45">
        <v>1006143</v>
      </c>
      <c r="B45" t="s">
        <v>14</v>
      </c>
    </row>
    <row r="46" spans="1:9" x14ac:dyDescent="0.25">
      <c r="A46">
        <v>6006917</v>
      </c>
      <c r="B46" t="s">
        <v>14</v>
      </c>
    </row>
    <row r="48" spans="1:9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7" x14ac:dyDescent="0.25">
      <c r="A97" s="14">
        <v>9150676</v>
      </c>
      <c r="B97" t="s">
        <v>5</v>
      </c>
    </row>
    <row r="98" spans="1:7" x14ac:dyDescent="0.25">
      <c r="A98" s="14">
        <v>10010926</v>
      </c>
      <c r="B98" t="s">
        <v>5</v>
      </c>
      <c r="G98">
        <v>177</v>
      </c>
    </row>
    <row r="99" spans="1:7" x14ac:dyDescent="0.25">
      <c r="A99">
        <v>10030897</v>
      </c>
      <c r="B99" t="s">
        <v>5</v>
      </c>
    </row>
    <row r="100" spans="1:7" x14ac:dyDescent="0.25">
      <c r="A100" s="16">
        <v>10091530</v>
      </c>
      <c r="B100" t="s">
        <v>5</v>
      </c>
    </row>
    <row r="101" spans="1:7" x14ac:dyDescent="0.25">
      <c r="A101">
        <v>10102052</v>
      </c>
      <c r="B101" t="s">
        <v>5</v>
      </c>
    </row>
    <row r="102" spans="1:7" x14ac:dyDescent="0.25">
      <c r="A102">
        <v>10104735</v>
      </c>
      <c r="B102" t="s">
        <v>5</v>
      </c>
    </row>
    <row r="103" spans="1:7" x14ac:dyDescent="0.25">
      <c r="A103" s="15">
        <v>10109552</v>
      </c>
      <c r="B103" t="s">
        <v>5</v>
      </c>
    </row>
    <row r="104" spans="1:7" x14ac:dyDescent="0.25">
      <c r="A104">
        <v>10131550</v>
      </c>
      <c r="B104" t="s">
        <v>5</v>
      </c>
    </row>
    <row r="105" spans="1:7" x14ac:dyDescent="0.25">
      <c r="A105">
        <v>10131607</v>
      </c>
      <c r="B105" t="s">
        <v>5</v>
      </c>
    </row>
    <row r="106" spans="1:7" x14ac:dyDescent="0.25">
      <c r="A106">
        <v>10145202</v>
      </c>
      <c r="B106" t="s">
        <v>5</v>
      </c>
    </row>
    <row r="107" spans="1:7" x14ac:dyDescent="0.25">
      <c r="A107">
        <v>10158770</v>
      </c>
      <c r="B107" t="s">
        <v>5</v>
      </c>
    </row>
    <row r="108" spans="1:7" x14ac:dyDescent="0.25">
      <c r="A108">
        <v>10162949</v>
      </c>
      <c r="B108" t="s">
        <v>5</v>
      </c>
    </row>
    <row r="109" spans="1:7" x14ac:dyDescent="0.25">
      <c r="A109">
        <v>10171633</v>
      </c>
      <c r="B109" t="s">
        <v>5</v>
      </c>
    </row>
    <row r="110" spans="1:7" x14ac:dyDescent="0.25">
      <c r="A110">
        <v>10180409</v>
      </c>
      <c r="B110" t="s">
        <v>5</v>
      </c>
    </row>
    <row r="111" spans="1:7" x14ac:dyDescent="0.25">
      <c r="A111">
        <v>11005762</v>
      </c>
      <c r="B111" t="s">
        <v>5</v>
      </c>
    </row>
    <row r="112" spans="1:7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9" x14ac:dyDescent="0.25">
      <c r="A209">
        <v>2002573</v>
      </c>
      <c r="B209" t="s">
        <v>3</v>
      </c>
    </row>
    <row r="210" spans="1:9" x14ac:dyDescent="0.25">
      <c r="A210">
        <v>2003539</v>
      </c>
      <c r="B210" t="s">
        <v>3</v>
      </c>
    </row>
    <row r="211" spans="1:9" x14ac:dyDescent="0.25">
      <c r="A211">
        <v>2003649</v>
      </c>
      <c r="B211" t="s">
        <v>3</v>
      </c>
    </row>
    <row r="212" spans="1:9" x14ac:dyDescent="0.25">
      <c r="A212">
        <v>2005572</v>
      </c>
      <c r="B212" t="s">
        <v>3</v>
      </c>
    </row>
    <row r="213" spans="1:9" x14ac:dyDescent="0.25">
      <c r="A213">
        <v>2013117</v>
      </c>
      <c r="B213" t="s">
        <v>3</v>
      </c>
    </row>
    <row r="214" spans="1:9" x14ac:dyDescent="0.25">
      <c r="A214" s="14">
        <v>3009633</v>
      </c>
      <c r="B214" t="s">
        <v>3</v>
      </c>
    </row>
    <row r="215" spans="1:9" x14ac:dyDescent="0.25">
      <c r="A215" s="14">
        <v>3010583</v>
      </c>
      <c r="B215" t="s">
        <v>3</v>
      </c>
    </row>
    <row r="216" spans="1:9" x14ac:dyDescent="0.25">
      <c r="A216" s="18">
        <v>3011892</v>
      </c>
      <c r="B216" t="s">
        <v>3</v>
      </c>
    </row>
    <row r="217" spans="1:9" x14ac:dyDescent="0.25">
      <c r="A217">
        <v>4001382</v>
      </c>
      <c r="B217" t="s">
        <v>3</v>
      </c>
      <c r="H217">
        <v>212</v>
      </c>
      <c r="I217" s="23">
        <v>526.5</v>
      </c>
    </row>
    <row r="218" spans="1:9" x14ac:dyDescent="0.25">
      <c r="A218">
        <v>5018675</v>
      </c>
      <c r="B218" t="s">
        <v>3</v>
      </c>
    </row>
    <row r="219" spans="1:9" x14ac:dyDescent="0.25">
      <c r="A219" s="14">
        <v>6050168</v>
      </c>
      <c r="B219" t="s">
        <v>3</v>
      </c>
    </row>
    <row r="220" spans="1:9" x14ac:dyDescent="0.25">
      <c r="A220" s="16">
        <v>6062742</v>
      </c>
      <c r="B220" t="s">
        <v>3</v>
      </c>
    </row>
    <row r="221" spans="1:9" x14ac:dyDescent="0.25">
      <c r="A221">
        <v>7003242</v>
      </c>
      <c r="B221" t="s">
        <v>3</v>
      </c>
    </row>
    <row r="222" spans="1:9" x14ac:dyDescent="0.25">
      <c r="A222">
        <v>8016252</v>
      </c>
      <c r="B222" t="s">
        <v>3</v>
      </c>
    </row>
    <row r="223" spans="1:9" x14ac:dyDescent="0.25">
      <c r="A223">
        <v>12022536</v>
      </c>
      <c r="B223" t="s">
        <v>3</v>
      </c>
    </row>
    <row r="224" spans="1:9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5" x14ac:dyDescent="0.25">
      <c r="A289" s="14">
        <v>500129</v>
      </c>
      <c r="B289" t="s">
        <v>0</v>
      </c>
    </row>
    <row r="290" spans="1:5" x14ac:dyDescent="0.25">
      <c r="A290" s="20">
        <v>1002033</v>
      </c>
      <c r="B290" t="s">
        <v>0</v>
      </c>
    </row>
    <row r="291" spans="1:5" x14ac:dyDescent="0.25">
      <c r="A291" s="14">
        <v>1003457</v>
      </c>
      <c r="B291" t="s">
        <v>0</v>
      </c>
    </row>
    <row r="292" spans="1:5" x14ac:dyDescent="0.25">
      <c r="A292" s="14">
        <v>2005223</v>
      </c>
      <c r="B292" t="s">
        <v>0</v>
      </c>
    </row>
    <row r="293" spans="1:5" x14ac:dyDescent="0.25">
      <c r="A293">
        <v>2006107</v>
      </c>
      <c r="B293" t="s">
        <v>0</v>
      </c>
    </row>
    <row r="294" spans="1:5" x14ac:dyDescent="0.25">
      <c r="A294" s="14">
        <v>2012014</v>
      </c>
      <c r="B294" t="s">
        <v>0</v>
      </c>
    </row>
    <row r="295" spans="1:5" x14ac:dyDescent="0.25">
      <c r="A295" s="14">
        <v>3000152</v>
      </c>
      <c r="B295" t="s">
        <v>0</v>
      </c>
      <c r="E295">
        <v>26.5</v>
      </c>
    </row>
    <row r="296" spans="1:5" x14ac:dyDescent="0.25">
      <c r="A296">
        <v>3014566</v>
      </c>
      <c r="B296" t="s">
        <v>0</v>
      </c>
    </row>
    <row r="297" spans="1:5" x14ac:dyDescent="0.25">
      <c r="A297">
        <v>3015058</v>
      </c>
      <c r="B297" t="s">
        <v>0</v>
      </c>
    </row>
    <row r="298" spans="1:5" x14ac:dyDescent="0.25">
      <c r="A298" s="18">
        <v>4000996</v>
      </c>
      <c r="B298" t="s">
        <v>0</v>
      </c>
    </row>
    <row r="299" spans="1:5" x14ac:dyDescent="0.25">
      <c r="A299">
        <v>4003768</v>
      </c>
      <c r="B299" t="s">
        <v>0</v>
      </c>
    </row>
    <row r="300" spans="1:5" x14ac:dyDescent="0.25">
      <c r="A300">
        <v>4006540</v>
      </c>
      <c r="B300" t="s">
        <v>0</v>
      </c>
    </row>
    <row r="301" spans="1:5" x14ac:dyDescent="0.25">
      <c r="A301">
        <v>4007054</v>
      </c>
      <c r="B301" t="s">
        <v>0</v>
      </c>
    </row>
    <row r="302" spans="1:5" x14ac:dyDescent="0.25">
      <c r="A302">
        <v>4011002</v>
      </c>
      <c r="B302" t="s">
        <v>0</v>
      </c>
    </row>
    <row r="303" spans="1:5" x14ac:dyDescent="0.25">
      <c r="A303">
        <v>4900268</v>
      </c>
      <c r="B303" t="s">
        <v>0</v>
      </c>
    </row>
    <row r="304" spans="1:5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6" x14ac:dyDescent="0.25">
      <c r="A321">
        <v>98000595</v>
      </c>
      <c r="B321" t="s">
        <v>0</v>
      </c>
    </row>
    <row r="322" spans="1:6" x14ac:dyDescent="0.25">
      <c r="A322">
        <v>98002692</v>
      </c>
      <c r="B322" t="s">
        <v>0</v>
      </c>
    </row>
    <row r="323" spans="1:6" x14ac:dyDescent="0.25">
      <c r="A323">
        <v>98005277</v>
      </c>
      <c r="B323" t="s">
        <v>0</v>
      </c>
    </row>
    <row r="324" spans="1:6" x14ac:dyDescent="0.25">
      <c r="A324">
        <v>99001815</v>
      </c>
      <c r="B324" t="s">
        <v>0</v>
      </c>
    </row>
    <row r="325" spans="1:6" x14ac:dyDescent="0.25">
      <c r="A325">
        <v>6012361</v>
      </c>
      <c r="B325" t="s">
        <v>0</v>
      </c>
    </row>
    <row r="326" spans="1:6" x14ac:dyDescent="0.25">
      <c r="A326">
        <v>6015793</v>
      </c>
      <c r="B326" t="s">
        <v>0</v>
      </c>
    </row>
    <row r="327" spans="1:6" x14ac:dyDescent="0.25">
      <c r="A327">
        <v>6043619</v>
      </c>
      <c r="B327" t="s">
        <v>0</v>
      </c>
    </row>
    <row r="328" spans="1:6" x14ac:dyDescent="0.25">
      <c r="A328">
        <v>7001097</v>
      </c>
      <c r="B328" t="s">
        <v>0</v>
      </c>
    </row>
    <row r="329" spans="1:6" x14ac:dyDescent="0.25">
      <c r="A329">
        <v>7011435</v>
      </c>
      <c r="B329" t="s">
        <v>0</v>
      </c>
    </row>
    <row r="330" spans="1:6" x14ac:dyDescent="0.25">
      <c r="A330">
        <v>7045811</v>
      </c>
      <c r="B330" t="s">
        <v>0</v>
      </c>
    </row>
    <row r="331" spans="1:6" x14ac:dyDescent="0.25">
      <c r="A331">
        <v>7071198</v>
      </c>
      <c r="B331" t="s">
        <v>0</v>
      </c>
    </row>
    <row r="332" spans="1:6" x14ac:dyDescent="0.25">
      <c r="A332">
        <v>7101143</v>
      </c>
      <c r="B332" t="s">
        <v>0</v>
      </c>
    </row>
    <row r="333" spans="1:6" x14ac:dyDescent="0.25">
      <c r="A333">
        <v>8073350</v>
      </c>
      <c r="B333" t="s">
        <v>0</v>
      </c>
    </row>
    <row r="334" spans="1:6" x14ac:dyDescent="0.25">
      <c r="A334">
        <v>8073645</v>
      </c>
      <c r="B334" t="s">
        <v>0</v>
      </c>
    </row>
    <row r="335" spans="1:6" x14ac:dyDescent="0.25">
      <c r="A335" s="20">
        <v>8089666</v>
      </c>
      <c r="B335" t="s">
        <v>0</v>
      </c>
      <c r="C335">
        <v>54</v>
      </c>
      <c r="D335">
        <v>37</v>
      </c>
      <c r="F335" s="23">
        <v>79</v>
      </c>
    </row>
    <row r="336" spans="1:6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9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E9" sqref="E9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8.57031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357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357</v>
      </c>
      <c r="D2" t="s">
        <v>352</v>
      </c>
      <c r="E2">
        <v>1</v>
      </c>
    </row>
    <row r="3" spans="1:5" x14ac:dyDescent="0.25">
      <c r="A3">
        <v>10010926</v>
      </c>
      <c r="B3" t="s">
        <v>5</v>
      </c>
      <c r="C3" t="s">
        <v>357</v>
      </c>
      <c r="D3" t="s">
        <v>354</v>
      </c>
      <c r="E3">
        <v>1</v>
      </c>
    </row>
    <row r="4" spans="1:5" x14ac:dyDescent="0.25">
      <c r="A4">
        <v>4001382</v>
      </c>
      <c r="B4" t="s">
        <v>3</v>
      </c>
      <c r="C4" t="s">
        <v>357</v>
      </c>
      <c r="D4" t="s">
        <v>358</v>
      </c>
      <c r="E4">
        <v>2</v>
      </c>
    </row>
    <row r="5" spans="1:5" x14ac:dyDescent="0.25">
      <c r="A5">
        <v>3000152</v>
      </c>
      <c r="B5" t="s">
        <v>0</v>
      </c>
      <c r="C5" t="s">
        <v>357</v>
      </c>
      <c r="D5" t="s">
        <v>352</v>
      </c>
      <c r="E5">
        <v>1</v>
      </c>
    </row>
    <row r="6" spans="1:5" x14ac:dyDescent="0.25">
      <c r="A6">
        <v>8089666</v>
      </c>
      <c r="B6" t="s">
        <v>0</v>
      </c>
      <c r="C6" t="s">
        <v>357</v>
      </c>
      <c r="D6" t="s">
        <v>359</v>
      </c>
      <c r="E6">
        <v>3</v>
      </c>
    </row>
    <row r="8" spans="1:5" x14ac:dyDescent="0.25">
      <c r="A8">
        <f>SUBTOTAL(2,Serummyoglobin[Edited_BfArM Nummer2])</f>
        <v>5</v>
      </c>
      <c r="E8">
        <f>SUBTOTAL(9,Serummyoglobin[Total Number of Observations])</f>
        <v>8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370"/>
  <sheetViews>
    <sheetView topLeftCell="A61" workbookViewId="0">
      <selection sqref="A1:F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4" customWidth="1"/>
    <col min="4" max="6" width="15.28515625" customWidth="1"/>
  </cols>
  <sheetData>
    <row r="1" spans="1:6" x14ac:dyDescent="0.25">
      <c r="A1" s="6" t="s">
        <v>96</v>
      </c>
      <c r="B1" s="7" t="s">
        <v>97</v>
      </c>
      <c r="C1" s="24" t="s">
        <v>360</v>
      </c>
      <c r="D1" s="24" t="s">
        <v>361</v>
      </c>
      <c r="E1" s="24" t="s">
        <v>362</v>
      </c>
      <c r="F1" s="24" t="s">
        <v>363</v>
      </c>
    </row>
    <row r="2" spans="1:6" x14ac:dyDescent="0.25">
      <c r="A2">
        <v>7072184</v>
      </c>
      <c r="B2" t="s">
        <v>20</v>
      </c>
      <c r="C2">
        <v>17</v>
      </c>
    </row>
    <row r="3" spans="1:6" x14ac:dyDescent="0.25">
      <c r="A3">
        <v>9108231</v>
      </c>
      <c r="B3" t="s">
        <v>20</v>
      </c>
      <c r="C3" s="12"/>
      <c r="D3" s="12"/>
      <c r="E3" s="12"/>
      <c r="F3" s="12"/>
    </row>
    <row r="4" spans="1:6" x14ac:dyDescent="0.25">
      <c r="A4">
        <v>12061933</v>
      </c>
      <c r="B4" t="s">
        <v>20</v>
      </c>
      <c r="C4" s="12"/>
      <c r="D4" s="12"/>
      <c r="E4" s="12"/>
      <c r="F4" s="12"/>
    </row>
    <row r="5" spans="1:6" x14ac:dyDescent="0.25">
      <c r="A5">
        <v>95005911</v>
      </c>
      <c r="B5" t="s">
        <v>20</v>
      </c>
    </row>
    <row r="6" spans="1:6" x14ac:dyDescent="0.25">
      <c r="A6">
        <v>99001908</v>
      </c>
      <c r="B6" t="s">
        <v>20</v>
      </c>
    </row>
    <row r="7" spans="1:6" x14ac:dyDescent="0.25">
      <c r="A7">
        <v>99004067</v>
      </c>
      <c r="B7" t="s">
        <v>20</v>
      </c>
    </row>
    <row r="8" spans="1:6" x14ac:dyDescent="0.25">
      <c r="A8">
        <v>97002136</v>
      </c>
      <c r="B8" t="s">
        <v>20</v>
      </c>
    </row>
    <row r="9" spans="1:6" x14ac:dyDescent="0.25">
      <c r="A9">
        <v>1502</v>
      </c>
      <c r="B9" t="s">
        <v>20</v>
      </c>
      <c r="C9" s="12"/>
      <c r="D9" s="12"/>
      <c r="E9" s="12"/>
      <c r="F9" s="12"/>
    </row>
    <row r="10" spans="1:6" x14ac:dyDescent="0.25">
      <c r="A10">
        <v>4003543</v>
      </c>
      <c r="B10" t="s">
        <v>20</v>
      </c>
      <c r="C10" s="12"/>
      <c r="D10" s="12"/>
      <c r="E10" s="12"/>
      <c r="F10" s="12"/>
    </row>
    <row r="11" spans="1:6" x14ac:dyDescent="0.25">
      <c r="A11">
        <v>4900261</v>
      </c>
      <c r="B11" t="s">
        <v>20</v>
      </c>
      <c r="C11" s="12"/>
      <c r="D11" s="12"/>
      <c r="E11" s="12"/>
      <c r="F11" s="12"/>
    </row>
    <row r="12" spans="1:6" x14ac:dyDescent="0.25">
      <c r="C12" s="12"/>
      <c r="D12" s="12"/>
      <c r="E12" s="12"/>
      <c r="F12" s="12"/>
    </row>
    <row r="13" spans="1:6" x14ac:dyDescent="0.25">
      <c r="A13">
        <v>14242856</v>
      </c>
      <c r="B13" t="s">
        <v>18</v>
      </c>
      <c r="C13" s="12"/>
      <c r="D13" s="12"/>
      <c r="E13" s="12"/>
      <c r="F13" s="12"/>
    </row>
    <row r="14" spans="1:6" x14ac:dyDescent="0.25">
      <c r="A14">
        <v>99001183</v>
      </c>
      <c r="B14" t="s">
        <v>18</v>
      </c>
      <c r="C14" s="12"/>
      <c r="D14" s="12"/>
      <c r="E14" s="12"/>
      <c r="F14" s="12"/>
    </row>
    <row r="15" spans="1:6" x14ac:dyDescent="0.25">
      <c r="A15">
        <v>3000983</v>
      </c>
      <c r="B15" t="s">
        <v>18</v>
      </c>
      <c r="C15" s="12"/>
      <c r="D15" s="12"/>
      <c r="E15" s="12"/>
      <c r="F15" s="12"/>
    </row>
    <row r="16" spans="1:6" x14ac:dyDescent="0.25">
      <c r="A16">
        <v>10064335</v>
      </c>
      <c r="B16" t="s">
        <v>18</v>
      </c>
      <c r="C16" s="12"/>
      <c r="D16" s="12"/>
      <c r="E16" s="12"/>
      <c r="F16" s="12"/>
    </row>
    <row r="17" spans="1:6" x14ac:dyDescent="0.25">
      <c r="A17" s="12"/>
      <c r="C17" s="12"/>
      <c r="D17" s="12"/>
      <c r="E17" s="12"/>
      <c r="F17" s="12"/>
    </row>
    <row r="18" spans="1:6" x14ac:dyDescent="0.25">
      <c r="A18">
        <v>1480</v>
      </c>
      <c r="B18" t="s">
        <v>16</v>
      </c>
    </row>
    <row r="19" spans="1:6" x14ac:dyDescent="0.25">
      <c r="A19">
        <v>7063959</v>
      </c>
      <c r="B19" t="s">
        <v>16</v>
      </c>
      <c r="C19" s="12"/>
      <c r="D19" s="12"/>
      <c r="E19" s="12"/>
      <c r="F19" s="12"/>
    </row>
    <row r="20" spans="1:6" x14ac:dyDescent="0.25">
      <c r="A20">
        <v>1003215</v>
      </c>
      <c r="B20" t="s">
        <v>16</v>
      </c>
      <c r="C20" s="12"/>
      <c r="D20" s="12"/>
      <c r="E20" s="12"/>
      <c r="F20" s="12"/>
    </row>
    <row r="21" spans="1:6" x14ac:dyDescent="0.25">
      <c r="A21">
        <v>99000802</v>
      </c>
      <c r="B21" t="s">
        <v>16</v>
      </c>
      <c r="C21" s="12"/>
      <c r="D21" s="12"/>
      <c r="E21" s="12"/>
      <c r="F21" s="12"/>
    </row>
    <row r="22" spans="1:6" x14ac:dyDescent="0.25">
      <c r="A22">
        <v>99000892</v>
      </c>
      <c r="B22" t="s">
        <v>16</v>
      </c>
      <c r="C22" s="12"/>
      <c r="D22" s="12"/>
      <c r="E22" s="12"/>
      <c r="F22" s="12"/>
    </row>
    <row r="23" spans="1:6" x14ac:dyDescent="0.25">
      <c r="A23" s="14">
        <v>1000192</v>
      </c>
      <c r="B23" t="s">
        <v>16</v>
      </c>
      <c r="C23" s="12"/>
      <c r="D23" s="12"/>
      <c r="E23" s="12"/>
      <c r="F23" s="12"/>
    </row>
    <row r="24" spans="1:6" x14ac:dyDescent="0.25">
      <c r="A24">
        <v>1506</v>
      </c>
      <c r="B24" t="s">
        <v>16</v>
      </c>
      <c r="C24" s="12"/>
      <c r="D24" s="12"/>
      <c r="E24" s="12"/>
      <c r="F24" s="12"/>
    </row>
    <row r="25" spans="1:6" x14ac:dyDescent="0.25">
      <c r="A25" s="14">
        <v>99000894</v>
      </c>
      <c r="B25" t="s">
        <v>16</v>
      </c>
      <c r="C25" s="12"/>
      <c r="D25" s="12"/>
      <c r="E25" s="12"/>
      <c r="F25" s="12"/>
    </row>
    <row r="26" spans="1:6" x14ac:dyDescent="0.25">
      <c r="A26">
        <v>99000897</v>
      </c>
      <c r="B26" t="s">
        <v>16</v>
      </c>
    </row>
    <row r="27" spans="1:6" x14ac:dyDescent="0.25">
      <c r="A27">
        <v>99001245</v>
      </c>
      <c r="B27" t="s">
        <v>16</v>
      </c>
    </row>
    <row r="28" spans="1:6" x14ac:dyDescent="0.25">
      <c r="A28">
        <v>99001902</v>
      </c>
      <c r="B28" t="s">
        <v>16</v>
      </c>
    </row>
    <row r="29" spans="1:6" x14ac:dyDescent="0.25">
      <c r="A29">
        <v>99001912</v>
      </c>
      <c r="B29" t="s">
        <v>16</v>
      </c>
    </row>
    <row r="30" spans="1:6" x14ac:dyDescent="0.25">
      <c r="A30">
        <v>99001913</v>
      </c>
      <c r="B30" t="s">
        <v>16</v>
      </c>
    </row>
    <row r="31" spans="1:6" x14ac:dyDescent="0.25">
      <c r="A31">
        <v>99001937</v>
      </c>
      <c r="B31" t="s">
        <v>16</v>
      </c>
    </row>
    <row r="32" spans="1:6" x14ac:dyDescent="0.25">
      <c r="A32">
        <v>99001943</v>
      </c>
      <c r="B32" t="s">
        <v>16</v>
      </c>
    </row>
    <row r="33" spans="1:6" x14ac:dyDescent="0.25">
      <c r="A33">
        <v>99001927</v>
      </c>
      <c r="B33" t="s">
        <v>16</v>
      </c>
    </row>
    <row r="34" spans="1:6" x14ac:dyDescent="0.25">
      <c r="A34">
        <v>1505</v>
      </c>
      <c r="B34" t="s">
        <v>16</v>
      </c>
      <c r="C34" s="12"/>
      <c r="D34" s="12"/>
      <c r="E34" s="12"/>
      <c r="F34" s="12"/>
    </row>
    <row r="35" spans="1:6" x14ac:dyDescent="0.25">
      <c r="A35" s="14">
        <v>1000197</v>
      </c>
      <c r="B35" t="s">
        <v>16</v>
      </c>
      <c r="C35" s="12"/>
      <c r="D35" s="12"/>
      <c r="E35" s="12"/>
      <c r="F35" s="12"/>
    </row>
    <row r="36" spans="1:6" x14ac:dyDescent="0.25">
      <c r="A36" s="14">
        <v>96018835</v>
      </c>
      <c r="B36" t="s">
        <v>16</v>
      </c>
      <c r="C36" s="12"/>
      <c r="D36" s="12"/>
      <c r="E36" s="12"/>
      <c r="F36" s="12"/>
    </row>
    <row r="37" spans="1:6" x14ac:dyDescent="0.25">
      <c r="A37">
        <v>98008326</v>
      </c>
      <c r="B37" t="s">
        <v>16</v>
      </c>
      <c r="C37" s="12"/>
      <c r="D37" s="12"/>
      <c r="E37" s="12"/>
      <c r="F37" s="12"/>
    </row>
    <row r="38" spans="1:6" x14ac:dyDescent="0.25">
      <c r="A38">
        <v>99000717</v>
      </c>
      <c r="B38" t="s">
        <v>16</v>
      </c>
      <c r="C38" s="12"/>
      <c r="D38" s="12"/>
      <c r="E38" s="12"/>
      <c r="F38" s="12"/>
    </row>
    <row r="40" spans="1:6" x14ac:dyDescent="0.25">
      <c r="A40" s="15">
        <v>6016435</v>
      </c>
      <c r="B40" t="s">
        <v>14</v>
      </c>
      <c r="E40">
        <v>3.6</v>
      </c>
    </row>
    <row r="41" spans="1:6" x14ac:dyDescent="0.25">
      <c r="A41">
        <v>8045149</v>
      </c>
      <c r="B41" t="s">
        <v>14</v>
      </c>
    </row>
    <row r="42" spans="1:6" x14ac:dyDescent="0.25">
      <c r="A42">
        <v>10023001</v>
      </c>
      <c r="B42" t="s">
        <v>14</v>
      </c>
    </row>
    <row r="43" spans="1:6" x14ac:dyDescent="0.25">
      <c r="A43">
        <v>10027526</v>
      </c>
      <c r="B43" t="s">
        <v>14</v>
      </c>
    </row>
    <row r="44" spans="1:6" x14ac:dyDescent="0.25">
      <c r="A44">
        <v>14222171</v>
      </c>
      <c r="B44" t="s">
        <v>14</v>
      </c>
    </row>
    <row r="45" spans="1:6" x14ac:dyDescent="0.25">
      <c r="A45">
        <v>1006143</v>
      </c>
      <c r="B45" t="s">
        <v>14</v>
      </c>
    </row>
    <row r="46" spans="1:6" x14ac:dyDescent="0.25">
      <c r="A46">
        <v>6006917</v>
      </c>
      <c r="B46" t="s">
        <v>14</v>
      </c>
    </row>
    <row r="48" spans="1:6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3" x14ac:dyDescent="0.25">
      <c r="A321">
        <v>98000595</v>
      </c>
      <c r="B321" t="s">
        <v>0</v>
      </c>
    </row>
    <row r="322" spans="1:3" x14ac:dyDescent="0.25">
      <c r="A322">
        <v>98002692</v>
      </c>
      <c r="B322" t="s">
        <v>0</v>
      </c>
    </row>
    <row r="323" spans="1:3" x14ac:dyDescent="0.25">
      <c r="A323">
        <v>98005277</v>
      </c>
      <c r="B323" t="s">
        <v>0</v>
      </c>
    </row>
    <row r="324" spans="1:3" x14ac:dyDescent="0.25">
      <c r="A324">
        <v>99001815</v>
      </c>
      <c r="B324" t="s">
        <v>0</v>
      </c>
    </row>
    <row r="325" spans="1:3" x14ac:dyDescent="0.25">
      <c r="A325">
        <v>6012361</v>
      </c>
      <c r="B325" t="s">
        <v>0</v>
      </c>
    </row>
    <row r="326" spans="1:3" x14ac:dyDescent="0.25">
      <c r="A326">
        <v>6015793</v>
      </c>
      <c r="B326" t="s">
        <v>0</v>
      </c>
    </row>
    <row r="327" spans="1:3" x14ac:dyDescent="0.25">
      <c r="A327">
        <v>6043619</v>
      </c>
      <c r="B327" t="s">
        <v>0</v>
      </c>
    </row>
    <row r="328" spans="1:3" x14ac:dyDescent="0.25">
      <c r="A328">
        <v>7001097</v>
      </c>
      <c r="B328" t="s">
        <v>0</v>
      </c>
    </row>
    <row r="329" spans="1:3" x14ac:dyDescent="0.25">
      <c r="A329">
        <v>7011435</v>
      </c>
      <c r="B329" t="s">
        <v>0</v>
      </c>
    </row>
    <row r="330" spans="1:3" x14ac:dyDescent="0.25">
      <c r="A330">
        <v>7045811</v>
      </c>
      <c r="B330" t="s">
        <v>0</v>
      </c>
    </row>
    <row r="331" spans="1:3" x14ac:dyDescent="0.25">
      <c r="A331">
        <v>7071198</v>
      </c>
      <c r="B331" t="s">
        <v>0</v>
      </c>
    </row>
    <row r="332" spans="1:3" x14ac:dyDescent="0.25">
      <c r="A332">
        <v>7101143</v>
      </c>
      <c r="B332" t="s">
        <v>0</v>
      </c>
    </row>
    <row r="333" spans="1:3" x14ac:dyDescent="0.25">
      <c r="A333">
        <v>8073350</v>
      </c>
      <c r="B333" t="s">
        <v>0</v>
      </c>
    </row>
    <row r="334" spans="1:3" x14ac:dyDescent="0.25">
      <c r="A334">
        <v>8073645</v>
      </c>
      <c r="B334" t="s">
        <v>0</v>
      </c>
    </row>
    <row r="335" spans="1:3" x14ac:dyDescent="0.25">
      <c r="A335" s="20">
        <v>8089666</v>
      </c>
      <c r="B335" t="s">
        <v>0</v>
      </c>
    </row>
    <row r="336" spans="1:3" x14ac:dyDescent="0.25">
      <c r="A336">
        <v>8103536</v>
      </c>
      <c r="B336" t="s">
        <v>0</v>
      </c>
      <c r="C336">
        <v>1304</v>
      </c>
    </row>
    <row r="337" spans="1:6" x14ac:dyDescent="0.25">
      <c r="A337" s="21">
        <v>8124816</v>
      </c>
      <c r="B337" t="s">
        <v>0</v>
      </c>
      <c r="F337">
        <v>1470</v>
      </c>
    </row>
    <row r="338" spans="1:6" x14ac:dyDescent="0.25">
      <c r="A338">
        <v>9003267</v>
      </c>
      <c r="B338" t="s">
        <v>0</v>
      </c>
    </row>
    <row r="339" spans="1:6" x14ac:dyDescent="0.25">
      <c r="A339">
        <v>9036964</v>
      </c>
      <c r="B339" t="s">
        <v>0</v>
      </c>
    </row>
    <row r="340" spans="1:6" x14ac:dyDescent="0.25">
      <c r="A340">
        <v>9090287</v>
      </c>
      <c r="B340" t="s">
        <v>0</v>
      </c>
    </row>
    <row r="341" spans="1:6" x14ac:dyDescent="0.25">
      <c r="A341">
        <v>9095148</v>
      </c>
      <c r="B341" t="s">
        <v>0</v>
      </c>
      <c r="D341">
        <v>3465</v>
      </c>
    </row>
    <row r="342" spans="1:6" x14ac:dyDescent="0.25">
      <c r="A342" s="14">
        <v>9104979</v>
      </c>
      <c r="B342" t="s">
        <v>0</v>
      </c>
    </row>
    <row r="343" spans="1:6" x14ac:dyDescent="0.25">
      <c r="A343">
        <v>9139514</v>
      </c>
      <c r="B343" t="s">
        <v>0</v>
      </c>
    </row>
    <row r="344" spans="1:6" x14ac:dyDescent="0.25">
      <c r="A344">
        <v>10020659</v>
      </c>
      <c r="B344" t="s">
        <v>0</v>
      </c>
    </row>
    <row r="345" spans="1:6" x14ac:dyDescent="0.25">
      <c r="A345">
        <v>10025902</v>
      </c>
      <c r="B345" t="s">
        <v>0</v>
      </c>
    </row>
    <row r="346" spans="1:6" x14ac:dyDescent="0.25">
      <c r="A346">
        <v>10027654</v>
      </c>
      <c r="B346" t="s">
        <v>0</v>
      </c>
    </row>
    <row r="347" spans="1:6" x14ac:dyDescent="0.25">
      <c r="A347">
        <v>10084485</v>
      </c>
      <c r="B347" t="s">
        <v>0</v>
      </c>
    </row>
    <row r="348" spans="1:6" x14ac:dyDescent="0.25">
      <c r="A348">
        <v>10098420</v>
      </c>
      <c r="B348" t="s">
        <v>0</v>
      </c>
    </row>
    <row r="349" spans="1:6" x14ac:dyDescent="0.25">
      <c r="A349">
        <v>10129565</v>
      </c>
      <c r="B349" t="s">
        <v>0</v>
      </c>
    </row>
    <row r="350" spans="1:6" x14ac:dyDescent="0.25">
      <c r="A350" s="14">
        <v>10146828</v>
      </c>
      <c r="B350" t="s">
        <v>0</v>
      </c>
    </row>
    <row r="351" spans="1:6" x14ac:dyDescent="0.25">
      <c r="A351">
        <v>10163776</v>
      </c>
      <c r="B351" t="s">
        <v>0</v>
      </c>
    </row>
    <row r="352" spans="1:6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8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8"/>
  <sheetViews>
    <sheetView tabSelected="1" workbookViewId="0">
      <selection activeCell="E9" sqref="E9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0.7109375" bestFit="1" customWidth="1"/>
    <col min="4" max="4" width="22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364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364</v>
      </c>
      <c r="D2" t="s">
        <v>360</v>
      </c>
      <c r="E2">
        <v>1</v>
      </c>
    </row>
    <row r="3" spans="1:5" x14ac:dyDescent="0.25">
      <c r="A3">
        <v>6016435</v>
      </c>
      <c r="B3" t="s">
        <v>14</v>
      </c>
      <c r="C3" t="s">
        <v>364</v>
      </c>
      <c r="D3" t="s">
        <v>362</v>
      </c>
      <c r="E3">
        <v>1</v>
      </c>
    </row>
    <row r="4" spans="1:5" x14ac:dyDescent="0.25">
      <c r="A4">
        <v>8103536</v>
      </c>
      <c r="B4" t="s">
        <v>0</v>
      </c>
      <c r="C4" t="s">
        <v>364</v>
      </c>
      <c r="D4" t="s">
        <v>360</v>
      </c>
      <c r="E4">
        <v>1</v>
      </c>
    </row>
    <row r="5" spans="1:5" x14ac:dyDescent="0.25">
      <c r="A5">
        <v>8124816</v>
      </c>
      <c r="B5" t="s">
        <v>0</v>
      </c>
      <c r="C5" t="s">
        <v>364</v>
      </c>
      <c r="D5" t="s">
        <v>363</v>
      </c>
      <c r="E5">
        <v>1</v>
      </c>
    </row>
    <row r="6" spans="1:5" x14ac:dyDescent="0.25">
      <c r="A6">
        <v>9095148</v>
      </c>
      <c r="B6" t="s">
        <v>0</v>
      </c>
      <c r="C6" t="s">
        <v>364</v>
      </c>
      <c r="D6" t="s">
        <v>361</v>
      </c>
      <c r="E6">
        <v>1</v>
      </c>
    </row>
    <row r="8" spans="1:5" x14ac:dyDescent="0.25">
      <c r="A8">
        <f>SUBTOTAL(2,D_Dimer[Edited_BfArM Nummer2])</f>
        <v>5</v>
      </c>
      <c r="E8">
        <f>SUBTOTAL(9,D_Dimer[Total Number of Observations])</f>
        <v>5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370"/>
  <sheetViews>
    <sheetView workbookViewId="0">
      <selection sqref="A1:W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4" width="28.5703125" customWidth="1"/>
    <col min="5" max="8" width="27.5703125" customWidth="1"/>
    <col min="9" max="9" width="26" customWidth="1"/>
    <col min="10" max="15" width="17.42578125" customWidth="1"/>
    <col min="16" max="23" width="18.42578125" customWidth="1"/>
  </cols>
  <sheetData>
    <row r="1" spans="1:23" x14ac:dyDescent="0.25">
      <c r="A1" s="6" t="s">
        <v>96</v>
      </c>
      <c r="B1" s="7" t="s">
        <v>97</v>
      </c>
      <c r="C1" s="24" t="s">
        <v>365</v>
      </c>
      <c r="D1" s="24" t="s">
        <v>366</v>
      </c>
      <c r="E1" s="24" t="s">
        <v>367</v>
      </c>
      <c r="F1" s="24" t="s">
        <v>368</v>
      </c>
      <c r="G1" s="24" t="s">
        <v>369</v>
      </c>
      <c r="H1" s="24" t="s">
        <v>370</v>
      </c>
      <c r="I1" s="24" t="s">
        <v>371</v>
      </c>
      <c r="J1" s="24" t="s">
        <v>372</v>
      </c>
      <c r="K1" s="24" t="s">
        <v>373</v>
      </c>
      <c r="L1" s="24" t="s">
        <v>374</v>
      </c>
      <c r="M1" s="24" t="s">
        <v>375</v>
      </c>
      <c r="N1" s="24" t="s">
        <v>376</v>
      </c>
      <c r="O1" s="24" t="s">
        <v>377</v>
      </c>
      <c r="P1" s="24" t="s">
        <v>378</v>
      </c>
      <c r="Q1" s="24" t="s">
        <v>379</v>
      </c>
      <c r="R1" s="24" t="s">
        <v>380</v>
      </c>
      <c r="S1" s="24" t="s">
        <v>381</v>
      </c>
      <c r="T1" s="24" t="s">
        <v>382</v>
      </c>
      <c r="U1" s="24" t="s">
        <v>383</v>
      </c>
      <c r="V1" s="24" t="s">
        <v>384</v>
      </c>
      <c r="W1" s="24" t="s">
        <v>385</v>
      </c>
    </row>
    <row r="2" spans="1:23" x14ac:dyDescent="0.25">
      <c r="A2">
        <v>7072184</v>
      </c>
      <c r="B2" t="s">
        <v>20</v>
      </c>
      <c r="I2">
        <v>415</v>
      </c>
    </row>
    <row r="3" spans="1:23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x14ac:dyDescent="0.25">
      <c r="A5">
        <v>95005911</v>
      </c>
      <c r="B5" t="s">
        <v>20</v>
      </c>
    </row>
    <row r="6" spans="1:23" x14ac:dyDescent="0.25">
      <c r="A6">
        <v>99001908</v>
      </c>
      <c r="B6" t="s">
        <v>20</v>
      </c>
    </row>
    <row r="7" spans="1:23" x14ac:dyDescent="0.25">
      <c r="A7">
        <v>99004067</v>
      </c>
      <c r="B7" t="s">
        <v>20</v>
      </c>
    </row>
    <row r="8" spans="1:23" x14ac:dyDescent="0.25">
      <c r="A8">
        <v>97002136</v>
      </c>
      <c r="B8" t="s">
        <v>20</v>
      </c>
    </row>
    <row r="9" spans="1:23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x14ac:dyDescent="0.25">
      <c r="A18">
        <v>1480</v>
      </c>
      <c r="B18" t="s">
        <v>16</v>
      </c>
    </row>
    <row r="19" spans="1:23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x14ac:dyDescent="0.25">
      <c r="A26">
        <v>99000897</v>
      </c>
      <c r="B26" t="s">
        <v>16</v>
      </c>
    </row>
    <row r="27" spans="1:23" x14ac:dyDescent="0.25">
      <c r="A27">
        <v>99001245</v>
      </c>
      <c r="B27" t="s">
        <v>16</v>
      </c>
    </row>
    <row r="28" spans="1:23" x14ac:dyDescent="0.25">
      <c r="A28">
        <v>99001902</v>
      </c>
      <c r="B28" t="s">
        <v>16</v>
      </c>
    </row>
    <row r="29" spans="1:23" x14ac:dyDescent="0.25">
      <c r="A29">
        <v>99001912</v>
      </c>
      <c r="B29" t="s">
        <v>16</v>
      </c>
    </row>
    <row r="30" spans="1:23" x14ac:dyDescent="0.25">
      <c r="A30">
        <v>99001913</v>
      </c>
      <c r="B30" t="s">
        <v>16</v>
      </c>
    </row>
    <row r="31" spans="1:23" x14ac:dyDescent="0.25">
      <c r="A31">
        <v>99001937</v>
      </c>
      <c r="B31" t="s">
        <v>16</v>
      </c>
    </row>
    <row r="32" spans="1:23" x14ac:dyDescent="0.25">
      <c r="A32">
        <v>99001943</v>
      </c>
      <c r="B32" t="s">
        <v>16</v>
      </c>
    </row>
    <row r="33" spans="1:23" x14ac:dyDescent="0.25">
      <c r="A33">
        <v>99001927</v>
      </c>
      <c r="B33" t="s">
        <v>16</v>
      </c>
    </row>
    <row r="34" spans="1:23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40" spans="1:23" x14ac:dyDescent="0.25">
      <c r="A40" s="15">
        <v>6016435</v>
      </c>
      <c r="B40" t="s">
        <v>14</v>
      </c>
    </row>
    <row r="41" spans="1:23" x14ac:dyDescent="0.25">
      <c r="A41">
        <v>8045149</v>
      </c>
      <c r="B41" t="s">
        <v>14</v>
      </c>
    </row>
    <row r="42" spans="1:23" x14ac:dyDescent="0.25">
      <c r="A42">
        <v>10023001</v>
      </c>
      <c r="B42" t="s">
        <v>14</v>
      </c>
    </row>
    <row r="43" spans="1:23" x14ac:dyDescent="0.25">
      <c r="A43">
        <v>10027526</v>
      </c>
      <c r="B43" t="s">
        <v>14</v>
      </c>
    </row>
    <row r="44" spans="1:23" x14ac:dyDescent="0.25">
      <c r="A44">
        <v>14222171</v>
      </c>
      <c r="B44" t="s">
        <v>14</v>
      </c>
    </row>
    <row r="45" spans="1:23" x14ac:dyDescent="0.25">
      <c r="A45">
        <v>1006143</v>
      </c>
      <c r="B45" t="s">
        <v>14</v>
      </c>
    </row>
    <row r="46" spans="1:23" x14ac:dyDescent="0.25">
      <c r="A46">
        <v>6006917</v>
      </c>
      <c r="B46" t="s">
        <v>14</v>
      </c>
    </row>
    <row r="48" spans="1:23" x14ac:dyDescent="0.25">
      <c r="A48">
        <v>8057159</v>
      </c>
      <c r="B48" t="s">
        <v>12</v>
      </c>
    </row>
    <row r="49" spans="1:9" x14ac:dyDescent="0.25">
      <c r="A49" s="14">
        <v>9140312</v>
      </c>
      <c r="B49" t="s">
        <v>12</v>
      </c>
    </row>
    <row r="50" spans="1:9" x14ac:dyDescent="0.25">
      <c r="A50">
        <v>12008230</v>
      </c>
      <c r="B50" t="s">
        <v>12</v>
      </c>
    </row>
    <row r="51" spans="1:9" x14ac:dyDescent="0.25">
      <c r="A51">
        <v>12088444</v>
      </c>
      <c r="B51" t="s">
        <v>12</v>
      </c>
    </row>
    <row r="52" spans="1:9" x14ac:dyDescent="0.25">
      <c r="A52" s="14">
        <v>13118872</v>
      </c>
      <c r="B52" t="s">
        <v>12</v>
      </c>
    </row>
    <row r="53" spans="1:9" x14ac:dyDescent="0.25">
      <c r="A53">
        <v>12012030</v>
      </c>
      <c r="B53" t="s">
        <v>12</v>
      </c>
    </row>
    <row r="55" spans="1:9" x14ac:dyDescent="0.25">
      <c r="A55" s="15">
        <v>9074418</v>
      </c>
      <c r="B55" t="s">
        <v>11</v>
      </c>
    </row>
    <row r="56" spans="1:9" x14ac:dyDescent="0.25">
      <c r="A56" s="14">
        <v>1263</v>
      </c>
      <c r="B56" t="s">
        <v>11</v>
      </c>
    </row>
    <row r="57" spans="1:9" x14ac:dyDescent="0.25">
      <c r="A57">
        <v>98004910</v>
      </c>
      <c r="B57" t="s">
        <v>11</v>
      </c>
    </row>
    <row r="58" spans="1:9" x14ac:dyDescent="0.25">
      <c r="A58" s="15">
        <v>7103068</v>
      </c>
      <c r="B58" t="s">
        <v>11</v>
      </c>
      <c r="I58">
        <v>100</v>
      </c>
    </row>
    <row r="59" spans="1:9" x14ac:dyDescent="0.25">
      <c r="A59">
        <v>11240728</v>
      </c>
      <c r="B59" t="s">
        <v>11</v>
      </c>
    </row>
    <row r="61" spans="1:9" x14ac:dyDescent="0.25">
      <c r="A61">
        <v>5015869</v>
      </c>
      <c r="B61" t="s">
        <v>5</v>
      </c>
    </row>
    <row r="62" spans="1:9" x14ac:dyDescent="0.25">
      <c r="A62" s="15">
        <v>5016969</v>
      </c>
      <c r="B62" t="s">
        <v>5</v>
      </c>
    </row>
    <row r="63" spans="1:9" x14ac:dyDescent="0.25">
      <c r="A63">
        <v>6023231</v>
      </c>
      <c r="B63" t="s">
        <v>5</v>
      </c>
    </row>
    <row r="64" spans="1:9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2" x14ac:dyDescent="0.25">
      <c r="A81">
        <v>8127397</v>
      </c>
      <c r="B81" t="s">
        <v>5</v>
      </c>
    </row>
    <row r="82" spans="1:22" x14ac:dyDescent="0.25">
      <c r="A82">
        <v>8130998</v>
      </c>
      <c r="B82" t="s">
        <v>5</v>
      </c>
    </row>
    <row r="83" spans="1:22" x14ac:dyDescent="0.25">
      <c r="A83" s="14">
        <v>9002836</v>
      </c>
      <c r="B83" t="s">
        <v>5</v>
      </c>
    </row>
    <row r="84" spans="1:22" x14ac:dyDescent="0.25">
      <c r="A84" s="14">
        <v>9003331</v>
      </c>
      <c r="B84" t="s">
        <v>5</v>
      </c>
      <c r="V84">
        <v>221</v>
      </c>
    </row>
    <row r="85" spans="1:22" x14ac:dyDescent="0.25">
      <c r="A85">
        <v>9003370</v>
      </c>
      <c r="B85" t="s">
        <v>5</v>
      </c>
      <c r="J85">
        <v>890</v>
      </c>
    </row>
    <row r="86" spans="1:22" x14ac:dyDescent="0.25">
      <c r="A86">
        <v>9016278</v>
      </c>
      <c r="B86" t="s">
        <v>5</v>
      </c>
    </row>
    <row r="87" spans="1:22" x14ac:dyDescent="0.25">
      <c r="A87">
        <v>9030684</v>
      </c>
      <c r="B87" t="s">
        <v>5</v>
      </c>
    </row>
    <row r="88" spans="1:22" x14ac:dyDescent="0.25">
      <c r="A88">
        <v>9031387</v>
      </c>
      <c r="B88" t="s">
        <v>5</v>
      </c>
      <c r="V88">
        <v>504</v>
      </c>
    </row>
    <row r="89" spans="1:22" x14ac:dyDescent="0.25">
      <c r="A89">
        <v>9038676</v>
      </c>
      <c r="B89" t="s">
        <v>5</v>
      </c>
    </row>
    <row r="90" spans="1:22" x14ac:dyDescent="0.25">
      <c r="A90" s="14">
        <v>9039416</v>
      </c>
      <c r="B90" t="s">
        <v>5</v>
      </c>
    </row>
    <row r="91" spans="1:22" x14ac:dyDescent="0.25">
      <c r="A91">
        <v>9042861</v>
      </c>
      <c r="B91" t="s">
        <v>5</v>
      </c>
    </row>
    <row r="92" spans="1:22" x14ac:dyDescent="0.25">
      <c r="A92" s="14">
        <v>9044899</v>
      </c>
      <c r="B92" t="s">
        <v>5</v>
      </c>
    </row>
    <row r="93" spans="1:22" x14ac:dyDescent="0.25">
      <c r="A93">
        <v>9052398</v>
      </c>
      <c r="B93" t="s">
        <v>5</v>
      </c>
    </row>
    <row r="94" spans="1:22" x14ac:dyDescent="0.25">
      <c r="A94">
        <v>9085204</v>
      </c>
      <c r="B94" t="s">
        <v>5</v>
      </c>
    </row>
    <row r="95" spans="1:22" x14ac:dyDescent="0.25">
      <c r="A95">
        <v>9105492</v>
      </c>
      <c r="B95" t="s">
        <v>5</v>
      </c>
    </row>
    <row r="96" spans="1:2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1" x14ac:dyDescent="0.25">
      <c r="A129">
        <v>12229481</v>
      </c>
      <c r="B129" t="s">
        <v>5</v>
      </c>
    </row>
    <row r="130" spans="1:21" x14ac:dyDescent="0.25">
      <c r="A130">
        <v>12258821</v>
      </c>
      <c r="B130" t="s">
        <v>5</v>
      </c>
    </row>
    <row r="131" spans="1:21" x14ac:dyDescent="0.25">
      <c r="A131">
        <v>12309729</v>
      </c>
      <c r="B131" t="s">
        <v>5</v>
      </c>
    </row>
    <row r="132" spans="1:21" x14ac:dyDescent="0.25">
      <c r="A132">
        <v>12314941</v>
      </c>
      <c r="B132" t="s">
        <v>5</v>
      </c>
    </row>
    <row r="133" spans="1:21" x14ac:dyDescent="0.25">
      <c r="A133">
        <v>12323945</v>
      </c>
      <c r="B133" t="s">
        <v>5</v>
      </c>
    </row>
    <row r="134" spans="1:21" x14ac:dyDescent="0.25">
      <c r="A134">
        <v>13005942</v>
      </c>
      <c r="B134" t="s">
        <v>5</v>
      </c>
    </row>
    <row r="135" spans="1:21" x14ac:dyDescent="0.25">
      <c r="A135">
        <v>324</v>
      </c>
      <c r="B135" t="s">
        <v>5</v>
      </c>
    </row>
    <row r="136" spans="1:21" x14ac:dyDescent="0.25">
      <c r="A136" s="14">
        <v>3909</v>
      </c>
      <c r="B136" t="s">
        <v>5</v>
      </c>
    </row>
    <row r="137" spans="1:21" x14ac:dyDescent="0.25">
      <c r="A137" s="14">
        <v>4663</v>
      </c>
      <c r="B137" t="s">
        <v>5</v>
      </c>
      <c r="D137">
        <v>600</v>
      </c>
      <c r="U137" s="25">
        <v>440</v>
      </c>
    </row>
    <row r="138" spans="1:21" x14ac:dyDescent="0.25">
      <c r="A138">
        <v>1005522</v>
      </c>
      <c r="B138" t="s">
        <v>5</v>
      </c>
    </row>
    <row r="139" spans="1:21" x14ac:dyDescent="0.25">
      <c r="A139">
        <v>1007631</v>
      </c>
      <c r="B139" t="s">
        <v>5</v>
      </c>
    </row>
    <row r="140" spans="1:21" x14ac:dyDescent="0.25">
      <c r="A140">
        <v>1009760</v>
      </c>
      <c r="B140" t="s">
        <v>5</v>
      </c>
    </row>
    <row r="141" spans="1:21" x14ac:dyDescent="0.25">
      <c r="A141">
        <v>2000646</v>
      </c>
      <c r="B141" t="s">
        <v>5</v>
      </c>
      <c r="J141">
        <v>191</v>
      </c>
      <c r="K141">
        <v>145</v>
      </c>
      <c r="O141">
        <v>558</v>
      </c>
      <c r="P141">
        <v>504</v>
      </c>
      <c r="Q141">
        <v>525</v>
      </c>
    </row>
    <row r="142" spans="1:21" x14ac:dyDescent="0.25">
      <c r="A142">
        <v>2003761</v>
      </c>
      <c r="B142" t="s">
        <v>5</v>
      </c>
    </row>
    <row r="143" spans="1:21" x14ac:dyDescent="0.25">
      <c r="A143">
        <v>2004061</v>
      </c>
      <c r="B143" t="s">
        <v>5</v>
      </c>
    </row>
    <row r="144" spans="1:21" x14ac:dyDescent="0.25">
      <c r="A144">
        <v>2006469</v>
      </c>
      <c r="B144" t="s">
        <v>5</v>
      </c>
    </row>
    <row r="145" spans="1:11" x14ac:dyDescent="0.25">
      <c r="A145" s="14">
        <v>3005132</v>
      </c>
      <c r="B145" t="s">
        <v>5</v>
      </c>
    </row>
    <row r="146" spans="1:11" x14ac:dyDescent="0.25">
      <c r="A146">
        <v>3009119</v>
      </c>
      <c r="B146" t="s">
        <v>5</v>
      </c>
    </row>
    <row r="147" spans="1:11" x14ac:dyDescent="0.25">
      <c r="A147">
        <v>3009936</v>
      </c>
      <c r="B147" t="s">
        <v>5</v>
      </c>
    </row>
    <row r="148" spans="1:11" x14ac:dyDescent="0.25">
      <c r="A148">
        <v>3011094</v>
      </c>
      <c r="B148" t="s">
        <v>5</v>
      </c>
    </row>
    <row r="149" spans="1:11" x14ac:dyDescent="0.25">
      <c r="A149">
        <v>3014643</v>
      </c>
      <c r="B149" t="s">
        <v>5</v>
      </c>
    </row>
    <row r="150" spans="1:11" x14ac:dyDescent="0.25">
      <c r="A150" s="14">
        <v>3016056</v>
      </c>
      <c r="B150" t="s">
        <v>5</v>
      </c>
    </row>
    <row r="151" spans="1:11" x14ac:dyDescent="0.25">
      <c r="A151" s="14">
        <v>3900219</v>
      </c>
      <c r="B151" t="s">
        <v>5</v>
      </c>
    </row>
    <row r="152" spans="1:11" x14ac:dyDescent="0.25">
      <c r="A152">
        <v>4000158</v>
      </c>
      <c r="B152" t="s">
        <v>5</v>
      </c>
      <c r="K152">
        <v>250</v>
      </c>
    </row>
    <row r="153" spans="1:11" x14ac:dyDescent="0.25">
      <c r="A153">
        <v>4000304</v>
      </c>
      <c r="B153" t="s">
        <v>5</v>
      </c>
    </row>
    <row r="154" spans="1:11" x14ac:dyDescent="0.25">
      <c r="A154" s="14">
        <v>4001905</v>
      </c>
      <c r="B154" t="s">
        <v>5</v>
      </c>
    </row>
    <row r="155" spans="1:11" x14ac:dyDescent="0.25">
      <c r="A155">
        <v>4002206</v>
      </c>
      <c r="B155" t="s">
        <v>5</v>
      </c>
    </row>
    <row r="156" spans="1:11" x14ac:dyDescent="0.25">
      <c r="A156">
        <v>4002715</v>
      </c>
      <c r="B156" t="s">
        <v>5</v>
      </c>
    </row>
    <row r="157" spans="1:11" x14ac:dyDescent="0.25">
      <c r="A157">
        <v>4003924</v>
      </c>
      <c r="B157" t="s">
        <v>5</v>
      </c>
    </row>
    <row r="158" spans="1:11" x14ac:dyDescent="0.25">
      <c r="A158">
        <v>4006051</v>
      </c>
      <c r="B158" t="s">
        <v>5</v>
      </c>
    </row>
    <row r="159" spans="1:11" x14ac:dyDescent="0.25">
      <c r="A159">
        <v>4008140</v>
      </c>
      <c r="B159" t="s">
        <v>5</v>
      </c>
    </row>
    <row r="160" spans="1:11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0" x14ac:dyDescent="0.25">
      <c r="A209">
        <v>2002573</v>
      </c>
      <c r="B209" t="s">
        <v>3</v>
      </c>
    </row>
    <row r="210" spans="1:20" x14ac:dyDescent="0.25">
      <c r="A210">
        <v>2003539</v>
      </c>
      <c r="B210" t="s">
        <v>3</v>
      </c>
    </row>
    <row r="211" spans="1:20" x14ac:dyDescent="0.25">
      <c r="A211">
        <v>2003649</v>
      </c>
      <c r="B211" t="s">
        <v>3</v>
      </c>
    </row>
    <row r="212" spans="1:20" x14ac:dyDescent="0.25">
      <c r="A212">
        <v>2005572</v>
      </c>
      <c r="B212" t="s">
        <v>3</v>
      </c>
    </row>
    <row r="213" spans="1:20" x14ac:dyDescent="0.25">
      <c r="A213">
        <v>2013117</v>
      </c>
      <c r="B213" t="s">
        <v>3</v>
      </c>
    </row>
    <row r="214" spans="1:20" x14ac:dyDescent="0.25">
      <c r="A214" s="14">
        <v>3009633</v>
      </c>
      <c r="B214" t="s">
        <v>3</v>
      </c>
      <c r="T214">
        <v>273</v>
      </c>
    </row>
    <row r="215" spans="1:20" x14ac:dyDescent="0.25">
      <c r="A215" s="14">
        <v>3010583</v>
      </c>
      <c r="B215" t="s">
        <v>3</v>
      </c>
    </row>
    <row r="216" spans="1:20" x14ac:dyDescent="0.25">
      <c r="A216" s="18">
        <v>3011892</v>
      </c>
      <c r="B216" t="s">
        <v>3</v>
      </c>
    </row>
    <row r="217" spans="1:20" x14ac:dyDescent="0.25">
      <c r="A217">
        <v>4001382</v>
      </c>
      <c r="B217" t="s">
        <v>3</v>
      </c>
    </row>
    <row r="218" spans="1:20" x14ac:dyDescent="0.25">
      <c r="A218">
        <v>5018675</v>
      </c>
      <c r="B218" t="s">
        <v>3</v>
      </c>
    </row>
    <row r="219" spans="1:20" x14ac:dyDescent="0.25">
      <c r="A219" s="14">
        <v>6050168</v>
      </c>
      <c r="B219" t="s">
        <v>3</v>
      </c>
    </row>
    <row r="220" spans="1:20" x14ac:dyDescent="0.25">
      <c r="A220" s="16">
        <v>6062742</v>
      </c>
      <c r="B220" t="s">
        <v>3</v>
      </c>
    </row>
    <row r="221" spans="1:20" x14ac:dyDescent="0.25">
      <c r="A221">
        <v>7003242</v>
      </c>
      <c r="B221" t="s">
        <v>3</v>
      </c>
    </row>
    <row r="222" spans="1:20" x14ac:dyDescent="0.25">
      <c r="A222">
        <v>8016252</v>
      </c>
      <c r="B222" t="s">
        <v>3</v>
      </c>
    </row>
    <row r="223" spans="1:20" x14ac:dyDescent="0.25">
      <c r="A223">
        <v>12022536</v>
      </c>
      <c r="B223" t="s">
        <v>3</v>
      </c>
    </row>
    <row r="224" spans="1:20" x14ac:dyDescent="0.25">
      <c r="A224">
        <v>13020792</v>
      </c>
      <c r="B224" t="s">
        <v>3</v>
      </c>
    </row>
    <row r="225" spans="1:17" x14ac:dyDescent="0.25">
      <c r="A225">
        <v>97005797</v>
      </c>
      <c r="B225" t="s">
        <v>3</v>
      </c>
    </row>
    <row r="226" spans="1:17" x14ac:dyDescent="0.25">
      <c r="A226">
        <v>99000345</v>
      </c>
      <c r="B226" t="s">
        <v>3</v>
      </c>
    </row>
    <row r="227" spans="1:17" x14ac:dyDescent="0.25">
      <c r="A227" s="14">
        <v>5006592</v>
      </c>
      <c r="B227" t="s">
        <v>3</v>
      </c>
    </row>
    <row r="228" spans="1:17" x14ac:dyDescent="0.25">
      <c r="A228">
        <v>5007274</v>
      </c>
      <c r="B228" t="s">
        <v>3</v>
      </c>
    </row>
    <row r="229" spans="1:17" x14ac:dyDescent="0.25">
      <c r="A229">
        <v>5015851</v>
      </c>
      <c r="B229" t="s">
        <v>3</v>
      </c>
    </row>
    <row r="230" spans="1:17" x14ac:dyDescent="0.25">
      <c r="A230">
        <v>6015647</v>
      </c>
      <c r="B230" t="s">
        <v>3</v>
      </c>
    </row>
    <row r="231" spans="1:17" x14ac:dyDescent="0.25">
      <c r="A231" s="14">
        <v>6056633</v>
      </c>
      <c r="B231" t="s">
        <v>3</v>
      </c>
    </row>
    <row r="232" spans="1:17" x14ac:dyDescent="0.25">
      <c r="A232">
        <v>7086224</v>
      </c>
      <c r="B232" t="s">
        <v>3</v>
      </c>
      <c r="Q232">
        <v>314</v>
      </c>
    </row>
    <row r="233" spans="1:17" x14ac:dyDescent="0.25">
      <c r="A233" s="14">
        <v>8040959</v>
      </c>
      <c r="B233" t="s">
        <v>3</v>
      </c>
    </row>
    <row r="234" spans="1:17" x14ac:dyDescent="0.25">
      <c r="A234">
        <v>8107048</v>
      </c>
      <c r="B234" t="s">
        <v>3</v>
      </c>
    </row>
    <row r="235" spans="1:17" x14ac:dyDescent="0.25">
      <c r="A235" s="14">
        <v>8124044</v>
      </c>
      <c r="B235" t="s">
        <v>3</v>
      </c>
    </row>
    <row r="236" spans="1:17" x14ac:dyDescent="0.25">
      <c r="A236">
        <v>8142949</v>
      </c>
      <c r="B236" t="s">
        <v>3</v>
      </c>
    </row>
    <row r="237" spans="1:17" x14ac:dyDescent="0.25">
      <c r="A237">
        <v>9023306</v>
      </c>
      <c r="B237" t="s">
        <v>3</v>
      </c>
    </row>
    <row r="238" spans="1:17" x14ac:dyDescent="0.25">
      <c r="A238">
        <v>9034464</v>
      </c>
      <c r="B238" t="s">
        <v>3</v>
      </c>
    </row>
    <row r="239" spans="1:17" x14ac:dyDescent="0.25">
      <c r="A239">
        <v>9040167</v>
      </c>
      <c r="B239" t="s">
        <v>3</v>
      </c>
    </row>
    <row r="240" spans="1:17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9" x14ac:dyDescent="0.25">
      <c r="A289" s="14">
        <v>500129</v>
      </c>
      <c r="B289" t="s">
        <v>0</v>
      </c>
      <c r="R289">
        <v>240</v>
      </c>
      <c r="S289">
        <v>250</v>
      </c>
    </row>
    <row r="290" spans="1:19" x14ac:dyDescent="0.25">
      <c r="A290" s="20">
        <v>1002033</v>
      </c>
      <c r="B290" t="s">
        <v>0</v>
      </c>
    </row>
    <row r="291" spans="1:19" x14ac:dyDescent="0.25">
      <c r="A291" s="14">
        <v>1003457</v>
      </c>
      <c r="B291" t="s">
        <v>0</v>
      </c>
    </row>
    <row r="292" spans="1:19" x14ac:dyDescent="0.25">
      <c r="A292" s="14">
        <v>2005223</v>
      </c>
      <c r="B292" t="s">
        <v>0</v>
      </c>
    </row>
    <row r="293" spans="1:19" x14ac:dyDescent="0.25">
      <c r="A293">
        <v>2006107</v>
      </c>
      <c r="B293" t="s">
        <v>0</v>
      </c>
    </row>
    <row r="294" spans="1:19" x14ac:dyDescent="0.25">
      <c r="A294" s="14">
        <v>2012014</v>
      </c>
      <c r="B294" t="s">
        <v>0</v>
      </c>
      <c r="D294">
        <v>441</v>
      </c>
    </row>
    <row r="295" spans="1:19" x14ac:dyDescent="0.25">
      <c r="A295" s="14">
        <v>3000152</v>
      </c>
      <c r="B295" t="s">
        <v>0</v>
      </c>
    </row>
    <row r="296" spans="1:19" x14ac:dyDescent="0.25">
      <c r="A296">
        <v>3014566</v>
      </c>
      <c r="B296" t="s">
        <v>0</v>
      </c>
    </row>
    <row r="297" spans="1:19" x14ac:dyDescent="0.25">
      <c r="A297">
        <v>3015058</v>
      </c>
      <c r="B297" t="s">
        <v>0</v>
      </c>
      <c r="D297">
        <v>493</v>
      </c>
      <c r="E297" s="23">
        <v>421</v>
      </c>
      <c r="J297">
        <v>599</v>
      </c>
      <c r="K297">
        <v>547</v>
      </c>
      <c r="L297">
        <v>524</v>
      </c>
      <c r="O297">
        <v>364</v>
      </c>
    </row>
    <row r="298" spans="1:19" x14ac:dyDescent="0.25">
      <c r="A298" s="18">
        <v>4000996</v>
      </c>
      <c r="B298" t="s">
        <v>0</v>
      </c>
    </row>
    <row r="299" spans="1:19" x14ac:dyDescent="0.25">
      <c r="A299">
        <v>4003768</v>
      </c>
      <c r="B299" t="s">
        <v>0</v>
      </c>
    </row>
    <row r="300" spans="1:19" x14ac:dyDescent="0.25">
      <c r="A300">
        <v>4006540</v>
      </c>
      <c r="B300" t="s">
        <v>0</v>
      </c>
    </row>
    <row r="301" spans="1:19" x14ac:dyDescent="0.25">
      <c r="A301">
        <v>4007054</v>
      </c>
      <c r="B301" t="s">
        <v>0</v>
      </c>
    </row>
    <row r="302" spans="1:19" x14ac:dyDescent="0.25">
      <c r="A302">
        <v>4011002</v>
      </c>
      <c r="B302" t="s">
        <v>0</v>
      </c>
      <c r="K302">
        <v>790</v>
      </c>
    </row>
    <row r="303" spans="1:19" x14ac:dyDescent="0.25">
      <c r="A303">
        <v>4900268</v>
      </c>
      <c r="B303" t="s">
        <v>0</v>
      </c>
    </row>
    <row r="304" spans="1:19" x14ac:dyDescent="0.25">
      <c r="A304">
        <v>5001097</v>
      </c>
      <c r="B304" t="s">
        <v>0</v>
      </c>
      <c r="F304">
        <v>411</v>
      </c>
      <c r="N304">
        <v>368</v>
      </c>
    </row>
    <row r="305" spans="1:11" x14ac:dyDescent="0.25">
      <c r="A305">
        <v>5001098</v>
      </c>
      <c r="B305" t="s">
        <v>0</v>
      </c>
      <c r="C305">
        <v>435</v>
      </c>
    </row>
    <row r="306" spans="1:11" x14ac:dyDescent="0.25">
      <c r="A306">
        <v>5006152</v>
      </c>
      <c r="B306" t="s">
        <v>0</v>
      </c>
      <c r="G306">
        <v>472</v>
      </c>
      <c r="K306">
        <v>285</v>
      </c>
    </row>
    <row r="307" spans="1:11" x14ac:dyDescent="0.25">
      <c r="A307" s="16">
        <v>5011824</v>
      </c>
      <c r="B307" t="s">
        <v>0</v>
      </c>
    </row>
    <row r="308" spans="1:11" x14ac:dyDescent="0.25">
      <c r="A308">
        <v>5016179</v>
      </c>
      <c r="B308" t="s">
        <v>0</v>
      </c>
    </row>
    <row r="309" spans="1:11" x14ac:dyDescent="0.25">
      <c r="A309">
        <v>5018677</v>
      </c>
      <c r="B309" t="s">
        <v>0</v>
      </c>
    </row>
    <row r="310" spans="1:11" x14ac:dyDescent="0.25">
      <c r="A310">
        <v>8012361</v>
      </c>
      <c r="B310" t="s">
        <v>0</v>
      </c>
    </row>
    <row r="311" spans="1:11" x14ac:dyDescent="0.25">
      <c r="A311">
        <v>7079011</v>
      </c>
      <c r="B311" t="s">
        <v>0</v>
      </c>
    </row>
    <row r="312" spans="1:11" x14ac:dyDescent="0.25">
      <c r="A312">
        <v>8055349</v>
      </c>
      <c r="B312" t="s">
        <v>0</v>
      </c>
    </row>
    <row r="313" spans="1:11" x14ac:dyDescent="0.25">
      <c r="A313">
        <v>8135416</v>
      </c>
      <c r="B313" t="s">
        <v>0</v>
      </c>
    </row>
    <row r="314" spans="1:11" x14ac:dyDescent="0.25">
      <c r="A314">
        <v>93018945</v>
      </c>
      <c r="B314" t="s">
        <v>0</v>
      </c>
    </row>
    <row r="315" spans="1:11" x14ac:dyDescent="0.25">
      <c r="A315">
        <v>94009028</v>
      </c>
      <c r="B315" t="s">
        <v>0</v>
      </c>
    </row>
    <row r="316" spans="1:11" x14ac:dyDescent="0.25">
      <c r="A316">
        <v>95005907</v>
      </c>
      <c r="B316" t="s">
        <v>0</v>
      </c>
    </row>
    <row r="317" spans="1:11" x14ac:dyDescent="0.25">
      <c r="A317">
        <v>95900164</v>
      </c>
      <c r="B317" t="s">
        <v>0</v>
      </c>
    </row>
    <row r="318" spans="1:11" x14ac:dyDescent="0.25">
      <c r="A318">
        <v>96015811</v>
      </c>
      <c r="B318" t="s">
        <v>0</v>
      </c>
    </row>
    <row r="319" spans="1:11" x14ac:dyDescent="0.25">
      <c r="A319">
        <v>97001240</v>
      </c>
      <c r="B319" t="s">
        <v>0</v>
      </c>
    </row>
    <row r="320" spans="1:11" x14ac:dyDescent="0.25">
      <c r="A320">
        <v>97005366</v>
      </c>
      <c r="B320" t="s">
        <v>0</v>
      </c>
    </row>
    <row r="321" spans="1:11" x14ac:dyDescent="0.25">
      <c r="A321">
        <v>98000595</v>
      </c>
      <c r="B321" t="s">
        <v>0</v>
      </c>
    </row>
    <row r="322" spans="1:11" x14ac:dyDescent="0.25">
      <c r="A322">
        <v>98002692</v>
      </c>
      <c r="B322" t="s">
        <v>0</v>
      </c>
    </row>
    <row r="323" spans="1:11" x14ac:dyDescent="0.25">
      <c r="A323">
        <v>98005277</v>
      </c>
      <c r="B323" t="s">
        <v>0</v>
      </c>
    </row>
    <row r="324" spans="1:11" x14ac:dyDescent="0.25">
      <c r="A324">
        <v>99001815</v>
      </c>
      <c r="B324" t="s">
        <v>0</v>
      </c>
    </row>
    <row r="325" spans="1:11" x14ac:dyDescent="0.25">
      <c r="A325">
        <v>6012361</v>
      </c>
      <c r="B325" t="s">
        <v>0</v>
      </c>
    </row>
    <row r="326" spans="1:11" x14ac:dyDescent="0.25">
      <c r="A326">
        <v>6015793</v>
      </c>
      <c r="B326" t="s">
        <v>0</v>
      </c>
    </row>
    <row r="327" spans="1:11" x14ac:dyDescent="0.25">
      <c r="A327">
        <v>6043619</v>
      </c>
      <c r="B327" t="s">
        <v>0</v>
      </c>
    </row>
    <row r="328" spans="1:11" x14ac:dyDescent="0.25">
      <c r="A328">
        <v>7001097</v>
      </c>
      <c r="B328" t="s">
        <v>0</v>
      </c>
    </row>
    <row r="329" spans="1:11" x14ac:dyDescent="0.25">
      <c r="A329">
        <v>7011435</v>
      </c>
      <c r="B329" t="s">
        <v>0</v>
      </c>
    </row>
    <row r="330" spans="1:11" x14ac:dyDescent="0.25">
      <c r="A330">
        <v>7045811</v>
      </c>
      <c r="B330" t="s">
        <v>0</v>
      </c>
    </row>
    <row r="331" spans="1:11" x14ac:dyDescent="0.25">
      <c r="A331">
        <v>7071198</v>
      </c>
      <c r="B331" t="s">
        <v>0</v>
      </c>
    </row>
    <row r="332" spans="1:11" x14ac:dyDescent="0.25">
      <c r="A332">
        <v>7101143</v>
      </c>
      <c r="B332" t="s">
        <v>0</v>
      </c>
    </row>
    <row r="333" spans="1:11" x14ac:dyDescent="0.25">
      <c r="A333">
        <v>8073350</v>
      </c>
      <c r="B333" t="s">
        <v>0</v>
      </c>
    </row>
    <row r="334" spans="1:11" x14ac:dyDescent="0.25">
      <c r="A334">
        <v>8073645</v>
      </c>
      <c r="B334" t="s">
        <v>0</v>
      </c>
      <c r="K334">
        <v>345</v>
      </c>
    </row>
    <row r="335" spans="1:11" x14ac:dyDescent="0.25">
      <c r="A335" s="20">
        <v>8089666</v>
      </c>
      <c r="B335" t="s">
        <v>0</v>
      </c>
      <c r="G335" s="26">
        <v>336.66669999999999</v>
      </c>
      <c r="J335" s="26">
        <v>203.33332999999999</v>
      </c>
      <c r="K335">
        <v>1300</v>
      </c>
    </row>
    <row r="336" spans="1:11" x14ac:dyDescent="0.25">
      <c r="A336">
        <v>8103536</v>
      </c>
      <c r="B336" t="s">
        <v>0</v>
      </c>
    </row>
    <row r="337" spans="1:10" x14ac:dyDescent="0.25">
      <c r="A337" s="21">
        <v>8124816</v>
      </c>
      <c r="B337" t="s">
        <v>0</v>
      </c>
    </row>
    <row r="338" spans="1:10" x14ac:dyDescent="0.25">
      <c r="A338">
        <v>9003267</v>
      </c>
      <c r="B338" t="s">
        <v>0</v>
      </c>
    </row>
    <row r="339" spans="1:10" x14ac:dyDescent="0.25">
      <c r="A339">
        <v>9036964</v>
      </c>
      <c r="B339" t="s">
        <v>0</v>
      </c>
    </row>
    <row r="340" spans="1:10" x14ac:dyDescent="0.25">
      <c r="A340">
        <v>9090287</v>
      </c>
      <c r="B340" t="s">
        <v>0</v>
      </c>
    </row>
    <row r="341" spans="1:10" x14ac:dyDescent="0.25">
      <c r="A341">
        <v>9095148</v>
      </c>
      <c r="B341" t="s">
        <v>0</v>
      </c>
      <c r="J341">
        <v>64</v>
      </c>
    </row>
    <row r="342" spans="1:10" x14ac:dyDescent="0.25">
      <c r="A342" s="14">
        <v>9104979</v>
      </c>
      <c r="B342" t="s">
        <v>0</v>
      </c>
    </row>
    <row r="343" spans="1:10" x14ac:dyDescent="0.25">
      <c r="A343">
        <v>9139514</v>
      </c>
      <c r="B343" t="s">
        <v>0</v>
      </c>
    </row>
    <row r="344" spans="1:10" x14ac:dyDescent="0.25">
      <c r="A344">
        <v>10020659</v>
      </c>
      <c r="B344" t="s">
        <v>0</v>
      </c>
    </row>
    <row r="345" spans="1:10" x14ac:dyDescent="0.25">
      <c r="A345">
        <v>10025902</v>
      </c>
      <c r="B345" t="s">
        <v>0</v>
      </c>
    </row>
    <row r="346" spans="1:10" x14ac:dyDescent="0.25">
      <c r="A346">
        <v>10027654</v>
      </c>
      <c r="B346" t="s">
        <v>0</v>
      </c>
    </row>
    <row r="347" spans="1:10" x14ac:dyDescent="0.25">
      <c r="A347">
        <v>10084485</v>
      </c>
      <c r="B347" t="s">
        <v>0</v>
      </c>
    </row>
    <row r="348" spans="1:10" x14ac:dyDescent="0.25">
      <c r="A348">
        <v>10098420</v>
      </c>
      <c r="B348" t="s">
        <v>0</v>
      </c>
    </row>
    <row r="349" spans="1:10" x14ac:dyDescent="0.25">
      <c r="A349">
        <v>10129565</v>
      </c>
      <c r="B349" t="s">
        <v>0</v>
      </c>
    </row>
    <row r="350" spans="1:10" x14ac:dyDescent="0.25">
      <c r="A350" s="14">
        <v>10146828</v>
      </c>
      <c r="B350" t="s">
        <v>0</v>
      </c>
    </row>
    <row r="351" spans="1:10" x14ac:dyDescent="0.25">
      <c r="A351">
        <v>10163776</v>
      </c>
      <c r="B351" t="s">
        <v>0</v>
      </c>
    </row>
    <row r="352" spans="1:10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7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3"/>
  <sheetViews>
    <sheetView workbookViewId="0">
      <selection activeCell="E24" sqref="E24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2.855468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386</v>
      </c>
      <c r="D1" t="s">
        <v>95</v>
      </c>
      <c r="E1" t="s">
        <v>133</v>
      </c>
    </row>
    <row r="2" spans="1:5" x14ac:dyDescent="0.25">
      <c r="A2">
        <v>7072184</v>
      </c>
      <c r="B2" t="s">
        <v>20</v>
      </c>
      <c r="C2" t="s">
        <v>386</v>
      </c>
      <c r="D2" t="s">
        <v>371</v>
      </c>
      <c r="E2">
        <v>1</v>
      </c>
    </row>
    <row r="3" spans="1:5" x14ac:dyDescent="0.25">
      <c r="A3">
        <v>7103068</v>
      </c>
      <c r="B3" t="s">
        <v>11</v>
      </c>
      <c r="C3" t="s">
        <v>386</v>
      </c>
      <c r="D3" t="s">
        <v>371</v>
      </c>
      <c r="E3">
        <v>1</v>
      </c>
    </row>
    <row r="4" spans="1:5" x14ac:dyDescent="0.25">
      <c r="A4">
        <v>3015058</v>
      </c>
      <c r="B4" t="s">
        <v>0</v>
      </c>
      <c r="C4" t="s">
        <v>386</v>
      </c>
      <c r="D4" t="s">
        <v>390</v>
      </c>
      <c r="E4">
        <v>6</v>
      </c>
    </row>
    <row r="5" spans="1:5" x14ac:dyDescent="0.25">
      <c r="A5">
        <v>2000646</v>
      </c>
      <c r="B5" t="s">
        <v>5</v>
      </c>
      <c r="C5" t="s">
        <v>386</v>
      </c>
      <c r="D5" t="s">
        <v>388</v>
      </c>
      <c r="E5">
        <v>5</v>
      </c>
    </row>
    <row r="6" spans="1:5" x14ac:dyDescent="0.25">
      <c r="A6">
        <v>8089666</v>
      </c>
      <c r="B6" t="s">
        <v>0</v>
      </c>
      <c r="C6" t="s">
        <v>386</v>
      </c>
      <c r="D6" t="s">
        <v>393</v>
      </c>
      <c r="E6">
        <v>3</v>
      </c>
    </row>
    <row r="7" spans="1:5" x14ac:dyDescent="0.25">
      <c r="A7">
        <v>4663</v>
      </c>
      <c r="B7" t="s">
        <v>5</v>
      </c>
      <c r="C7" t="s">
        <v>386</v>
      </c>
      <c r="D7" t="s">
        <v>387</v>
      </c>
      <c r="E7">
        <v>2</v>
      </c>
    </row>
    <row r="8" spans="1:5" x14ac:dyDescent="0.25">
      <c r="A8">
        <v>500129</v>
      </c>
      <c r="B8" t="s">
        <v>0</v>
      </c>
      <c r="C8" t="s">
        <v>386</v>
      </c>
      <c r="D8" t="s">
        <v>389</v>
      </c>
      <c r="E8">
        <v>2</v>
      </c>
    </row>
    <row r="9" spans="1:5" x14ac:dyDescent="0.25">
      <c r="A9">
        <v>5001097</v>
      </c>
      <c r="B9" t="s">
        <v>0</v>
      </c>
      <c r="C9" t="s">
        <v>386</v>
      </c>
      <c r="D9" t="s">
        <v>391</v>
      </c>
      <c r="E9">
        <v>2</v>
      </c>
    </row>
    <row r="10" spans="1:5" x14ac:dyDescent="0.25">
      <c r="A10">
        <v>5006152</v>
      </c>
      <c r="B10" t="s">
        <v>0</v>
      </c>
      <c r="C10" t="s">
        <v>386</v>
      </c>
      <c r="D10" t="s">
        <v>392</v>
      </c>
      <c r="E10">
        <v>2</v>
      </c>
    </row>
    <row r="11" spans="1:5" x14ac:dyDescent="0.25">
      <c r="A11">
        <v>9003331</v>
      </c>
      <c r="B11" t="s">
        <v>5</v>
      </c>
      <c r="C11" t="s">
        <v>386</v>
      </c>
      <c r="D11" t="s">
        <v>384</v>
      </c>
      <c r="E11">
        <v>1</v>
      </c>
    </row>
    <row r="12" spans="1:5" x14ac:dyDescent="0.25">
      <c r="A12">
        <v>9003370</v>
      </c>
      <c r="B12" t="s">
        <v>5</v>
      </c>
      <c r="C12" t="s">
        <v>386</v>
      </c>
      <c r="D12" t="s">
        <v>372</v>
      </c>
      <c r="E12">
        <v>1</v>
      </c>
    </row>
    <row r="13" spans="1:5" x14ac:dyDescent="0.25">
      <c r="A13">
        <v>9031387</v>
      </c>
      <c r="B13" t="s">
        <v>5</v>
      </c>
      <c r="C13" t="s">
        <v>386</v>
      </c>
      <c r="D13" t="s">
        <v>384</v>
      </c>
      <c r="E13">
        <v>1</v>
      </c>
    </row>
    <row r="14" spans="1:5" x14ac:dyDescent="0.25">
      <c r="A14">
        <v>4000158</v>
      </c>
      <c r="B14" t="s">
        <v>5</v>
      </c>
      <c r="C14" t="s">
        <v>386</v>
      </c>
      <c r="D14" t="s">
        <v>373</v>
      </c>
      <c r="E14">
        <v>1</v>
      </c>
    </row>
    <row r="15" spans="1:5" x14ac:dyDescent="0.25">
      <c r="A15">
        <v>3009633</v>
      </c>
      <c r="B15" t="s">
        <v>3</v>
      </c>
      <c r="C15" t="s">
        <v>386</v>
      </c>
      <c r="D15" t="s">
        <v>382</v>
      </c>
      <c r="E15">
        <v>1</v>
      </c>
    </row>
    <row r="16" spans="1:5" x14ac:dyDescent="0.25">
      <c r="A16">
        <v>7086224</v>
      </c>
      <c r="B16" t="s">
        <v>3</v>
      </c>
      <c r="C16" t="s">
        <v>386</v>
      </c>
      <c r="D16" t="s">
        <v>379</v>
      </c>
      <c r="E16">
        <v>1</v>
      </c>
    </row>
    <row r="17" spans="1:5" x14ac:dyDescent="0.25">
      <c r="A17">
        <v>2012014</v>
      </c>
      <c r="B17" t="s">
        <v>0</v>
      </c>
      <c r="C17" t="s">
        <v>386</v>
      </c>
      <c r="D17" t="s">
        <v>366</v>
      </c>
      <c r="E17">
        <v>1</v>
      </c>
    </row>
    <row r="18" spans="1:5" x14ac:dyDescent="0.25">
      <c r="A18">
        <v>4011002</v>
      </c>
      <c r="B18" t="s">
        <v>0</v>
      </c>
      <c r="C18" t="s">
        <v>386</v>
      </c>
      <c r="D18" t="s">
        <v>373</v>
      </c>
      <c r="E18">
        <v>1</v>
      </c>
    </row>
    <row r="19" spans="1:5" x14ac:dyDescent="0.25">
      <c r="A19">
        <v>5001098</v>
      </c>
      <c r="B19" t="s">
        <v>0</v>
      </c>
      <c r="C19" t="s">
        <v>386</v>
      </c>
      <c r="D19" t="s">
        <v>365</v>
      </c>
      <c r="E19">
        <v>1</v>
      </c>
    </row>
    <row r="20" spans="1:5" x14ac:dyDescent="0.25">
      <c r="A20">
        <v>8073645</v>
      </c>
      <c r="B20" t="s">
        <v>0</v>
      </c>
      <c r="C20" t="s">
        <v>386</v>
      </c>
      <c r="D20" t="s">
        <v>373</v>
      </c>
      <c r="E20">
        <v>1</v>
      </c>
    </row>
    <row r="21" spans="1:5" x14ac:dyDescent="0.25">
      <c r="A21">
        <v>9095148</v>
      </c>
      <c r="B21" t="s">
        <v>0</v>
      </c>
      <c r="C21" t="s">
        <v>386</v>
      </c>
      <c r="D21" t="s">
        <v>372</v>
      </c>
      <c r="E21">
        <v>1</v>
      </c>
    </row>
    <row r="23" spans="1:5" x14ac:dyDescent="0.25">
      <c r="A23">
        <f>SUBTOTAL(2,Fibrinogen[Edited_BfArM Nummer2])</f>
        <v>20</v>
      </c>
      <c r="E23">
        <f>SUBTOTAL(9,Fibrinogen[Total Number of Observations])</f>
        <v>35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W370"/>
  <sheetViews>
    <sheetView workbookViewId="0">
      <selection sqref="A1:AW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10" width="29.140625" customWidth="1"/>
    <col min="11" max="19" width="28.140625" customWidth="1"/>
    <col min="20" max="20" width="26.5703125" customWidth="1"/>
    <col min="21" max="29" width="18" customWidth="1"/>
    <col min="30" max="48" width="19" customWidth="1"/>
    <col min="49" max="49" width="20" customWidth="1"/>
  </cols>
  <sheetData>
    <row r="1" spans="1:49" x14ac:dyDescent="0.25">
      <c r="A1" s="6" t="s">
        <v>96</v>
      </c>
      <c r="B1" s="7" t="s">
        <v>97</v>
      </c>
      <c r="C1" s="27" t="s">
        <v>394</v>
      </c>
      <c r="D1" s="27" t="s">
        <v>395</v>
      </c>
      <c r="E1" s="27" t="s">
        <v>396</v>
      </c>
      <c r="F1" s="27" t="s">
        <v>397</v>
      </c>
      <c r="G1" s="27" t="s">
        <v>398</v>
      </c>
      <c r="H1" s="27" t="s">
        <v>399</v>
      </c>
      <c r="I1" s="27" t="s">
        <v>400</v>
      </c>
      <c r="J1" s="27" t="s">
        <v>401</v>
      </c>
      <c r="K1" s="27" t="s">
        <v>402</v>
      </c>
      <c r="L1" s="27" t="s">
        <v>403</v>
      </c>
      <c r="M1" s="27" t="s">
        <v>404</v>
      </c>
      <c r="N1" s="27" t="s">
        <v>405</v>
      </c>
      <c r="O1" s="27" t="s">
        <v>406</v>
      </c>
      <c r="P1" s="27" t="s">
        <v>407</v>
      </c>
      <c r="Q1" s="27" t="s">
        <v>408</v>
      </c>
      <c r="R1" s="27" t="s">
        <v>409</v>
      </c>
      <c r="S1" s="27" t="s">
        <v>410</v>
      </c>
      <c r="T1" s="27" t="s">
        <v>411</v>
      </c>
      <c r="U1" s="24" t="s">
        <v>412</v>
      </c>
      <c r="V1" s="24" t="s">
        <v>413</v>
      </c>
      <c r="W1" s="24" t="s">
        <v>414</v>
      </c>
      <c r="X1" s="24" t="s">
        <v>415</v>
      </c>
      <c r="Y1" s="24" t="s">
        <v>416</v>
      </c>
      <c r="Z1" s="24" t="s">
        <v>417</v>
      </c>
      <c r="AA1" s="24" t="s">
        <v>418</v>
      </c>
      <c r="AB1" s="24" t="s">
        <v>419</v>
      </c>
      <c r="AC1" s="24" t="s">
        <v>420</v>
      </c>
      <c r="AD1" s="24" t="s">
        <v>421</v>
      </c>
      <c r="AE1" s="24" t="s">
        <v>422</v>
      </c>
      <c r="AF1" s="24" t="s">
        <v>423</v>
      </c>
      <c r="AG1" s="24" t="s">
        <v>424</v>
      </c>
      <c r="AH1" s="24" t="s">
        <v>425</v>
      </c>
      <c r="AI1" s="24" t="s">
        <v>426</v>
      </c>
      <c r="AJ1" s="24" t="s">
        <v>427</v>
      </c>
      <c r="AK1" s="24" t="s">
        <v>428</v>
      </c>
      <c r="AL1" s="24" t="s">
        <v>429</v>
      </c>
      <c r="AM1" s="24" t="s">
        <v>430</v>
      </c>
      <c r="AN1" s="24" t="s">
        <v>431</v>
      </c>
      <c r="AO1" s="24" t="s">
        <v>432</v>
      </c>
      <c r="AP1" s="24" t="s">
        <v>433</v>
      </c>
      <c r="AQ1" s="24" t="s">
        <v>434</v>
      </c>
      <c r="AR1" s="24" t="s">
        <v>435</v>
      </c>
      <c r="AS1" s="24" t="s">
        <v>436</v>
      </c>
      <c r="AT1" s="24" t="s">
        <v>437</v>
      </c>
      <c r="AU1" s="24" t="s">
        <v>438</v>
      </c>
      <c r="AV1" s="24" t="s">
        <v>439</v>
      </c>
      <c r="AW1" s="24" t="s">
        <v>440</v>
      </c>
    </row>
    <row r="2" spans="1:49" x14ac:dyDescent="0.25">
      <c r="A2">
        <v>7072184</v>
      </c>
      <c r="B2" t="s">
        <v>20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>
        <v>39600</v>
      </c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</row>
    <row r="3" spans="1:49" x14ac:dyDescent="0.25">
      <c r="A3">
        <v>9108231</v>
      </c>
      <c r="B3" t="s">
        <v>20</v>
      </c>
      <c r="C3" s="13"/>
      <c r="D3" s="13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>
        <v>13120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</row>
    <row r="4" spans="1:49" x14ac:dyDescent="0.25">
      <c r="A4">
        <v>12061933</v>
      </c>
      <c r="B4" t="s">
        <v>20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</row>
    <row r="5" spans="1:49" x14ac:dyDescent="0.25">
      <c r="A5">
        <v>95005911</v>
      </c>
      <c r="B5" t="s">
        <v>20</v>
      </c>
    </row>
    <row r="6" spans="1:49" x14ac:dyDescent="0.25">
      <c r="A6">
        <v>99001908</v>
      </c>
      <c r="B6" t="s">
        <v>20</v>
      </c>
    </row>
    <row r="7" spans="1:49" x14ac:dyDescent="0.25">
      <c r="A7">
        <v>99004067</v>
      </c>
      <c r="B7" t="s">
        <v>20</v>
      </c>
      <c r="E7" s="28"/>
      <c r="F7" s="28"/>
      <c r="G7" s="28"/>
      <c r="H7" s="28"/>
      <c r="T7" s="28"/>
    </row>
    <row r="8" spans="1:49" x14ac:dyDescent="0.25">
      <c r="A8">
        <v>97002136</v>
      </c>
      <c r="B8" t="s">
        <v>20</v>
      </c>
    </row>
    <row r="9" spans="1:49" x14ac:dyDescent="0.25">
      <c r="A9">
        <v>1502</v>
      </c>
      <c r="B9" t="s">
        <v>20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2"/>
      <c r="V9" s="12"/>
      <c r="W9">
        <v>8700</v>
      </c>
      <c r="X9" s="12"/>
      <c r="Y9">
        <v>7700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</row>
    <row r="10" spans="1:49" x14ac:dyDescent="0.25">
      <c r="A10">
        <v>4003543</v>
      </c>
      <c r="B10" t="s">
        <v>20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2"/>
      <c r="V10" s="12"/>
      <c r="X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</row>
    <row r="11" spans="1:49" x14ac:dyDescent="0.25">
      <c r="A11">
        <v>4900261</v>
      </c>
      <c r="B11" t="s">
        <v>20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2"/>
      <c r="V11" s="12"/>
      <c r="X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</row>
    <row r="12" spans="1:49" x14ac:dyDescent="0.25"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</row>
    <row r="13" spans="1:49" x14ac:dyDescent="0.25">
      <c r="A13">
        <v>14242856</v>
      </c>
      <c r="B13" t="s">
        <v>18</v>
      </c>
      <c r="C13" s="13"/>
      <c r="D13" s="13"/>
      <c r="E13" s="12"/>
      <c r="F13" s="12"/>
      <c r="G13" s="12"/>
      <c r="H13" s="12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2">
        <v>6770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x14ac:dyDescent="0.25">
      <c r="A14">
        <v>99001183</v>
      </c>
      <c r="B14" t="s">
        <v>18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2"/>
      <c r="V14" s="12"/>
      <c r="W14" s="12"/>
      <c r="X14" s="12"/>
      <c r="Y14" s="12"/>
      <c r="Z14" s="12"/>
      <c r="AA14" s="12"/>
      <c r="AB14" s="12">
        <v>116000</v>
      </c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</row>
    <row r="15" spans="1:49" x14ac:dyDescent="0.25">
      <c r="A15">
        <v>3000983</v>
      </c>
      <c r="B15" t="s">
        <v>18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2"/>
      <c r="V15" s="12"/>
      <c r="W15" s="12"/>
      <c r="X15" s="12"/>
      <c r="Y15" s="12">
        <v>7900</v>
      </c>
      <c r="Z15">
        <v>10000</v>
      </c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>
        <v>8000</v>
      </c>
    </row>
    <row r="16" spans="1:49" x14ac:dyDescent="0.25">
      <c r="A16">
        <v>10064335</v>
      </c>
      <c r="B16" t="s">
        <v>18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</row>
    <row r="17" spans="1:49" x14ac:dyDescent="0.25">
      <c r="A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</row>
    <row r="18" spans="1:49" x14ac:dyDescent="0.25">
      <c r="A18">
        <v>1480</v>
      </c>
      <c r="B18" t="s">
        <v>16</v>
      </c>
      <c r="Z18">
        <v>11920</v>
      </c>
    </row>
    <row r="19" spans="1:49" x14ac:dyDescent="0.25">
      <c r="A19">
        <v>7063959</v>
      </c>
      <c r="B19" t="s">
        <v>16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</row>
    <row r="20" spans="1:49" x14ac:dyDescent="0.25">
      <c r="A20">
        <v>1003215</v>
      </c>
      <c r="B20" t="s">
        <v>16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29">
        <v>8000</v>
      </c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</row>
    <row r="21" spans="1:49" x14ac:dyDescent="0.25">
      <c r="A21">
        <v>99000802</v>
      </c>
      <c r="B21" t="s">
        <v>16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2"/>
      <c r="V21" s="23">
        <v>7500</v>
      </c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</row>
    <row r="22" spans="1:49" x14ac:dyDescent="0.25">
      <c r="A22">
        <v>99000892</v>
      </c>
      <c r="B22" t="s">
        <v>16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</row>
    <row r="23" spans="1:49" x14ac:dyDescent="0.25">
      <c r="A23" s="14">
        <v>1000192</v>
      </c>
      <c r="B23" t="s">
        <v>16</v>
      </c>
      <c r="C23" s="13"/>
      <c r="D23" s="13"/>
      <c r="E23" s="29">
        <v>75000</v>
      </c>
      <c r="F23" s="29"/>
      <c r="G23" s="29"/>
      <c r="H23" s="29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2"/>
      <c r="V23" s="12"/>
      <c r="W23" s="12"/>
      <c r="X23">
        <v>4000</v>
      </c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</row>
    <row r="24" spans="1:49" x14ac:dyDescent="0.25">
      <c r="A24">
        <v>1506</v>
      </c>
      <c r="B24" t="s">
        <v>16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2"/>
      <c r="V24" s="12"/>
      <c r="W24">
        <v>11460</v>
      </c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</row>
    <row r="25" spans="1:49" x14ac:dyDescent="0.25">
      <c r="A25" s="14">
        <v>99000894</v>
      </c>
      <c r="B25" t="s">
        <v>16</v>
      </c>
      <c r="C25" s="13"/>
      <c r="D25" s="13"/>
      <c r="E25" s="13"/>
      <c r="F25" s="13"/>
      <c r="G25" s="13"/>
      <c r="H25" s="13"/>
      <c r="T25" s="13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>
        <v>14100</v>
      </c>
      <c r="AR25" s="12"/>
      <c r="AS25" s="12"/>
      <c r="AT25" s="12"/>
      <c r="AU25" s="12"/>
      <c r="AV25" s="12"/>
      <c r="AW25" s="12"/>
    </row>
    <row r="26" spans="1:49" x14ac:dyDescent="0.25">
      <c r="A26">
        <v>99000897</v>
      </c>
      <c r="B26" t="s">
        <v>16</v>
      </c>
      <c r="AK26" s="25">
        <v>14800</v>
      </c>
    </row>
    <row r="27" spans="1:49" x14ac:dyDescent="0.25">
      <c r="A27">
        <v>99001245</v>
      </c>
      <c r="B27" t="s">
        <v>16</v>
      </c>
    </row>
    <row r="28" spans="1:49" x14ac:dyDescent="0.25">
      <c r="A28">
        <v>99001902</v>
      </c>
      <c r="B28" t="s">
        <v>16</v>
      </c>
      <c r="W28">
        <v>16500</v>
      </c>
    </row>
    <row r="29" spans="1:49" x14ac:dyDescent="0.25">
      <c r="A29">
        <v>99001912</v>
      </c>
      <c r="B29" t="s">
        <v>16</v>
      </c>
      <c r="W29">
        <v>10900</v>
      </c>
    </row>
    <row r="30" spans="1:49" x14ac:dyDescent="0.25">
      <c r="A30">
        <v>99001913</v>
      </c>
      <c r="B30" t="s">
        <v>16</v>
      </c>
    </row>
    <row r="31" spans="1:49" x14ac:dyDescent="0.25">
      <c r="A31">
        <v>99001937</v>
      </c>
      <c r="B31" t="s">
        <v>16</v>
      </c>
    </row>
    <row r="32" spans="1:49" x14ac:dyDescent="0.25">
      <c r="A32">
        <v>99001943</v>
      </c>
      <c r="B32" t="s">
        <v>16</v>
      </c>
      <c r="P32">
        <v>12700</v>
      </c>
      <c r="W32">
        <v>12700</v>
      </c>
    </row>
    <row r="33" spans="1:49" x14ac:dyDescent="0.25">
      <c r="A33">
        <v>99001927</v>
      </c>
      <c r="B33" t="s">
        <v>16</v>
      </c>
      <c r="T33">
        <v>10100</v>
      </c>
    </row>
    <row r="34" spans="1:49" x14ac:dyDescent="0.25">
      <c r="A34">
        <v>1505</v>
      </c>
      <c r="B34" t="s">
        <v>16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2"/>
      <c r="V34" s="12"/>
      <c r="W34" s="12"/>
      <c r="X34" s="12"/>
      <c r="Y34" s="12"/>
      <c r="Z34">
        <v>12000</v>
      </c>
      <c r="AA34" s="12"/>
      <c r="AB34" s="12"/>
      <c r="AC34" s="12"/>
      <c r="AE34">
        <v>20000</v>
      </c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</row>
    <row r="35" spans="1:49" x14ac:dyDescent="0.25">
      <c r="A35" s="14">
        <v>1000197</v>
      </c>
      <c r="B35" t="s">
        <v>16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2"/>
      <c r="V35" s="12"/>
      <c r="X35" s="12"/>
      <c r="Y35" s="12"/>
      <c r="Z35">
        <v>8900</v>
      </c>
      <c r="AA35">
        <v>10600</v>
      </c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R35" s="12"/>
      <c r="AS35" s="12"/>
      <c r="AT35" s="12"/>
      <c r="AU35" s="12"/>
      <c r="AV35" s="12"/>
      <c r="AW35" s="12"/>
    </row>
    <row r="36" spans="1:49" x14ac:dyDescent="0.25">
      <c r="A36" s="14">
        <v>96018835</v>
      </c>
      <c r="B36" t="s">
        <v>16</v>
      </c>
      <c r="C36" s="13"/>
      <c r="D36" s="13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>
        <v>2000</v>
      </c>
      <c r="V36">
        <v>2900</v>
      </c>
      <c r="W36">
        <v>3800</v>
      </c>
      <c r="X36">
        <v>2100</v>
      </c>
      <c r="Y36" s="12"/>
      <c r="Z36">
        <v>3000</v>
      </c>
      <c r="AB36" s="12"/>
      <c r="AC36">
        <v>6500</v>
      </c>
      <c r="AD36" s="12"/>
      <c r="AE36" s="12"/>
      <c r="AF36">
        <v>7900</v>
      </c>
      <c r="AH36">
        <v>10100</v>
      </c>
      <c r="AK36">
        <v>7500</v>
      </c>
      <c r="AL36" s="12"/>
      <c r="AR36" s="12"/>
      <c r="AS36" s="12"/>
      <c r="AT36" s="12"/>
      <c r="AU36" s="12"/>
      <c r="AV36" s="12"/>
      <c r="AW36" s="12"/>
    </row>
    <row r="37" spans="1:49" x14ac:dyDescent="0.25">
      <c r="A37">
        <v>98008326</v>
      </c>
      <c r="B37" t="s">
        <v>16</v>
      </c>
      <c r="C37" s="13"/>
      <c r="D37" s="13"/>
      <c r="E37" s="13"/>
      <c r="F37" s="13"/>
      <c r="G37" s="13"/>
      <c r="H37" s="13"/>
      <c r="I37">
        <v>6000</v>
      </c>
      <c r="T37" s="13"/>
      <c r="U37">
        <v>11400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</row>
    <row r="38" spans="1:49" x14ac:dyDescent="0.25">
      <c r="A38">
        <v>99000717</v>
      </c>
      <c r="B38" t="s">
        <v>16</v>
      </c>
      <c r="C38" s="13"/>
      <c r="D38" s="13"/>
      <c r="E38" s="13"/>
      <c r="F38" s="13"/>
      <c r="G38" s="13"/>
      <c r="H38" s="13"/>
      <c r="T38" s="13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>
        <v>7700</v>
      </c>
      <c r="AH38" s="12"/>
      <c r="AI38" s="12"/>
      <c r="AJ38" s="12"/>
      <c r="AK38" s="12"/>
      <c r="AL38">
        <v>4300</v>
      </c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</row>
    <row r="40" spans="1:49" x14ac:dyDescent="0.25">
      <c r="A40" s="15">
        <v>6016435</v>
      </c>
      <c r="B40" t="s">
        <v>14</v>
      </c>
      <c r="V40">
        <v>12800</v>
      </c>
    </row>
    <row r="41" spans="1:49" x14ac:dyDescent="0.25">
      <c r="A41">
        <v>8045149</v>
      </c>
      <c r="B41" t="s">
        <v>14</v>
      </c>
      <c r="T41">
        <v>30000</v>
      </c>
    </row>
    <row r="42" spans="1:49" x14ac:dyDescent="0.25">
      <c r="A42">
        <v>10023001</v>
      </c>
      <c r="B42" t="s">
        <v>14</v>
      </c>
      <c r="T42">
        <v>8000</v>
      </c>
    </row>
    <row r="43" spans="1:49" x14ac:dyDescent="0.25">
      <c r="A43">
        <v>10027526</v>
      </c>
      <c r="B43" t="s">
        <v>14</v>
      </c>
      <c r="U43">
        <v>15320</v>
      </c>
    </row>
    <row r="44" spans="1:49" x14ac:dyDescent="0.25">
      <c r="A44">
        <v>14222171</v>
      </c>
      <c r="B44" t="s">
        <v>14</v>
      </c>
    </row>
    <row r="45" spans="1:49" x14ac:dyDescent="0.25">
      <c r="A45">
        <v>1006143</v>
      </c>
      <c r="B45" t="s">
        <v>14</v>
      </c>
      <c r="T45">
        <v>4500</v>
      </c>
    </row>
    <row r="46" spans="1:49" x14ac:dyDescent="0.25">
      <c r="A46">
        <v>6006917</v>
      </c>
      <c r="B46" t="s">
        <v>14</v>
      </c>
      <c r="T46">
        <v>12200</v>
      </c>
    </row>
    <row r="48" spans="1:49" x14ac:dyDescent="0.25">
      <c r="A48">
        <v>8057159</v>
      </c>
      <c r="B48" t="s">
        <v>12</v>
      </c>
      <c r="AA48">
        <v>10520</v>
      </c>
      <c r="AC48">
        <v>8470</v>
      </c>
      <c r="AE48">
        <v>6550</v>
      </c>
    </row>
    <row r="49" spans="1:49" x14ac:dyDescent="0.25">
      <c r="A49" s="14">
        <v>9140312</v>
      </c>
      <c r="B49" t="s">
        <v>12</v>
      </c>
      <c r="W49">
        <v>13220</v>
      </c>
    </row>
    <row r="50" spans="1:49" x14ac:dyDescent="0.25">
      <c r="A50">
        <v>12008230</v>
      </c>
      <c r="B50" t="s">
        <v>12</v>
      </c>
    </row>
    <row r="51" spans="1:49" x14ac:dyDescent="0.25">
      <c r="A51">
        <v>12088444</v>
      </c>
      <c r="B51" t="s">
        <v>12</v>
      </c>
      <c r="X51">
        <v>2330</v>
      </c>
      <c r="AD51">
        <v>8430</v>
      </c>
      <c r="AV51">
        <v>3950</v>
      </c>
      <c r="AW51">
        <v>4840</v>
      </c>
    </row>
    <row r="52" spans="1:49" x14ac:dyDescent="0.25">
      <c r="A52" s="14">
        <v>13118872</v>
      </c>
      <c r="B52" t="s">
        <v>12</v>
      </c>
      <c r="Y52">
        <v>10500</v>
      </c>
    </row>
    <row r="53" spans="1:49" x14ac:dyDescent="0.25">
      <c r="A53">
        <v>12012030</v>
      </c>
      <c r="B53" t="s">
        <v>12</v>
      </c>
    </row>
    <row r="55" spans="1:49" x14ac:dyDescent="0.25">
      <c r="A55" s="15">
        <v>9074418</v>
      </c>
      <c r="B55" t="s">
        <v>11</v>
      </c>
      <c r="W55">
        <v>25000</v>
      </c>
    </row>
    <row r="56" spans="1:49" x14ac:dyDescent="0.25">
      <c r="A56" s="14">
        <v>1263</v>
      </c>
      <c r="B56" t="s">
        <v>11</v>
      </c>
    </row>
    <row r="57" spans="1:49" x14ac:dyDescent="0.25">
      <c r="A57">
        <v>98004910</v>
      </c>
      <c r="B57" t="s">
        <v>11</v>
      </c>
    </row>
    <row r="58" spans="1:49" x14ac:dyDescent="0.25">
      <c r="A58" s="15">
        <v>7103068</v>
      </c>
      <c r="B58" t="s">
        <v>11</v>
      </c>
      <c r="T58">
        <v>23600</v>
      </c>
      <c r="AH58">
        <v>7700</v>
      </c>
      <c r="AN58">
        <v>4300</v>
      </c>
    </row>
    <row r="59" spans="1:49" x14ac:dyDescent="0.25">
      <c r="A59">
        <v>11240728</v>
      </c>
      <c r="B59" t="s">
        <v>11</v>
      </c>
    </row>
    <row r="61" spans="1:49" x14ac:dyDescent="0.25">
      <c r="A61">
        <v>5015869</v>
      </c>
      <c r="B61" t="s">
        <v>5</v>
      </c>
      <c r="X61">
        <v>2700</v>
      </c>
    </row>
    <row r="62" spans="1:49" x14ac:dyDescent="0.25">
      <c r="A62" s="15">
        <v>5016969</v>
      </c>
      <c r="B62" t="s">
        <v>5</v>
      </c>
    </row>
    <row r="63" spans="1:49" x14ac:dyDescent="0.25">
      <c r="A63">
        <v>6023231</v>
      </c>
      <c r="B63" t="s">
        <v>5</v>
      </c>
      <c r="T63">
        <v>1200</v>
      </c>
    </row>
    <row r="64" spans="1:49" x14ac:dyDescent="0.25">
      <c r="A64" s="15">
        <v>6011198</v>
      </c>
      <c r="B64" t="s">
        <v>5</v>
      </c>
      <c r="T64">
        <v>12200</v>
      </c>
    </row>
    <row r="65" spans="1:24" x14ac:dyDescent="0.25">
      <c r="A65" s="14">
        <v>6012681</v>
      </c>
      <c r="B65" t="s">
        <v>5</v>
      </c>
      <c r="V65">
        <v>9500</v>
      </c>
    </row>
    <row r="66" spans="1:24" x14ac:dyDescent="0.25">
      <c r="A66">
        <v>6014511</v>
      </c>
      <c r="B66" t="s">
        <v>5</v>
      </c>
      <c r="X66">
        <v>1200</v>
      </c>
    </row>
    <row r="67" spans="1:24" x14ac:dyDescent="0.25">
      <c r="A67">
        <v>6045127</v>
      </c>
      <c r="B67" t="s">
        <v>5</v>
      </c>
    </row>
    <row r="68" spans="1:24" x14ac:dyDescent="0.25">
      <c r="A68" s="14">
        <v>7000458</v>
      </c>
      <c r="B68" t="s">
        <v>5</v>
      </c>
    </row>
    <row r="69" spans="1:24" x14ac:dyDescent="0.25">
      <c r="A69">
        <v>7015502</v>
      </c>
      <c r="B69" t="s">
        <v>5</v>
      </c>
    </row>
    <row r="70" spans="1:24" x14ac:dyDescent="0.25">
      <c r="A70">
        <v>7025847</v>
      </c>
      <c r="B70" t="s">
        <v>5</v>
      </c>
    </row>
    <row r="71" spans="1:24" x14ac:dyDescent="0.25">
      <c r="A71">
        <v>7082707</v>
      </c>
      <c r="B71" t="s">
        <v>5</v>
      </c>
    </row>
    <row r="72" spans="1:24" x14ac:dyDescent="0.25">
      <c r="A72" s="14">
        <v>7083159</v>
      </c>
      <c r="B72" t="s">
        <v>5</v>
      </c>
    </row>
    <row r="73" spans="1:24" x14ac:dyDescent="0.25">
      <c r="A73">
        <v>7084659</v>
      </c>
      <c r="B73" t="s">
        <v>5</v>
      </c>
    </row>
    <row r="74" spans="1:24" x14ac:dyDescent="0.25">
      <c r="A74" s="14">
        <v>7076814</v>
      </c>
      <c r="B74" t="s">
        <v>5</v>
      </c>
      <c r="V74">
        <v>6600</v>
      </c>
    </row>
    <row r="75" spans="1:24" x14ac:dyDescent="0.25">
      <c r="A75">
        <v>7076815</v>
      </c>
      <c r="B75" t="s">
        <v>5</v>
      </c>
      <c r="U75">
        <v>14000</v>
      </c>
    </row>
    <row r="76" spans="1:24" x14ac:dyDescent="0.25">
      <c r="A76">
        <v>7089231</v>
      </c>
      <c r="B76" t="s">
        <v>5</v>
      </c>
      <c r="T76">
        <v>3340</v>
      </c>
    </row>
    <row r="77" spans="1:24" x14ac:dyDescent="0.25">
      <c r="A77">
        <v>7116004</v>
      </c>
      <c r="B77" t="s">
        <v>5</v>
      </c>
    </row>
    <row r="78" spans="1:24" x14ac:dyDescent="0.25">
      <c r="A78">
        <v>8003819</v>
      </c>
      <c r="B78" t="s">
        <v>5</v>
      </c>
    </row>
    <row r="79" spans="1:24" x14ac:dyDescent="0.25">
      <c r="A79" s="14">
        <v>8091779</v>
      </c>
      <c r="B79" t="s">
        <v>5</v>
      </c>
    </row>
    <row r="80" spans="1:24" x14ac:dyDescent="0.25">
      <c r="A80">
        <v>8112522</v>
      </c>
      <c r="B80" t="s">
        <v>5</v>
      </c>
    </row>
    <row r="81" spans="1:43" x14ac:dyDescent="0.25">
      <c r="A81">
        <v>8127397</v>
      </c>
      <c r="B81" t="s">
        <v>5</v>
      </c>
    </row>
    <row r="82" spans="1:43" x14ac:dyDescent="0.25">
      <c r="A82">
        <v>8130998</v>
      </c>
      <c r="B82" t="s">
        <v>5</v>
      </c>
    </row>
    <row r="83" spans="1:43" x14ac:dyDescent="0.25">
      <c r="A83" s="14">
        <v>9002836</v>
      </c>
      <c r="B83" t="s">
        <v>5</v>
      </c>
    </row>
    <row r="84" spans="1:43" x14ac:dyDescent="0.25">
      <c r="A84" s="14">
        <v>9003331</v>
      </c>
      <c r="B84" t="s">
        <v>5</v>
      </c>
    </row>
    <row r="85" spans="1:43" x14ac:dyDescent="0.25">
      <c r="A85">
        <v>9003370</v>
      </c>
      <c r="B85" t="s">
        <v>5</v>
      </c>
      <c r="U85">
        <v>13300</v>
      </c>
    </row>
    <row r="86" spans="1:43" x14ac:dyDescent="0.25">
      <c r="A86">
        <v>9016278</v>
      </c>
      <c r="B86" t="s">
        <v>5</v>
      </c>
      <c r="M86">
        <v>15100</v>
      </c>
      <c r="R86">
        <v>12900</v>
      </c>
    </row>
    <row r="87" spans="1:43" x14ac:dyDescent="0.25">
      <c r="A87">
        <v>9030684</v>
      </c>
      <c r="B87" t="s">
        <v>5</v>
      </c>
    </row>
    <row r="88" spans="1:43" x14ac:dyDescent="0.25">
      <c r="A88">
        <v>9031387</v>
      </c>
      <c r="B88" t="s">
        <v>5</v>
      </c>
    </row>
    <row r="89" spans="1:43" x14ac:dyDescent="0.25">
      <c r="A89">
        <v>9038676</v>
      </c>
      <c r="B89" t="s">
        <v>5</v>
      </c>
    </row>
    <row r="90" spans="1:43" x14ac:dyDescent="0.25">
      <c r="A90" s="14">
        <v>9039416</v>
      </c>
      <c r="B90" t="s">
        <v>5</v>
      </c>
      <c r="X90">
        <v>3300</v>
      </c>
      <c r="Y90">
        <v>3000</v>
      </c>
      <c r="AF90">
        <v>4300</v>
      </c>
      <c r="AQ90">
        <v>9090</v>
      </c>
    </row>
    <row r="91" spans="1:43" x14ac:dyDescent="0.25">
      <c r="A91">
        <v>9042861</v>
      </c>
      <c r="B91" t="s">
        <v>5</v>
      </c>
    </row>
    <row r="92" spans="1:43" x14ac:dyDescent="0.25">
      <c r="A92" s="14">
        <v>9044899</v>
      </c>
      <c r="B92" t="s">
        <v>5</v>
      </c>
      <c r="L92">
        <v>9400</v>
      </c>
      <c r="S92">
        <v>7100</v>
      </c>
      <c r="U92">
        <v>8400</v>
      </c>
      <c r="W92">
        <v>8000</v>
      </c>
      <c r="AC92">
        <v>8200</v>
      </c>
    </row>
    <row r="93" spans="1:43" x14ac:dyDescent="0.25">
      <c r="A93">
        <v>9052398</v>
      </c>
      <c r="B93" t="s">
        <v>5</v>
      </c>
      <c r="U93">
        <v>9100</v>
      </c>
    </row>
    <row r="94" spans="1:43" x14ac:dyDescent="0.25">
      <c r="A94">
        <v>9085204</v>
      </c>
      <c r="B94" t="s">
        <v>5</v>
      </c>
    </row>
    <row r="95" spans="1:43" x14ac:dyDescent="0.25">
      <c r="A95">
        <v>9105492</v>
      </c>
      <c r="B95" t="s">
        <v>5</v>
      </c>
    </row>
    <row r="96" spans="1:43" x14ac:dyDescent="0.25">
      <c r="A96" s="14">
        <v>9138470</v>
      </c>
      <c r="B96" t="s">
        <v>5</v>
      </c>
    </row>
    <row r="97" spans="1:33" x14ac:dyDescent="0.25">
      <c r="A97" s="14">
        <v>9150676</v>
      </c>
      <c r="B97" t="s">
        <v>5</v>
      </c>
    </row>
    <row r="98" spans="1:33" x14ac:dyDescent="0.25">
      <c r="A98" s="14">
        <v>10010926</v>
      </c>
      <c r="B98" t="s">
        <v>5</v>
      </c>
      <c r="U98">
        <v>6880</v>
      </c>
      <c r="W98">
        <v>6410</v>
      </c>
      <c r="AG98">
        <v>5480</v>
      </c>
    </row>
    <row r="99" spans="1:33" x14ac:dyDescent="0.25">
      <c r="A99">
        <v>10030897</v>
      </c>
      <c r="B99" t="s">
        <v>5</v>
      </c>
    </row>
    <row r="100" spans="1:33" x14ac:dyDescent="0.25">
      <c r="A100" s="16">
        <v>10091530</v>
      </c>
      <c r="B100" t="s">
        <v>5</v>
      </c>
    </row>
    <row r="101" spans="1:33" x14ac:dyDescent="0.25">
      <c r="A101">
        <v>10102052</v>
      </c>
      <c r="B101" t="s">
        <v>5</v>
      </c>
    </row>
    <row r="102" spans="1:33" x14ac:dyDescent="0.25">
      <c r="A102">
        <v>10104735</v>
      </c>
      <c r="B102" t="s">
        <v>5</v>
      </c>
    </row>
    <row r="103" spans="1:33" x14ac:dyDescent="0.25">
      <c r="A103" s="15">
        <v>10109552</v>
      </c>
      <c r="B103" t="s">
        <v>5</v>
      </c>
    </row>
    <row r="104" spans="1:33" x14ac:dyDescent="0.25">
      <c r="A104">
        <v>10131550</v>
      </c>
      <c r="B104" t="s">
        <v>5</v>
      </c>
    </row>
    <row r="105" spans="1:33" x14ac:dyDescent="0.25">
      <c r="A105">
        <v>10131607</v>
      </c>
      <c r="B105" t="s">
        <v>5</v>
      </c>
    </row>
    <row r="106" spans="1:33" x14ac:dyDescent="0.25">
      <c r="A106">
        <v>10145202</v>
      </c>
      <c r="B106" t="s">
        <v>5</v>
      </c>
    </row>
    <row r="107" spans="1:33" x14ac:dyDescent="0.25">
      <c r="A107">
        <v>10158770</v>
      </c>
      <c r="B107" t="s">
        <v>5</v>
      </c>
    </row>
    <row r="108" spans="1:33" x14ac:dyDescent="0.25">
      <c r="A108">
        <v>10162949</v>
      </c>
      <c r="B108" t="s">
        <v>5</v>
      </c>
    </row>
    <row r="109" spans="1:33" x14ac:dyDescent="0.25">
      <c r="A109">
        <v>10171633</v>
      </c>
      <c r="B109" t="s">
        <v>5</v>
      </c>
    </row>
    <row r="110" spans="1:33" x14ac:dyDescent="0.25">
      <c r="A110">
        <v>10180409</v>
      </c>
      <c r="B110" t="s">
        <v>5</v>
      </c>
    </row>
    <row r="111" spans="1:33" x14ac:dyDescent="0.25">
      <c r="A111">
        <v>11005762</v>
      </c>
      <c r="B111" t="s">
        <v>5</v>
      </c>
    </row>
    <row r="112" spans="1:33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6" x14ac:dyDescent="0.25">
      <c r="A129">
        <v>12229481</v>
      </c>
      <c r="B129" t="s">
        <v>5</v>
      </c>
    </row>
    <row r="130" spans="1:36" x14ac:dyDescent="0.25">
      <c r="A130">
        <v>12258821</v>
      </c>
      <c r="B130" t="s">
        <v>5</v>
      </c>
    </row>
    <row r="131" spans="1:36" x14ac:dyDescent="0.25">
      <c r="A131">
        <v>12309729</v>
      </c>
      <c r="B131" t="s">
        <v>5</v>
      </c>
    </row>
    <row r="132" spans="1:36" x14ac:dyDescent="0.25">
      <c r="A132">
        <v>12314941</v>
      </c>
      <c r="B132" t="s">
        <v>5</v>
      </c>
    </row>
    <row r="133" spans="1:36" x14ac:dyDescent="0.25">
      <c r="A133">
        <v>12323945</v>
      </c>
      <c r="B133" t="s">
        <v>5</v>
      </c>
    </row>
    <row r="134" spans="1:36" x14ac:dyDescent="0.25">
      <c r="A134">
        <v>13005942</v>
      </c>
      <c r="B134" t="s">
        <v>5</v>
      </c>
    </row>
    <row r="135" spans="1:36" x14ac:dyDescent="0.25">
      <c r="A135">
        <v>324</v>
      </c>
      <c r="B135" t="s">
        <v>5</v>
      </c>
      <c r="U135">
        <v>4200</v>
      </c>
    </row>
    <row r="136" spans="1:36" x14ac:dyDescent="0.25">
      <c r="A136" s="14">
        <v>3909</v>
      </c>
      <c r="B136" t="s">
        <v>5</v>
      </c>
      <c r="Y136">
        <v>12000</v>
      </c>
    </row>
    <row r="137" spans="1:36" x14ac:dyDescent="0.25">
      <c r="A137" s="14">
        <v>4663</v>
      </c>
      <c r="B137" t="s">
        <v>5</v>
      </c>
    </row>
    <row r="138" spans="1:36" x14ac:dyDescent="0.25">
      <c r="A138">
        <v>1005522</v>
      </c>
      <c r="B138" t="s">
        <v>5</v>
      </c>
      <c r="F138">
        <v>7700</v>
      </c>
      <c r="H138">
        <v>8000</v>
      </c>
      <c r="U138">
        <v>5600</v>
      </c>
      <c r="AC138">
        <v>5200</v>
      </c>
      <c r="AI138">
        <v>7100</v>
      </c>
    </row>
    <row r="139" spans="1:36" x14ac:dyDescent="0.25">
      <c r="A139">
        <v>1007631</v>
      </c>
      <c r="B139" t="s">
        <v>5</v>
      </c>
      <c r="V139">
        <v>8000</v>
      </c>
    </row>
    <row r="140" spans="1:36" x14ac:dyDescent="0.25">
      <c r="A140">
        <v>1009760</v>
      </c>
      <c r="B140" t="s">
        <v>5</v>
      </c>
      <c r="X140">
        <v>6270</v>
      </c>
      <c r="AD140">
        <v>8180</v>
      </c>
      <c r="AF140">
        <v>19000</v>
      </c>
      <c r="AJ140">
        <v>6270</v>
      </c>
    </row>
    <row r="141" spans="1:36" x14ac:dyDescent="0.25">
      <c r="A141">
        <v>2000646</v>
      </c>
      <c r="B141" t="s">
        <v>5</v>
      </c>
      <c r="U141">
        <v>16000</v>
      </c>
      <c r="V141">
        <v>13000</v>
      </c>
      <c r="AC141">
        <v>8200</v>
      </c>
      <c r="AD141">
        <v>6700</v>
      </c>
      <c r="AE141">
        <v>6200</v>
      </c>
    </row>
    <row r="142" spans="1:36" x14ac:dyDescent="0.25">
      <c r="A142">
        <v>2003761</v>
      </c>
      <c r="B142" t="s">
        <v>5</v>
      </c>
    </row>
    <row r="143" spans="1:36" x14ac:dyDescent="0.25">
      <c r="A143">
        <v>2004061</v>
      </c>
      <c r="B143" t="s">
        <v>5</v>
      </c>
      <c r="U143" s="23">
        <v>20000</v>
      </c>
      <c r="V143">
        <v>12700</v>
      </c>
      <c r="W143">
        <v>10900</v>
      </c>
      <c r="X143">
        <v>8400</v>
      </c>
    </row>
    <row r="144" spans="1:36" x14ac:dyDescent="0.25">
      <c r="A144">
        <v>2006469</v>
      </c>
      <c r="B144" t="s">
        <v>5</v>
      </c>
    </row>
    <row r="145" spans="1:47" x14ac:dyDescent="0.25">
      <c r="A145" s="14">
        <v>3005132</v>
      </c>
      <c r="B145" t="s">
        <v>5</v>
      </c>
      <c r="U145">
        <v>2700</v>
      </c>
    </row>
    <row r="146" spans="1:47" x14ac:dyDescent="0.25">
      <c r="A146">
        <v>3009119</v>
      </c>
      <c r="B146" t="s">
        <v>5</v>
      </c>
    </row>
    <row r="147" spans="1:47" x14ac:dyDescent="0.25">
      <c r="A147">
        <v>3009936</v>
      </c>
      <c r="B147" t="s">
        <v>5</v>
      </c>
    </row>
    <row r="148" spans="1:47" x14ac:dyDescent="0.25">
      <c r="A148">
        <v>3011094</v>
      </c>
      <c r="B148" t="s">
        <v>5</v>
      </c>
      <c r="U148">
        <v>13600</v>
      </c>
      <c r="W148">
        <v>12000</v>
      </c>
    </row>
    <row r="149" spans="1:47" x14ac:dyDescent="0.25">
      <c r="A149">
        <v>3014643</v>
      </c>
      <c r="B149" t="s">
        <v>5</v>
      </c>
    </row>
    <row r="150" spans="1:47" x14ac:dyDescent="0.25">
      <c r="A150" s="14">
        <v>3016056</v>
      </c>
      <c r="B150" t="s">
        <v>5</v>
      </c>
      <c r="U150">
        <v>6000</v>
      </c>
    </row>
    <row r="151" spans="1:47" x14ac:dyDescent="0.25">
      <c r="A151" s="14">
        <v>3900219</v>
      </c>
      <c r="B151" t="s">
        <v>5</v>
      </c>
      <c r="K151">
        <v>11300</v>
      </c>
    </row>
    <row r="152" spans="1:47" x14ac:dyDescent="0.25">
      <c r="A152">
        <v>4000158</v>
      </c>
      <c r="B152" t="s">
        <v>5</v>
      </c>
    </row>
    <row r="153" spans="1:47" x14ac:dyDescent="0.25">
      <c r="A153">
        <v>4000304</v>
      </c>
      <c r="B153" t="s">
        <v>5</v>
      </c>
      <c r="U153">
        <v>11900</v>
      </c>
    </row>
    <row r="154" spans="1:47" x14ac:dyDescent="0.25">
      <c r="A154" s="14">
        <v>4001905</v>
      </c>
      <c r="B154" t="s">
        <v>5</v>
      </c>
    </row>
    <row r="155" spans="1:47" x14ac:dyDescent="0.25">
      <c r="A155">
        <v>4002206</v>
      </c>
      <c r="B155" t="s">
        <v>5</v>
      </c>
      <c r="U155">
        <v>7200</v>
      </c>
      <c r="AB155">
        <v>6700</v>
      </c>
    </row>
    <row r="156" spans="1:47" x14ac:dyDescent="0.25">
      <c r="A156">
        <v>4002715</v>
      </c>
      <c r="B156" t="s">
        <v>5</v>
      </c>
    </row>
    <row r="157" spans="1:47" x14ac:dyDescent="0.25">
      <c r="A157">
        <v>4003924</v>
      </c>
      <c r="B157" t="s">
        <v>5</v>
      </c>
      <c r="U157">
        <v>3200</v>
      </c>
    </row>
    <row r="158" spans="1:47" x14ac:dyDescent="0.25">
      <c r="A158">
        <v>4006051</v>
      </c>
      <c r="B158" t="s">
        <v>5</v>
      </c>
    </row>
    <row r="159" spans="1:47" x14ac:dyDescent="0.25">
      <c r="A159">
        <v>4008140</v>
      </c>
      <c r="B159" t="s">
        <v>5</v>
      </c>
      <c r="T159">
        <v>5900</v>
      </c>
    </row>
    <row r="160" spans="1:47" x14ac:dyDescent="0.25">
      <c r="A160" s="14">
        <v>4009906</v>
      </c>
      <c r="B160" t="s">
        <v>5</v>
      </c>
      <c r="V160">
        <v>6300</v>
      </c>
      <c r="AR160">
        <v>7100</v>
      </c>
      <c r="AU160">
        <v>5300</v>
      </c>
    </row>
    <row r="161" spans="1:35" x14ac:dyDescent="0.25">
      <c r="A161">
        <v>4011027</v>
      </c>
      <c r="B161" t="s">
        <v>5</v>
      </c>
      <c r="V161">
        <v>8900</v>
      </c>
    </row>
    <row r="162" spans="1:35" x14ac:dyDescent="0.25">
      <c r="A162">
        <v>4011920</v>
      </c>
      <c r="B162" t="s">
        <v>5</v>
      </c>
    </row>
    <row r="163" spans="1:35" x14ac:dyDescent="0.25">
      <c r="A163">
        <v>4012248</v>
      </c>
      <c r="B163" t="s">
        <v>5</v>
      </c>
    </row>
    <row r="164" spans="1:35" x14ac:dyDescent="0.25">
      <c r="A164">
        <v>4013603</v>
      </c>
      <c r="B164" t="s">
        <v>5</v>
      </c>
    </row>
    <row r="165" spans="1:35" x14ac:dyDescent="0.25">
      <c r="A165">
        <v>5004654</v>
      </c>
      <c r="B165" t="s">
        <v>5</v>
      </c>
      <c r="V165">
        <v>2420</v>
      </c>
      <c r="X165">
        <v>2310</v>
      </c>
      <c r="Y165">
        <v>3110</v>
      </c>
      <c r="Z165">
        <v>3780</v>
      </c>
      <c r="AA165">
        <v>4290</v>
      </c>
      <c r="AC165">
        <v>5040</v>
      </c>
      <c r="AE165">
        <v>4070</v>
      </c>
      <c r="AI165">
        <v>4030</v>
      </c>
    </row>
    <row r="166" spans="1:35" x14ac:dyDescent="0.25">
      <c r="A166" s="16">
        <v>5006761</v>
      </c>
      <c r="B166" t="s">
        <v>5</v>
      </c>
    </row>
    <row r="167" spans="1:35" x14ac:dyDescent="0.25">
      <c r="A167">
        <v>5008807</v>
      </c>
      <c r="B167" t="s">
        <v>5</v>
      </c>
    </row>
    <row r="168" spans="1:35" x14ac:dyDescent="0.25">
      <c r="A168">
        <v>5009400</v>
      </c>
      <c r="B168" t="s">
        <v>5</v>
      </c>
    </row>
    <row r="169" spans="1:35" x14ac:dyDescent="0.25">
      <c r="A169">
        <v>5013211</v>
      </c>
      <c r="B169" t="s">
        <v>5</v>
      </c>
    </row>
    <row r="170" spans="1:35" x14ac:dyDescent="0.25">
      <c r="A170">
        <v>5013494</v>
      </c>
      <c r="B170" t="s">
        <v>5</v>
      </c>
    </row>
    <row r="171" spans="1:35" x14ac:dyDescent="0.25">
      <c r="A171" s="15">
        <v>5016255</v>
      </c>
      <c r="B171" t="s">
        <v>5</v>
      </c>
    </row>
    <row r="172" spans="1:35" x14ac:dyDescent="0.25">
      <c r="A172">
        <v>6005884</v>
      </c>
      <c r="B172" t="s">
        <v>5</v>
      </c>
    </row>
    <row r="173" spans="1:35" x14ac:dyDescent="0.25">
      <c r="A173">
        <v>6012448</v>
      </c>
      <c r="B173" t="s">
        <v>5</v>
      </c>
    </row>
    <row r="174" spans="1:35" x14ac:dyDescent="0.25">
      <c r="A174">
        <v>7000457</v>
      </c>
      <c r="B174" t="s">
        <v>5</v>
      </c>
    </row>
    <row r="175" spans="1:35" x14ac:dyDescent="0.25">
      <c r="A175" s="15">
        <v>7072644</v>
      </c>
      <c r="B175" t="s">
        <v>5</v>
      </c>
    </row>
    <row r="176" spans="1:35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30" x14ac:dyDescent="0.25">
      <c r="A193">
        <v>95007023</v>
      </c>
      <c r="B193" t="s">
        <v>5</v>
      </c>
    </row>
    <row r="194" spans="1:30" x14ac:dyDescent="0.25">
      <c r="A194">
        <v>95900316</v>
      </c>
      <c r="B194" t="s">
        <v>5</v>
      </c>
    </row>
    <row r="195" spans="1:30" x14ac:dyDescent="0.25">
      <c r="A195">
        <v>96004031</v>
      </c>
      <c r="B195" t="s">
        <v>5</v>
      </c>
    </row>
    <row r="196" spans="1:30" x14ac:dyDescent="0.25">
      <c r="A196">
        <v>96900455</v>
      </c>
      <c r="B196" t="s">
        <v>5</v>
      </c>
    </row>
    <row r="197" spans="1:30" x14ac:dyDescent="0.25">
      <c r="A197">
        <v>97004458</v>
      </c>
      <c r="B197" t="s">
        <v>5</v>
      </c>
    </row>
    <row r="198" spans="1:30" x14ac:dyDescent="0.25">
      <c r="A198">
        <v>97009212</v>
      </c>
      <c r="B198" t="s">
        <v>5</v>
      </c>
    </row>
    <row r="199" spans="1:30" x14ac:dyDescent="0.25">
      <c r="A199">
        <v>98006038</v>
      </c>
      <c r="B199" t="s">
        <v>5</v>
      </c>
    </row>
    <row r="200" spans="1:30" x14ac:dyDescent="0.25">
      <c r="A200">
        <v>98009041</v>
      </c>
      <c r="B200" t="s">
        <v>5</v>
      </c>
    </row>
    <row r="201" spans="1:30" x14ac:dyDescent="0.25">
      <c r="A201">
        <v>99000714</v>
      </c>
      <c r="B201" t="s">
        <v>5</v>
      </c>
    </row>
    <row r="202" spans="1:30" x14ac:dyDescent="0.25">
      <c r="A202">
        <v>99002655</v>
      </c>
      <c r="B202" t="s">
        <v>5</v>
      </c>
    </row>
    <row r="203" spans="1:30" x14ac:dyDescent="0.25">
      <c r="A203">
        <v>99007116</v>
      </c>
      <c r="B203" t="s">
        <v>5</v>
      </c>
    </row>
    <row r="204" spans="1:30" x14ac:dyDescent="0.25">
      <c r="A204">
        <v>99901293</v>
      </c>
      <c r="B204" t="s">
        <v>5</v>
      </c>
    </row>
    <row r="205" spans="1:30" x14ac:dyDescent="0.25">
      <c r="A205">
        <v>99901604</v>
      </c>
      <c r="B205" t="s">
        <v>5</v>
      </c>
    </row>
    <row r="206" spans="1:30" x14ac:dyDescent="0.25">
      <c r="A206" s="17"/>
    </row>
    <row r="207" spans="1:30" x14ac:dyDescent="0.25">
      <c r="A207">
        <v>4289</v>
      </c>
      <c r="B207" t="s">
        <v>3</v>
      </c>
      <c r="U207">
        <v>27500</v>
      </c>
      <c r="V207" s="23">
        <v>15000</v>
      </c>
      <c r="W207">
        <v>23800</v>
      </c>
    </row>
    <row r="208" spans="1:30" x14ac:dyDescent="0.25">
      <c r="A208">
        <v>500245</v>
      </c>
      <c r="B208" t="s">
        <v>3</v>
      </c>
      <c r="U208">
        <v>13300</v>
      </c>
      <c r="V208">
        <v>359000</v>
      </c>
      <c r="X208">
        <v>10600</v>
      </c>
      <c r="AD208">
        <v>8660</v>
      </c>
    </row>
    <row r="209" spans="1:45" x14ac:dyDescent="0.25">
      <c r="A209">
        <v>2002573</v>
      </c>
      <c r="B209" t="s">
        <v>3</v>
      </c>
      <c r="AB209">
        <v>8090</v>
      </c>
    </row>
    <row r="210" spans="1:45" x14ac:dyDescent="0.25">
      <c r="A210">
        <v>2003539</v>
      </c>
      <c r="B210" t="s">
        <v>3</v>
      </c>
      <c r="Y210">
        <v>15000</v>
      </c>
      <c r="AB210">
        <v>15700</v>
      </c>
    </row>
    <row r="211" spans="1:45" x14ac:dyDescent="0.25">
      <c r="A211">
        <v>2003649</v>
      </c>
      <c r="B211" t="s">
        <v>3</v>
      </c>
    </row>
    <row r="212" spans="1:45" x14ac:dyDescent="0.25">
      <c r="A212">
        <v>2005572</v>
      </c>
      <c r="B212" t="s">
        <v>3</v>
      </c>
      <c r="U212">
        <v>13000</v>
      </c>
      <c r="W212">
        <v>6840</v>
      </c>
      <c r="Z212">
        <v>6650</v>
      </c>
    </row>
    <row r="213" spans="1:45" x14ac:dyDescent="0.25">
      <c r="A213">
        <v>2013117</v>
      </c>
      <c r="B213" t="s">
        <v>3</v>
      </c>
    </row>
    <row r="214" spans="1:45" x14ac:dyDescent="0.25">
      <c r="A214" s="14">
        <v>3009633</v>
      </c>
      <c r="B214" t="s">
        <v>3</v>
      </c>
      <c r="AI214">
        <v>3300</v>
      </c>
      <c r="AM214">
        <v>3700</v>
      </c>
      <c r="AO214">
        <v>4200</v>
      </c>
    </row>
    <row r="215" spans="1:45" x14ac:dyDescent="0.25">
      <c r="A215" s="14">
        <v>3010583</v>
      </c>
      <c r="B215" t="s">
        <v>3</v>
      </c>
      <c r="AS215">
        <v>5900</v>
      </c>
    </row>
    <row r="216" spans="1:45" x14ac:dyDescent="0.25">
      <c r="A216" s="18">
        <v>3011892</v>
      </c>
      <c r="B216" t="s">
        <v>3</v>
      </c>
      <c r="AD216">
        <v>7700</v>
      </c>
    </row>
    <row r="217" spans="1:45" x14ac:dyDescent="0.25">
      <c r="A217">
        <v>4001382</v>
      </c>
      <c r="B217" t="s">
        <v>3</v>
      </c>
    </row>
    <row r="218" spans="1:45" x14ac:dyDescent="0.25">
      <c r="A218">
        <v>5018675</v>
      </c>
      <c r="B218" t="s">
        <v>3</v>
      </c>
      <c r="AA218">
        <v>10700</v>
      </c>
    </row>
    <row r="219" spans="1:45" x14ac:dyDescent="0.25">
      <c r="A219" s="14">
        <v>6050168</v>
      </c>
      <c r="B219" t="s">
        <v>3</v>
      </c>
    </row>
    <row r="220" spans="1:45" x14ac:dyDescent="0.25">
      <c r="A220" s="16">
        <v>6062742</v>
      </c>
      <c r="B220" t="s">
        <v>3</v>
      </c>
    </row>
    <row r="221" spans="1:45" x14ac:dyDescent="0.25">
      <c r="A221">
        <v>7003242</v>
      </c>
      <c r="B221" t="s">
        <v>3</v>
      </c>
    </row>
    <row r="222" spans="1:45" x14ac:dyDescent="0.25">
      <c r="A222">
        <v>8016252</v>
      </c>
      <c r="B222" t="s">
        <v>3</v>
      </c>
    </row>
    <row r="223" spans="1:45" x14ac:dyDescent="0.25">
      <c r="A223">
        <v>12022536</v>
      </c>
      <c r="B223" t="s">
        <v>3</v>
      </c>
    </row>
    <row r="224" spans="1:45" x14ac:dyDescent="0.25">
      <c r="A224">
        <v>13020792</v>
      </c>
      <c r="B224" t="s">
        <v>3</v>
      </c>
    </row>
    <row r="225" spans="1:42" x14ac:dyDescent="0.25">
      <c r="A225">
        <v>97005797</v>
      </c>
      <c r="B225" t="s">
        <v>3</v>
      </c>
    </row>
    <row r="226" spans="1:42" x14ac:dyDescent="0.25">
      <c r="A226">
        <v>99000345</v>
      </c>
      <c r="B226" t="s">
        <v>3</v>
      </c>
    </row>
    <row r="227" spans="1:42" x14ac:dyDescent="0.25">
      <c r="A227" s="14">
        <v>5006592</v>
      </c>
      <c r="B227" t="s">
        <v>3</v>
      </c>
    </row>
    <row r="228" spans="1:42" x14ac:dyDescent="0.25">
      <c r="A228">
        <v>5007274</v>
      </c>
      <c r="B228" t="s">
        <v>3</v>
      </c>
    </row>
    <row r="229" spans="1:42" x14ac:dyDescent="0.25">
      <c r="A229">
        <v>5015851</v>
      </c>
      <c r="B229" t="s">
        <v>3</v>
      </c>
    </row>
    <row r="230" spans="1:42" x14ac:dyDescent="0.25">
      <c r="A230">
        <v>6015647</v>
      </c>
      <c r="B230" t="s">
        <v>3</v>
      </c>
      <c r="U230">
        <v>8010</v>
      </c>
      <c r="V230">
        <v>8020</v>
      </c>
      <c r="X230">
        <v>7630</v>
      </c>
      <c r="AA230">
        <v>11410</v>
      </c>
      <c r="AD230">
        <v>10520</v>
      </c>
      <c r="AI230">
        <v>7250</v>
      </c>
      <c r="AP230">
        <v>9310</v>
      </c>
    </row>
    <row r="231" spans="1:42" x14ac:dyDescent="0.25">
      <c r="A231" s="14">
        <v>6056633</v>
      </c>
      <c r="B231" t="s">
        <v>3</v>
      </c>
      <c r="T231">
        <v>11500</v>
      </c>
    </row>
    <row r="232" spans="1:42" x14ac:dyDescent="0.25">
      <c r="A232">
        <v>7086224</v>
      </c>
      <c r="B232" t="s">
        <v>3</v>
      </c>
      <c r="AE232">
        <v>7300</v>
      </c>
    </row>
    <row r="233" spans="1:42" x14ac:dyDescent="0.25">
      <c r="A233" s="14">
        <v>8040959</v>
      </c>
      <c r="B233" t="s">
        <v>3</v>
      </c>
    </row>
    <row r="234" spans="1:42" x14ac:dyDescent="0.25">
      <c r="A234">
        <v>8107048</v>
      </c>
      <c r="B234" t="s">
        <v>3</v>
      </c>
    </row>
    <row r="235" spans="1:42" x14ac:dyDescent="0.25">
      <c r="A235" s="14">
        <v>8124044</v>
      </c>
      <c r="B235" t="s">
        <v>3</v>
      </c>
    </row>
    <row r="236" spans="1:42" x14ac:dyDescent="0.25">
      <c r="A236">
        <v>8142949</v>
      </c>
      <c r="B236" t="s">
        <v>3</v>
      </c>
    </row>
    <row r="237" spans="1:42" x14ac:dyDescent="0.25">
      <c r="A237">
        <v>9023306</v>
      </c>
      <c r="B237" t="s">
        <v>3</v>
      </c>
    </row>
    <row r="238" spans="1:42" x14ac:dyDescent="0.25">
      <c r="A238">
        <v>9034464</v>
      </c>
      <c r="B238" t="s">
        <v>3</v>
      </c>
      <c r="N238" s="23">
        <v>10590</v>
      </c>
    </row>
    <row r="239" spans="1:42" x14ac:dyDescent="0.25">
      <c r="A239">
        <v>9040167</v>
      </c>
      <c r="B239" t="s">
        <v>3</v>
      </c>
      <c r="R239">
        <v>7780</v>
      </c>
    </row>
    <row r="240" spans="1:42" x14ac:dyDescent="0.25">
      <c r="A240" s="14">
        <v>9054567</v>
      </c>
      <c r="B240" t="s">
        <v>3</v>
      </c>
    </row>
    <row r="241" spans="1:33" x14ac:dyDescent="0.25">
      <c r="A241" s="14">
        <v>9083682</v>
      </c>
      <c r="B241" t="s">
        <v>3</v>
      </c>
      <c r="T241">
        <v>4900</v>
      </c>
    </row>
    <row r="242" spans="1:33" x14ac:dyDescent="0.25">
      <c r="A242" s="14">
        <v>9102044</v>
      </c>
      <c r="B242" t="s">
        <v>3</v>
      </c>
    </row>
    <row r="243" spans="1:33" x14ac:dyDescent="0.25">
      <c r="A243" s="14">
        <v>9119854</v>
      </c>
      <c r="B243" t="s">
        <v>3</v>
      </c>
    </row>
    <row r="244" spans="1:33" x14ac:dyDescent="0.25">
      <c r="A244">
        <v>9125126</v>
      </c>
      <c r="B244" t="s">
        <v>3</v>
      </c>
    </row>
    <row r="245" spans="1:33" x14ac:dyDescent="0.25">
      <c r="A245" s="14">
        <v>9174811</v>
      </c>
      <c r="B245" t="s">
        <v>3</v>
      </c>
    </row>
    <row r="246" spans="1:33" x14ac:dyDescent="0.25">
      <c r="A246">
        <v>10002875</v>
      </c>
      <c r="B246" t="s">
        <v>3</v>
      </c>
    </row>
    <row r="247" spans="1:33" x14ac:dyDescent="0.25">
      <c r="A247" s="19">
        <v>10023080</v>
      </c>
      <c r="B247" t="s">
        <v>3</v>
      </c>
    </row>
    <row r="248" spans="1:33" x14ac:dyDescent="0.25">
      <c r="A248">
        <v>10025212</v>
      </c>
      <c r="B248" t="s">
        <v>3</v>
      </c>
    </row>
    <row r="249" spans="1:33" x14ac:dyDescent="0.25">
      <c r="A249" s="14">
        <v>10069407</v>
      </c>
      <c r="B249" t="s">
        <v>3</v>
      </c>
    </row>
    <row r="250" spans="1:33" x14ac:dyDescent="0.25">
      <c r="A250">
        <v>10071135</v>
      </c>
      <c r="B250" t="s">
        <v>3</v>
      </c>
      <c r="AG250">
        <v>6200</v>
      </c>
    </row>
    <row r="251" spans="1:33" x14ac:dyDescent="0.25">
      <c r="A251">
        <v>10083649</v>
      </c>
      <c r="B251" t="s">
        <v>3</v>
      </c>
    </row>
    <row r="252" spans="1:33" x14ac:dyDescent="0.25">
      <c r="A252">
        <v>10102021</v>
      </c>
      <c r="B252" t="s">
        <v>3</v>
      </c>
    </row>
    <row r="253" spans="1:33" x14ac:dyDescent="0.25">
      <c r="A253" s="14">
        <v>10123729</v>
      </c>
      <c r="B253" t="s">
        <v>3</v>
      </c>
    </row>
    <row r="254" spans="1:33" x14ac:dyDescent="0.25">
      <c r="A254">
        <v>10144736</v>
      </c>
      <c r="B254" t="s">
        <v>3</v>
      </c>
    </row>
    <row r="255" spans="1:33" x14ac:dyDescent="0.25">
      <c r="A255" s="14">
        <v>10157275</v>
      </c>
      <c r="B255" t="s">
        <v>3</v>
      </c>
    </row>
    <row r="256" spans="1:33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2" x14ac:dyDescent="0.25">
      <c r="A289" s="14">
        <v>500129</v>
      </c>
      <c r="B289" t="s">
        <v>0</v>
      </c>
    </row>
    <row r="290" spans="1:32" x14ac:dyDescent="0.25">
      <c r="A290" s="20">
        <v>1002033</v>
      </c>
      <c r="B290" t="s">
        <v>0</v>
      </c>
    </row>
    <row r="291" spans="1:32" x14ac:dyDescent="0.25">
      <c r="A291" s="14">
        <v>1003457</v>
      </c>
      <c r="B291" t="s">
        <v>0</v>
      </c>
    </row>
    <row r="292" spans="1:32" x14ac:dyDescent="0.25">
      <c r="A292" s="14">
        <v>2005223</v>
      </c>
      <c r="B292" t="s">
        <v>0</v>
      </c>
      <c r="U292">
        <v>12700</v>
      </c>
    </row>
    <row r="293" spans="1:32" x14ac:dyDescent="0.25">
      <c r="A293">
        <v>2006107</v>
      </c>
      <c r="B293" t="s">
        <v>0</v>
      </c>
    </row>
    <row r="294" spans="1:32" x14ac:dyDescent="0.25">
      <c r="A294" s="14">
        <v>2012014</v>
      </c>
      <c r="B294" t="s">
        <v>0</v>
      </c>
      <c r="J294">
        <v>8800</v>
      </c>
      <c r="W294">
        <v>62400</v>
      </c>
      <c r="X294">
        <v>40500</v>
      </c>
    </row>
    <row r="295" spans="1:32" x14ac:dyDescent="0.25">
      <c r="A295" s="14">
        <v>3000152</v>
      </c>
      <c r="B295" t="s">
        <v>0</v>
      </c>
    </row>
    <row r="296" spans="1:32" x14ac:dyDescent="0.25">
      <c r="A296">
        <v>3014566</v>
      </c>
      <c r="B296" t="s">
        <v>0</v>
      </c>
    </row>
    <row r="297" spans="1:32" x14ac:dyDescent="0.25">
      <c r="A297">
        <v>3015058</v>
      </c>
      <c r="B297" t="s">
        <v>0</v>
      </c>
      <c r="J297">
        <v>7100</v>
      </c>
      <c r="L297" s="23">
        <v>13300</v>
      </c>
      <c r="M297">
        <v>11300</v>
      </c>
      <c r="O297">
        <v>10200</v>
      </c>
      <c r="V297">
        <v>11500</v>
      </c>
      <c r="W297">
        <v>13300</v>
      </c>
      <c r="AA297">
        <v>8200</v>
      </c>
      <c r="AC297">
        <v>11000</v>
      </c>
    </row>
    <row r="298" spans="1:32" x14ac:dyDescent="0.25">
      <c r="A298" s="18">
        <v>4000996</v>
      </c>
      <c r="B298" t="s">
        <v>0</v>
      </c>
      <c r="V298">
        <v>3500</v>
      </c>
      <c r="W298">
        <v>3500</v>
      </c>
      <c r="AE298">
        <v>5100</v>
      </c>
    </row>
    <row r="299" spans="1:32" x14ac:dyDescent="0.25">
      <c r="A299">
        <v>4003768</v>
      </c>
      <c r="B299" t="s">
        <v>0</v>
      </c>
    </row>
    <row r="300" spans="1:32" x14ac:dyDescent="0.25">
      <c r="A300">
        <v>4006540</v>
      </c>
      <c r="B300" t="s">
        <v>0</v>
      </c>
      <c r="AE300">
        <v>9400</v>
      </c>
      <c r="AF300">
        <v>10000</v>
      </c>
    </row>
    <row r="301" spans="1:32" x14ac:dyDescent="0.25">
      <c r="A301">
        <v>4007054</v>
      </c>
      <c r="B301" t="s">
        <v>0</v>
      </c>
      <c r="Y301">
        <v>8300</v>
      </c>
    </row>
    <row r="302" spans="1:32" x14ac:dyDescent="0.25">
      <c r="A302">
        <v>4011002</v>
      </c>
      <c r="B302" t="s">
        <v>0</v>
      </c>
      <c r="U302">
        <v>4200</v>
      </c>
      <c r="V302">
        <v>4000</v>
      </c>
      <c r="Z302">
        <v>3800</v>
      </c>
      <c r="AC302">
        <v>4100</v>
      </c>
    </row>
    <row r="303" spans="1:32" x14ac:dyDescent="0.25">
      <c r="A303">
        <v>4900268</v>
      </c>
      <c r="B303" t="s">
        <v>0</v>
      </c>
      <c r="W303">
        <v>4612</v>
      </c>
    </row>
    <row r="304" spans="1:32" x14ac:dyDescent="0.25">
      <c r="A304">
        <v>5001097</v>
      </c>
      <c r="B304" t="s">
        <v>0</v>
      </c>
      <c r="M304">
        <v>12600</v>
      </c>
      <c r="O304">
        <v>11500</v>
      </c>
      <c r="U304">
        <v>12400</v>
      </c>
      <c r="AC304">
        <v>12600</v>
      </c>
    </row>
    <row r="305" spans="1:22" x14ac:dyDescent="0.25">
      <c r="A305">
        <v>5001098</v>
      </c>
      <c r="B305" t="s">
        <v>0</v>
      </c>
      <c r="I305">
        <v>18400</v>
      </c>
      <c r="L305">
        <v>13600</v>
      </c>
      <c r="M305">
        <v>15900</v>
      </c>
    </row>
    <row r="306" spans="1:22" x14ac:dyDescent="0.25">
      <c r="A306">
        <v>5006152</v>
      </c>
      <c r="B306" t="s">
        <v>0</v>
      </c>
      <c r="R306">
        <v>16950</v>
      </c>
      <c r="V306">
        <v>16450</v>
      </c>
    </row>
    <row r="307" spans="1:22" x14ac:dyDescent="0.25">
      <c r="A307" s="16">
        <v>5011824</v>
      </c>
      <c r="B307" t="s">
        <v>0</v>
      </c>
    </row>
    <row r="308" spans="1:22" x14ac:dyDescent="0.25">
      <c r="A308">
        <v>5016179</v>
      </c>
      <c r="B308" t="s">
        <v>0</v>
      </c>
    </row>
    <row r="309" spans="1:22" x14ac:dyDescent="0.25">
      <c r="A309">
        <v>5018677</v>
      </c>
      <c r="B309" t="s">
        <v>0</v>
      </c>
    </row>
    <row r="310" spans="1:22" x14ac:dyDescent="0.25">
      <c r="A310">
        <v>8012361</v>
      </c>
      <c r="B310" t="s">
        <v>0</v>
      </c>
    </row>
    <row r="311" spans="1:22" x14ac:dyDescent="0.25">
      <c r="A311">
        <v>7079011</v>
      </c>
      <c r="B311" t="s">
        <v>0</v>
      </c>
    </row>
    <row r="312" spans="1:22" x14ac:dyDescent="0.25">
      <c r="A312">
        <v>8055349</v>
      </c>
      <c r="B312" t="s">
        <v>0</v>
      </c>
    </row>
    <row r="313" spans="1:22" x14ac:dyDescent="0.25">
      <c r="A313">
        <v>8135416</v>
      </c>
      <c r="B313" t="s">
        <v>0</v>
      </c>
    </row>
    <row r="314" spans="1:22" x14ac:dyDescent="0.25">
      <c r="A314">
        <v>93018945</v>
      </c>
      <c r="B314" t="s">
        <v>0</v>
      </c>
    </row>
    <row r="315" spans="1:22" x14ac:dyDescent="0.25">
      <c r="A315">
        <v>94009028</v>
      </c>
      <c r="B315" t="s">
        <v>0</v>
      </c>
    </row>
    <row r="316" spans="1:22" x14ac:dyDescent="0.25">
      <c r="A316">
        <v>95005907</v>
      </c>
      <c r="B316" t="s">
        <v>0</v>
      </c>
    </row>
    <row r="317" spans="1:22" x14ac:dyDescent="0.25">
      <c r="A317">
        <v>95900164</v>
      </c>
      <c r="B317" t="s">
        <v>0</v>
      </c>
    </row>
    <row r="318" spans="1:22" x14ac:dyDescent="0.25">
      <c r="A318">
        <v>96015811</v>
      </c>
      <c r="B318" t="s">
        <v>0</v>
      </c>
    </row>
    <row r="319" spans="1:22" x14ac:dyDescent="0.25">
      <c r="A319">
        <v>97001240</v>
      </c>
      <c r="B319" t="s">
        <v>0</v>
      </c>
    </row>
    <row r="320" spans="1:22" x14ac:dyDescent="0.25">
      <c r="A320">
        <v>97005366</v>
      </c>
      <c r="B320" t="s">
        <v>0</v>
      </c>
    </row>
    <row r="321" spans="1:27" x14ac:dyDescent="0.25">
      <c r="A321">
        <v>98000595</v>
      </c>
      <c r="B321" t="s">
        <v>0</v>
      </c>
    </row>
    <row r="322" spans="1:27" x14ac:dyDescent="0.25">
      <c r="A322">
        <v>98002692</v>
      </c>
      <c r="B322" t="s">
        <v>0</v>
      </c>
    </row>
    <row r="323" spans="1:27" x14ac:dyDescent="0.25">
      <c r="A323">
        <v>98005277</v>
      </c>
      <c r="B323" t="s">
        <v>0</v>
      </c>
      <c r="T323">
        <v>17600</v>
      </c>
    </row>
    <row r="324" spans="1:27" x14ac:dyDescent="0.25">
      <c r="A324">
        <v>99001815</v>
      </c>
      <c r="B324" t="s">
        <v>0</v>
      </c>
    </row>
    <row r="325" spans="1:27" x14ac:dyDescent="0.25">
      <c r="A325">
        <v>6012361</v>
      </c>
      <c r="B325" t="s">
        <v>0</v>
      </c>
      <c r="T325">
        <v>28000</v>
      </c>
    </row>
    <row r="326" spans="1:27" x14ac:dyDescent="0.25">
      <c r="A326">
        <v>6015793</v>
      </c>
      <c r="B326" t="s">
        <v>0</v>
      </c>
      <c r="S326">
        <v>8000</v>
      </c>
      <c r="U326">
        <v>7200</v>
      </c>
      <c r="V326">
        <v>6500</v>
      </c>
      <c r="W326">
        <v>3610</v>
      </c>
      <c r="X326">
        <v>3550</v>
      </c>
      <c r="Y326">
        <v>6400</v>
      </c>
    </row>
    <row r="327" spans="1:27" x14ac:dyDescent="0.25">
      <c r="A327">
        <v>6043619</v>
      </c>
      <c r="B327" t="s">
        <v>0</v>
      </c>
    </row>
    <row r="328" spans="1:27" x14ac:dyDescent="0.25">
      <c r="A328">
        <v>7001097</v>
      </c>
      <c r="B328" t="s">
        <v>0</v>
      </c>
    </row>
    <row r="329" spans="1:27" x14ac:dyDescent="0.25">
      <c r="A329">
        <v>7011435</v>
      </c>
      <c r="B329" t="s">
        <v>0</v>
      </c>
      <c r="U329">
        <v>3880</v>
      </c>
      <c r="W329">
        <v>4350</v>
      </c>
      <c r="AA329">
        <v>5910</v>
      </c>
    </row>
    <row r="330" spans="1:27" x14ac:dyDescent="0.25">
      <c r="A330">
        <v>7045811</v>
      </c>
      <c r="B330" t="s">
        <v>0</v>
      </c>
    </row>
    <row r="331" spans="1:27" x14ac:dyDescent="0.25">
      <c r="A331">
        <v>7071198</v>
      </c>
      <c r="B331" t="s">
        <v>0</v>
      </c>
      <c r="C331">
        <v>6800</v>
      </c>
      <c r="Y331">
        <v>8000</v>
      </c>
    </row>
    <row r="332" spans="1:27" x14ac:dyDescent="0.25">
      <c r="A332">
        <v>7101143</v>
      </c>
      <c r="B332" t="s">
        <v>0</v>
      </c>
    </row>
    <row r="333" spans="1:27" x14ac:dyDescent="0.25">
      <c r="A333">
        <v>8073350</v>
      </c>
      <c r="B333" t="s">
        <v>0</v>
      </c>
    </row>
    <row r="334" spans="1:27" x14ac:dyDescent="0.25">
      <c r="A334">
        <v>8073645</v>
      </c>
      <c r="B334" t="s">
        <v>0</v>
      </c>
    </row>
    <row r="335" spans="1:27" x14ac:dyDescent="0.25">
      <c r="A335" s="20">
        <v>8089666</v>
      </c>
      <c r="B335" t="s">
        <v>0</v>
      </c>
      <c r="Q335">
        <v>7330</v>
      </c>
      <c r="R335" s="23">
        <v>6700</v>
      </c>
      <c r="S335">
        <v>12100</v>
      </c>
      <c r="U335" s="23">
        <v>167500</v>
      </c>
      <c r="V335">
        <v>22500</v>
      </c>
    </row>
    <row r="336" spans="1:27" x14ac:dyDescent="0.25">
      <c r="A336">
        <v>8103536</v>
      </c>
      <c r="B336" t="s">
        <v>0</v>
      </c>
      <c r="T336">
        <v>5300</v>
      </c>
    </row>
    <row r="337" spans="1:32" x14ac:dyDescent="0.25">
      <c r="A337" s="21">
        <v>8124816</v>
      </c>
      <c r="B337" t="s">
        <v>0</v>
      </c>
    </row>
    <row r="338" spans="1:32" x14ac:dyDescent="0.25">
      <c r="A338">
        <v>9003267</v>
      </c>
      <c r="B338" t="s">
        <v>0</v>
      </c>
      <c r="V338">
        <v>6500</v>
      </c>
      <c r="Z338">
        <v>13100</v>
      </c>
      <c r="AB338">
        <v>16000</v>
      </c>
      <c r="AD338">
        <v>15700</v>
      </c>
      <c r="AF338">
        <v>11800</v>
      </c>
    </row>
    <row r="339" spans="1:32" x14ac:dyDescent="0.25">
      <c r="A339">
        <v>9036964</v>
      </c>
      <c r="B339" t="s">
        <v>0</v>
      </c>
    </row>
    <row r="340" spans="1:32" x14ac:dyDescent="0.25">
      <c r="A340">
        <v>9090287</v>
      </c>
      <c r="B340" t="s">
        <v>0</v>
      </c>
      <c r="W340">
        <v>7090</v>
      </c>
    </row>
    <row r="341" spans="1:32" x14ac:dyDescent="0.25">
      <c r="A341">
        <v>9095148</v>
      </c>
      <c r="B341" t="s">
        <v>0</v>
      </c>
      <c r="D341">
        <v>26600</v>
      </c>
      <c r="G341">
        <v>14100</v>
      </c>
      <c r="K341">
        <v>2490</v>
      </c>
      <c r="V341">
        <v>3610</v>
      </c>
      <c r="W341">
        <v>3160</v>
      </c>
      <c r="X341">
        <v>3550</v>
      </c>
      <c r="Y341">
        <v>7330</v>
      </c>
    </row>
    <row r="342" spans="1:32" x14ac:dyDescent="0.25">
      <c r="A342" s="14">
        <v>9104979</v>
      </c>
      <c r="B342" t="s">
        <v>0</v>
      </c>
    </row>
    <row r="343" spans="1:32" x14ac:dyDescent="0.25">
      <c r="A343">
        <v>9139514</v>
      </c>
      <c r="B343" t="s">
        <v>0</v>
      </c>
    </row>
    <row r="344" spans="1:32" x14ac:dyDescent="0.25">
      <c r="A344">
        <v>10020659</v>
      </c>
      <c r="B344" t="s">
        <v>0</v>
      </c>
      <c r="U344">
        <v>3800</v>
      </c>
    </row>
    <row r="345" spans="1:32" x14ac:dyDescent="0.25">
      <c r="A345">
        <v>10025902</v>
      </c>
      <c r="B345" t="s">
        <v>0</v>
      </c>
      <c r="U345">
        <v>11700</v>
      </c>
    </row>
    <row r="346" spans="1:32" x14ac:dyDescent="0.25">
      <c r="A346">
        <v>10027654</v>
      </c>
      <c r="B346" t="s">
        <v>0</v>
      </c>
    </row>
    <row r="347" spans="1:32" x14ac:dyDescent="0.25">
      <c r="A347">
        <v>10084485</v>
      </c>
      <c r="B347" t="s">
        <v>0</v>
      </c>
    </row>
    <row r="348" spans="1:32" x14ac:dyDescent="0.25">
      <c r="A348">
        <v>10098420</v>
      </c>
      <c r="B348" t="s">
        <v>0</v>
      </c>
    </row>
    <row r="349" spans="1:32" x14ac:dyDescent="0.25">
      <c r="A349">
        <v>10129565</v>
      </c>
      <c r="B349" t="s">
        <v>0</v>
      </c>
    </row>
    <row r="350" spans="1:32" x14ac:dyDescent="0.25">
      <c r="A350" s="14">
        <v>10146828</v>
      </c>
      <c r="B350" t="s">
        <v>0</v>
      </c>
    </row>
    <row r="351" spans="1:32" x14ac:dyDescent="0.25">
      <c r="A351">
        <v>10163776</v>
      </c>
      <c r="B351" t="s">
        <v>0</v>
      </c>
    </row>
    <row r="352" spans="1:32" x14ac:dyDescent="0.25">
      <c r="A352">
        <v>10173664</v>
      </c>
      <c r="B352" t="s">
        <v>0</v>
      </c>
      <c r="X352">
        <v>6490</v>
      </c>
      <c r="AE352">
        <v>6000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7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09"/>
  <sheetViews>
    <sheetView workbookViewId="0">
      <selection activeCell="E51" sqref="E44:E51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3.425781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441</v>
      </c>
      <c r="D1" t="s">
        <v>95</v>
      </c>
      <c r="E1" t="s">
        <v>133</v>
      </c>
    </row>
    <row r="2" spans="1:5" x14ac:dyDescent="0.25">
      <c r="A2">
        <v>96018835</v>
      </c>
      <c r="B2" t="s">
        <v>16</v>
      </c>
      <c r="C2" t="s">
        <v>441</v>
      </c>
      <c r="D2" t="s">
        <v>448</v>
      </c>
      <c r="E2">
        <v>9</v>
      </c>
    </row>
    <row r="3" spans="1:5" x14ac:dyDescent="0.25">
      <c r="A3">
        <v>3000983</v>
      </c>
      <c r="B3" t="s">
        <v>18</v>
      </c>
      <c r="C3" t="s">
        <v>441</v>
      </c>
      <c r="D3" t="s">
        <v>443</v>
      </c>
      <c r="E3">
        <v>3</v>
      </c>
    </row>
    <row r="4" spans="1:5" x14ac:dyDescent="0.25">
      <c r="A4">
        <v>1502</v>
      </c>
      <c r="B4" t="s">
        <v>20</v>
      </c>
      <c r="C4" t="s">
        <v>441</v>
      </c>
      <c r="D4" t="s">
        <v>442</v>
      </c>
      <c r="E4">
        <v>2</v>
      </c>
    </row>
    <row r="5" spans="1:5" x14ac:dyDescent="0.25">
      <c r="A5">
        <v>1000192</v>
      </c>
      <c r="B5" t="s">
        <v>16</v>
      </c>
      <c r="C5" t="s">
        <v>441</v>
      </c>
      <c r="D5" t="s">
        <v>444</v>
      </c>
      <c r="E5">
        <v>2</v>
      </c>
    </row>
    <row r="6" spans="1:5" x14ac:dyDescent="0.25">
      <c r="A6">
        <v>99001943</v>
      </c>
      <c r="B6" t="s">
        <v>16</v>
      </c>
      <c r="C6" t="s">
        <v>441</v>
      </c>
      <c r="D6" t="s">
        <v>445</v>
      </c>
      <c r="E6">
        <v>2</v>
      </c>
    </row>
    <row r="7" spans="1:5" x14ac:dyDescent="0.25">
      <c r="A7">
        <v>1505</v>
      </c>
      <c r="B7" t="s">
        <v>16</v>
      </c>
      <c r="C7" t="s">
        <v>441</v>
      </c>
      <c r="D7" t="s">
        <v>446</v>
      </c>
      <c r="E7">
        <v>2</v>
      </c>
    </row>
    <row r="8" spans="1:5" x14ac:dyDescent="0.25">
      <c r="A8">
        <v>1000197</v>
      </c>
      <c r="B8" t="s">
        <v>16</v>
      </c>
      <c r="C8" t="s">
        <v>441</v>
      </c>
      <c r="D8" t="s">
        <v>447</v>
      </c>
      <c r="E8">
        <v>2</v>
      </c>
    </row>
    <row r="9" spans="1:5" x14ac:dyDescent="0.25">
      <c r="A9">
        <v>98008326</v>
      </c>
      <c r="B9" t="s">
        <v>16</v>
      </c>
      <c r="C9" t="s">
        <v>441</v>
      </c>
      <c r="D9" t="s">
        <v>449</v>
      </c>
      <c r="E9">
        <v>2</v>
      </c>
    </row>
    <row r="10" spans="1:5" x14ac:dyDescent="0.25">
      <c r="A10">
        <v>99000717</v>
      </c>
      <c r="B10" t="s">
        <v>16</v>
      </c>
      <c r="C10" t="s">
        <v>441</v>
      </c>
      <c r="D10" t="s">
        <v>450</v>
      </c>
      <c r="E10">
        <v>2</v>
      </c>
    </row>
    <row r="11" spans="1:5" x14ac:dyDescent="0.25">
      <c r="A11">
        <v>7072184</v>
      </c>
      <c r="B11" t="s">
        <v>20</v>
      </c>
      <c r="C11" t="s">
        <v>441</v>
      </c>
      <c r="D11" t="s">
        <v>411</v>
      </c>
      <c r="E11">
        <v>1</v>
      </c>
    </row>
    <row r="12" spans="1:5" x14ac:dyDescent="0.25">
      <c r="A12">
        <v>9108231</v>
      </c>
      <c r="B12" t="s">
        <v>20</v>
      </c>
      <c r="C12" t="s">
        <v>441</v>
      </c>
      <c r="D12" t="s">
        <v>411</v>
      </c>
      <c r="E12">
        <v>1</v>
      </c>
    </row>
    <row r="13" spans="1:5" x14ac:dyDescent="0.25">
      <c r="A13">
        <v>14242856</v>
      </c>
      <c r="B13" t="s">
        <v>18</v>
      </c>
      <c r="C13" t="s">
        <v>441</v>
      </c>
      <c r="D13" t="s">
        <v>411</v>
      </c>
      <c r="E13">
        <v>1</v>
      </c>
    </row>
    <row r="14" spans="1:5" x14ac:dyDescent="0.25">
      <c r="A14">
        <v>99001183</v>
      </c>
      <c r="B14" t="s">
        <v>18</v>
      </c>
      <c r="C14" t="s">
        <v>441</v>
      </c>
      <c r="D14" t="s">
        <v>419</v>
      </c>
      <c r="E14">
        <v>1</v>
      </c>
    </row>
    <row r="15" spans="1:5" x14ac:dyDescent="0.25">
      <c r="A15">
        <v>1480</v>
      </c>
      <c r="B15" t="s">
        <v>16</v>
      </c>
      <c r="C15" t="s">
        <v>441</v>
      </c>
      <c r="D15" t="s">
        <v>417</v>
      </c>
      <c r="E15">
        <v>1</v>
      </c>
    </row>
    <row r="16" spans="1:5" x14ac:dyDescent="0.25">
      <c r="A16">
        <v>1003215</v>
      </c>
      <c r="B16" t="s">
        <v>16</v>
      </c>
      <c r="C16" t="s">
        <v>441</v>
      </c>
      <c r="D16" t="s">
        <v>411</v>
      </c>
      <c r="E16">
        <v>1</v>
      </c>
    </row>
    <row r="17" spans="1:5" x14ac:dyDescent="0.25">
      <c r="A17">
        <v>99000802</v>
      </c>
      <c r="B17" t="s">
        <v>16</v>
      </c>
      <c r="C17" t="s">
        <v>441</v>
      </c>
      <c r="D17" t="s">
        <v>413</v>
      </c>
      <c r="E17">
        <v>1</v>
      </c>
    </row>
    <row r="18" spans="1:5" x14ac:dyDescent="0.25">
      <c r="A18">
        <v>1506</v>
      </c>
      <c r="B18" t="s">
        <v>16</v>
      </c>
      <c r="C18" t="s">
        <v>441</v>
      </c>
      <c r="D18" t="s">
        <v>414</v>
      </c>
      <c r="E18">
        <v>1</v>
      </c>
    </row>
    <row r="19" spans="1:5" x14ac:dyDescent="0.25">
      <c r="A19">
        <v>99000894</v>
      </c>
      <c r="B19" t="s">
        <v>16</v>
      </c>
      <c r="C19" t="s">
        <v>441</v>
      </c>
      <c r="D19" t="s">
        <v>430</v>
      </c>
      <c r="E19">
        <v>1</v>
      </c>
    </row>
    <row r="20" spans="1:5" x14ac:dyDescent="0.25">
      <c r="A20">
        <v>99000897</v>
      </c>
      <c r="B20" t="s">
        <v>16</v>
      </c>
      <c r="C20" t="s">
        <v>441</v>
      </c>
      <c r="D20" t="s">
        <v>428</v>
      </c>
      <c r="E20">
        <v>1</v>
      </c>
    </row>
    <row r="21" spans="1:5" x14ac:dyDescent="0.25">
      <c r="A21">
        <v>99001902</v>
      </c>
      <c r="B21" t="s">
        <v>16</v>
      </c>
      <c r="C21" t="s">
        <v>441</v>
      </c>
      <c r="D21" t="s">
        <v>414</v>
      </c>
      <c r="E21">
        <v>1</v>
      </c>
    </row>
    <row r="22" spans="1:5" x14ac:dyDescent="0.25">
      <c r="A22">
        <v>99001912</v>
      </c>
      <c r="B22" t="s">
        <v>16</v>
      </c>
      <c r="C22" t="s">
        <v>441</v>
      </c>
      <c r="D22" t="s">
        <v>414</v>
      </c>
      <c r="E22">
        <v>1</v>
      </c>
    </row>
    <row r="23" spans="1:5" x14ac:dyDescent="0.25">
      <c r="A23">
        <v>99001927</v>
      </c>
      <c r="B23" t="s">
        <v>16</v>
      </c>
      <c r="C23" t="s">
        <v>441</v>
      </c>
      <c r="D23" t="s">
        <v>411</v>
      </c>
      <c r="E23">
        <v>1</v>
      </c>
    </row>
    <row r="24" spans="1:5" x14ac:dyDescent="0.25">
      <c r="A24">
        <v>12088444</v>
      </c>
      <c r="B24" t="s">
        <v>12</v>
      </c>
      <c r="C24" t="s">
        <v>441</v>
      </c>
      <c r="D24" t="s">
        <v>452</v>
      </c>
      <c r="E24">
        <v>4</v>
      </c>
    </row>
    <row r="25" spans="1:5" x14ac:dyDescent="0.25">
      <c r="A25">
        <v>8057159</v>
      </c>
      <c r="B25" t="s">
        <v>12</v>
      </c>
      <c r="C25" t="s">
        <v>441</v>
      </c>
      <c r="D25" t="s">
        <v>451</v>
      </c>
      <c r="E25">
        <v>3</v>
      </c>
    </row>
    <row r="26" spans="1:5" x14ac:dyDescent="0.25">
      <c r="A26">
        <v>7103068</v>
      </c>
      <c r="B26" t="s">
        <v>11</v>
      </c>
      <c r="C26" t="s">
        <v>441</v>
      </c>
      <c r="D26" t="s">
        <v>453</v>
      </c>
      <c r="E26">
        <v>3</v>
      </c>
    </row>
    <row r="27" spans="1:5" x14ac:dyDescent="0.25">
      <c r="A27">
        <v>6016435</v>
      </c>
      <c r="B27" t="s">
        <v>14</v>
      </c>
      <c r="C27" t="s">
        <v>441</v>
      </c>
      <c r="D27" t="s">
        <v>413</v>
      </c>
      <c r="E27">
        <v>1</v>
      </c>
    </row>
    <row r="28" spans="1:5" x14ac:dyDescent="0.25">
      <c r="A28">
        <v>8045149</v>
      </c>
      <c r="B28" t="s">
        <v>14</v>
      </c>
      <c r="C28" t="s">
        <v>441</v>
      </c>
      <c r="D28" t="s">
        <v>411</v>
      </c>
      <c r="E28">
        <v>1</v>
      </c>
    </row>
    <row r="29" spans="1:5" x14ac:dyDescent="0.25">
      <c r="A29">
        <v>10023001</v>
      </c>
      <c r="B29" t="s">
        <v>14</v>
      </c>
      <c r="C29" t="s">
        <v>441</v>
      </c>
      <c r="D29" t="s">
        <v>411</v>
      </c>
      <c r="E29">
        <v>1</v>
      </c>
    </row>
    <row r="30" spans="1:5" x14ac:dyDescent="0.25">
      <c r="A30">
        <v>10027526</v>
      </c>
      <c r="B30" t="s">
        <v>14</v>
      </c>
      <c r="C30" t="s">
        <v>441</v>
      </c>
      <c r="D30" t="s">
        <v>412</v>
      </c>
      <c r="E30">
        <v>1</v>
      </c>
    </row>
    <row r="31" spans="1:5" x14ac:dyDescent="0.25">
      <c r="A31">
        <v>1006143</v>
      </c>
      <c r="B31" t="s">
        <v>14</v>
      </c>
      <c r="C31" t="s">
        <v>441</v>
      </c>
      <c r="D31" t="s">
        <v>411</v>
      </c>
      <c r="E31">
        <v>1</v>
      </c>
    </row>
    <row r="32" spans="1:5" x14ac:dyDescent="0.25">
      <c r="A32">
        <v>6006917</v>
      </c>
      <c r="B32" t="s">
        <v>14</v>
      </c>
      <c r="C32" t="s">
        <v>441</v>
      </c>
      <c r="D32" t="s">
        <v>411</v>
      </c>
      <c r="E32">
        <v>1</v>
      </c>
    </row>
    <row r="33" spans="1:5" x14ac:dyDescent="0.25">
      <c r="A33">
        <v>9140312</v>
      </c>
      <c r="B33" t="s">
        <v>12</v>
      </c>
      <c r="C33" t="s">
        <v>441</v>
      </c>
      <c r="D33" t="s">
        <v>414</v>
      </c>
      <c r="E33">
        <v>1</v>
      </c>
    </row>
    <row r="34" spans="1:5" x14ac:dyDescent="0.25">
      <c r="A34">
        <v>13118872</v>
      </c>
      <c r="B34" t="s">
        <v>12</v>
      </c>
      <c r="C34" t="s">
        <v>441</v>
      </c>
      <c r="D34" t="s">
        <v>416</v>
      </c>
      <c r="E34">
        <v>1</v>
      </c>
    </row>
    <row r="35" spans="1:5" x14ac:dyDescent="0.25">
      <c r="A35">
        <v>9074418</v>
      </c>
      <c r="B35" t="s">
        <v>11</v>
      </c>
      <c r="C35" t="s">
        <v>441</v>
      </c>
      <c r="D35" t="s">
        <v>414</v>
      </c>
      <c r="E35">
        <v>1</v>
      </c>
    </row>
    <row r="36" spans="1:5" x14ac:dyDescent="0.25">
      <c r="A36">
        <v>5004654</v>
      </c>
      <c r="B36" t="s">
        <v>5</v>
      </c>
      <c r="C36" t="s">
        <v>441</v>
      </c>
      <c r="D36" t="s">
        <v>465</v>
      </c>
      <c r="E36">
        <v>8</v>
      </c>
    </row>
    <row r="37" spans="1:5" x14ac:dyDescent="0.25">
      <c r="A37">
        <v>3015058</v>
      </c>
      <c r="B37" t="s">
        <v>0</v>
      </c>
      <c r="C37" t="s">
        <v>441</v>
      </c>
      <c r="D37" t="s">
        <v>473</v>
      </c>
      <c r="E37">
        <v>8</v>
      </c>
    </row>
    <row r="38" spans="1:5" x14ac:dyDescent="0.25">
      <c r="A38">
        <v>6015647</v>
      </c>
      <c r="B38" t="s">
        <v>3</v>
      </c>
      <c r="C38" t="s">
        <v>441</v>
      </c>
      <c r="D38" t="s">
        <v>471</v>
      </c>
      <c r="E38">
        <v>7</v>
      </c>
    </row>
    <row r="39" spans="1:5" x14ac:dyDescent="0.25">
      <c r="A39">
        <v>9095148</v>
      </c>
      <c r="B39" t="s">
        <v>0</v>
      </c>
      <c r="C39" t="s">
        <v>441</v>
      </c>
      <c r="D39" t="s">
        <v>485</v>
      </c>
      <c r="E39">
        <v>7</v>
      </c>
    </row>
    <row r="40" spans="1:5" x14ac:dyDescent="0.25">
      <c r="A40">
        <v>6015793</v>
      </c>
      <c r="B40" t="s">
        <v>0</v>
      </c>
      <c r="C40" t="s">
        <v>441</v>
      </c>
      <c r="D40" t="s">
        <v>480</v>
      </c>
      <c r="E40">
        <v>6</v>
      </c>
    </row>
    <row r="41" spans="1:5" x14ac:dyDescent="0.25">
      <c r="A41">
        <v>9044899</v>
      </c>
      <c r="B41" t="s">
        <v>5</v>
      </c>
      <c r="C41" t="s">
        <v>441</v>
      </c>
      <c r="D41" t="s">
        <v>456</v>
      </c>
      <c r="E41">
        <v>5</v>
      </c>
    </row>
    <row r="42" spans="1:5" x14ac:dyDescent="0.25">
      <c r="A42">
        <v>1005522</v>
      </c>
      <c r="B42" t="s">
        <v>5</v>
      </c>
      <c r="C42" t="s">
        <v>441</v>
      </c>
      <c r="D42" t="s">
        <v>458</v>
      </c>
      <c r="E42">
        <v>5</v>
      </c>
    </row>
    <row r="43" spans="1:5" x14ac:dyDescent="0.25">
      <c r="A43">
        <v>2000646</v>
      </c>
      <c r="B43" t="s">
        <v>5</v>
      </c>
      <c r="C43" t="s">
        <v>441</v>
      </c>
      <c r="D43" t="s">
        <v>460</v>
      </c>
      <c r="E43">
        <v>5</v>
      </c>
    </row>
    <row r="44" spans="1:5" x14ac:dyDescent="0.25">
      <c r="A44">
        <v>8089666</v>
      </c>
      <c r="B44" t="s">
        <v>0</v>
      </c>
      <c r="C44" t="s">
        <v>441</v>
      </c>
      <c r="D44" t="s">
        <v>483</v>
      </c>
      <c r="E44">
        <v>5</v>
      </c>
    </row>
    <row r="45" spans="1:5" x14ac:dyDescent="0.25">
      <c r="A45">
        <v>9003267</v>
      </c>
      <c r="B45" t="s">
        <v>0</v>
      </c>
      <c r="C45" t="s">
        <v>441</v>
      </c>
      <c r="D45" t="s">
        <v>484</v>
      </c>
      <c r="E45">
        <v>5</v>
      </c>
    </row>
    <row r="46" spans="1:5" x14ac:dyDescent="0.25">
      <c r="A46">
        <v>9039416</v>
      </c>
      <c r="B46" t="s">
        <v>5</v>
      </c>
      <c r="C46" t="s">
        <v>441</v>
      </c>
      <c r="D46" t="s">
        <v>455</v>
      </c>
      <c r="E46">
        <v>4</v>
      </c>
    </row>
    <row r="47" spans="1:5" x14ac:dyDescent="0.25">
      <c r="A47">
        <v>1009760</v>
      </c>
      <c r="B47" t="s">
        <v>5</v>
      </c>
      <c r="C47" t="s">
        <v>441</v>
      </c>
      <c r="D47" t="s">
        <v>459</v>
      </c>
      <c r="E47">
        <v>4</v>
      </c>
    </row>
    <row r="48" spans="1:5" x14ac:dyDescent="0.25">
      <c r="A48">
        <v>2004061</v>
      </c>
      <c r="B48" t="s">
        <v>5</v>
      </c>
      <c r="C48" t="s">
        <v>441</v>
      </c>
      <c r="D48" t="s">
        <v>461</v>
      </c>
      <c r="E48">
        <v>4</v>
      </c>
    </row>
    <row r="49" spans="1:5" x14ac:dyDescent="0.25">
      <c r="A49">
        <v>500245</v>
      </c>
      <c r="B49" t="s">
        <v>3</v>
      </c>
      <c r="C49" t="s">
        <v>441</v>
      </c>
      <c r="D49" t="s">
        <v>467</v>
      </c>
      <c r="E49">
        <v>4</v>
      </c>
    </row>
    <row r="50" spans="1:5" x14ac:dyDescent="0.25">
      <c r="A50">
        <v>4011002</v>
      </c>
      <c r="B50" t="s">
        <v>0</v>
      </c>
      <c r="C50" t="s">
        <v>441</v>
      </c>
      <c r="D50" t="s">
        <v>476</v>
      </c>
      <c r="E50">
        <v>4</v>
      </c>
    </row>
    <row r="51" spans="1:5" x14ac:dyDescent="0.25">
      <c r="A51">
        <v>5001097</v>
      </c>
      <c r="B51" t="s">
        <v>0</v>
      </c>
      <c r="C51" t="s">
        <v>441</v>
      </c>
      <c r="D51" t="s">
        <v>477</v>
      </c>
      <c r="E51">
        <v>4</v>
      </c>
    </row>
    <row r="52" spans="1:5" x14ac:dyDescent="0.25">
      <c r="A52">
        <v>10010926</v>
      </c>
      <c r="B52" t="s">
        <v>5</v>
      </c>
      <c r="C52" t="s">
        <v>441</v>
      </c>
      <c r="D52" t="s">
        <v>457</v>
      </c>
      <c r="E52">
        <v>3</v>
      </c>
    </row>
    <row r="53" spans="1:5" x14ac:dyDescent="0.25">
      <c r="A53">
        <v>4009906</v>
      </c>
      <c r="B53" t="s">
        <v>5</v>
      </c>
      <c r="C53" t="s">
        <v>441</v>
      </c>
      <c r="D53" t="s">
        <v>464</v>
      </c>
      <c r="E53">
        <v>3</v>
      </c>
    </row>
    <row r="54" spans="1:5" x14ac:dyDescent="0.25">
      <c r="A54">
        <v>4289</v>
      </c>
      <c r="B54" t="s">
        <v>3</v>
      </c>
      <c r="C54" t="s">
        <v>441</v>
      </c>
      <c r="D54" t="s">
        <v>466</v>
      </c>
      <c r="E54">
        <v>3</v>
      </c>
    </row>
    <row r="55" spans="1:5" x14ac:dyDescent="0.25">
      <c r="A55">
        <v>2005572</v>
      </c>
      <c r="B55" t="s">
        <v>3</v>
      </c>
      <c r="C55" t="s">
        <v>441</v>
      </c>
      <c r="D55" t="s">
        <v>469</v>
      </c>
      <c r="E55">
        <v>3</v>
      </c>
    </row>
    <row r="56" spans="1:5" x14ac:dyDescent="0.25">
      <c r="A56">
        <v>3009633</v>
      </c>
      <c r="B56" t="s">
        <v>3</v>
      </c>
      <c r="C56" t="s">
        <v>441</v>
      </c>
      <c r="D56" t="s">
        <v>470</v>
      </c>
      <c r="E56">
        <v>3</v>
      </c>
    </row>
    <row r="57" spans="1:5" x14ac:dyDescent="0.25">
      <c r="A57">
        <v>2012014</v>
      </c>
      <c r="B57" t="s">
        <v>0</v>
      </c>
      <c r="C57" t="s">
        <v>441</v>
      </c>
      <c r="D57" t="s">
        <v>472</v>
      </c>
      <c r="E57">
        <v>3</v>
      </c>
    </row>
    <row r="58" spans="1:5" x14ac:dyDescent="0.25">
      <c r="A58">
        <v>4000996</v>
      </c>
      <c r="B58" t="s">
        <v>0</v>
      </c>
      <c r="C58" t="s">
        <v>441</v>
      </c>
      <c r="D58" t="s">
        <v>474</v>
      </c>
      <c r="E58">
        <v>3</v>
      </c>
    </row>
    <row r="59" spans="1:5" x14ac:dyDescent="0.25">
      <c r="A59">
        <v>5001098</v>
      </c>
      <c r="B59" t="s">
        <v>0</v>
      </c>
      <c r="C59" t="s">
        <v>441</v>
      </c>
      <c r="D59" t="s">
        <v>478</v>
      </c>
      <c r="E59">
        <v>3</v>
      </c>
    </row>
    <row r="60" spans="1:5" x14ac:dyDescent="0.25">
      <c r="A60">
        <v>7011435</v>
      </c>
      <c r="B60" t="s">
        <v>0</v>
      </c>
      <c r="C60" t="s">
        <v>441</v>
      </c>
      <c r="D60" t="s">
        <v>481</v>
      </c>
      <c r="E60">
        <v>3</v>
      </c>
    </row>
    <row r="61" spans="1:5" x14ac:dyDescent="0.25">
      <c r="A61">
        <v>9016278</v>
      </c>
      <c r="B61" t="s">
        <v>5</v>
      </c>
      <c r="C61" t="s">
        <v>441</v>
      </c>
      <c r="D61" t="s">
        <v>454</v>
      </c>
      <c r="E61">
        <v>2</v>
      </c>
    </row>
    <row r="62" spans="1:5" x14ac:dyDescent="0.25">
      <c r="A62">
        <v>3011094</v>
      </c>
      <c r="B62" t="s">
        <v>5</v>
      </c>
      <c r="C62" t="s">
        <v>441</v>
      </c>
      <c r="D62" t="s">
        <v>462</v>
      </c>
      <c r="E62">
        <v>2</v>
      </c>
    </row>
    <row r="63" spans="1:5" x14ac:dyDescent="0.25">
      <c r="A63">
        <v>4002206</v>
      </c>
      <c r="B63" t="s">
        <v>5</v>
      </c>
      <c r="C63" t="s">
        <v>441</v>
      </c>
      <c r="D63" t="s">
        <v>463</v>
      </c>
      <c r="E63">
        <v>2</v>
      </c>
    </row>
    <row r="64" spans="1:5" x14ac:dyDescent="0.25">
      <c r="A64">
        <v>2003539</v>
      </c>
      <c r="B64" t="s">
        <v>3</v>
      </c>
      <c r="C64" t="s">
        <v>441</v>
      </c>
      <c r="D64" t="s">
        <v>468</v>
      </c>
      <c r="E64">
        <v>2</v>
      </c>
    </row>
    <row r="65" spans="1:5" x14ac:dyDescent="0.25">
      <c r="A65">
        <v>4006540</v>
      </c>
      <c r="B65" t="s">
        <v>0</v>
      </c>
      <c r="C65" t="s">
        <v>441</v>
      </c>
      <c r="D65" t="s">
        <v>475</v>
      </c>
      <c r="E65">
        <v>2</v>
      </c>
    </row>
    <row r="66" spans="1:5" x14ac:dyDescent="0.25">
      <c r="A66">
        <v>5006152</v>
      </c>
      <c r="B66" t="s">
        <v>0</v>
      </c>
      <c r="C66" t="s">
        <v>441</v>
      </c>
      <c r="D66" t="s">
        <v>479</v>
      </c>
      <c r="E66">
        <v>2</v>
      </c>
    </row>
    <row r="67" spans="1:5" x14ac:dyDescent="0.25">
      <c r="A67">
        <v>7071198</v>
      </c>
      <c r="B67" t="s">
        <v>0</v>
      </c>
      <c r="C67" t="s">
        <v>441</v>
      </c>
      <c r="D67" t="s">
        <v>482</v>
      </c>
      <c r="E67">
        <v>2</v>
      </c>
    </row>
    <row r="68" spans="1:5" x14ac:dyDescent="0.25">
      <c r="A68">
        <v>10173664</v>
      </c>
      <c r="B68" t="s">
        <v>0</v>
      </c>
      <c r="C68" t="s">
        <v>441</v>
      </c>
      <c r="D68" t="s">
        <v>486</v>
      </c>
      <c r="E68">
        <v>2</v>
      </c>
    </row>
    <row r="69" spans="1:5" x14ac:dyDescent="0.25">
      <c r="A69">
        <v>5015869</v>
      </c>
      <c r="B69" t="s">
        <v>5</v>
      </c>
      <c r="C69" t="s">
        <v>441</v>
      </c>
      <c r="D69" t="s">
        <v>415</v>
      </c>
      <c r="E69">
        <v>1</v>
      </c>
    </row>
    <row r="70" spans="1:5" x14ac:dyDescent="0.25">
      <c r="A70">
        <v>6023231</v>
      </c>
      <c r="B70" t="s">
        <v>5</v>
      </c>
      <c r="C70" t="s">
        <v>441</v>
      </c>
      <c r="D70" t="s">
        <v>411</v>
      </c>
      <c r="E70">
        <v>1</v>
      </c>
    </row>
    <row r="71" spans="1:5" x14ac:dyDescent="0.25">
      <c r="A71">
        <v>6011198</v>
      </c>
      <c r="B71" t="s">
        <v>5</v>
      </c>
      <c r="C71" t="s">
        <v>441</v>
      </c>
      <c r="D71" t="s">
        <v>411</v>
      </c>
      <c r="E71">
        <v>1</v>
      </c>
    </row>
    <row r="72" spans="1:5" x14ac:dyDescent="0.25">
      <c r="A72">
        <v>6012681</v>
      </c>
      <c r="B72" t="s">
        <v>5</v>
      </c>
      <c r="C72" t="s">
        <v>441</v>
      </c>
      <c r="D72" t="s">
        <v>413</v>
      </c>
      <c r="E72">
        <v>1</v>
      </c>
    </row>
    <row r="73" spans="1:5" x14ac:dyDescent="0.25">
      <c r="A73">
        <v>6014511</v>
      </c>
      <c r="B73" t="s">
        <v>5</v>
      </c>
      <c r="C73" t="s">
        <v>441</v>
      </c>
      <c r="D73" t="s">
        <v>415</v>
      </c>
      <c r="E73">
        <v>1</v>
      </c>
    </row>
    <row r="74" spans="1:5" x14ac:dyDescent="0.25">
      <c r="A74">
        <v>7076814</v>
      </c>
      <c r="B74" t="s">
        <v>5</v>
      </c>
      <c r="C74" t="s">
        <v>441</v>
      </c>
      <c r="D74" t="s">
        <v>413</v>
      </c>
      <c r="E74">
        <v>1</v>
      </c>
    </row>
    <row r="75" spans="1:5" x14ac:dyDescent="0.25">
      <c r="A75">
        <v>7076815</v>
      </c>
      <c r="B75" t="s">
        <v>5</v>
      </c>
      <c r="C75" t="s">
        <v>441</v>
      </c>
      <c r="D75" t="s">
        <v>412</v>
      </c>
      <c r="E75">
        <v>1</v>
      </c>
    </row>
    <row r="76" spans="1:5" x14ac:dyDescent="0.25">
      <c r="A76">
        <v>7089231</v>
      </c>
      <c r="B76" t="s">
        <v>5</v>
      </c>
      <c r="C76" t="s">
        <v>441</v>
      </c>
      <c r="D76" t="s">
        <v>411</v>
      </c>
      <c r="E76">
        <v>1</v>
      </c>
    </row>
    <row r="77" spans="1:5" x14ac:dyDescent="0.25">
      <c r="A77">
        <v>9003370</v>
      </c>
      <c r="B77" t="s">
        <v>5</v>
      </c>
      <c r="C77" t="s">
        <v>441</v>
      </c>
      <c r="D77" t="s">
        <v>412</v>
      </c>
      <c r="E77">
        <v>1</v>
      </c>
    </row>
    <row r="78" spans="1:5" x14ac:dyDescent="0.25">
      <c r="A78">
        <v>9052398</v>
      </c>
      <c r="B78" t="s">
        <v>5</v>
      </c>
      <c r="C78" t="s">
        <v>441</v>
      </c>
      <c r="D78" t="s">
        <v>412</v>
      </c>
      <c r="E78">
        <v>1</v>
      </c>
    </row>
    <row r="79" spans="1:5" x14ac:dyDescent="0.25">
      <c r="A79">
        <v>324</v>
      </c>
      <c r="B79" t="s">
        <v>5</v>
      </c>
      <c r="C79" t="s">
        <v>441</v>
      </c>
      <c r="D79" t="s">
        <v>412</v>
      </c>
      <c r="E79">
        <v>1</v>
      </c>
    </row>
    <row r="80" spans="1:5" x14ac:dyDescent="0.25">
      <c r="A80">
        <v>3909</v>
      </c>
      <c r="B80" t="s">
        <v>5</v>
      </c>
      <c r="C80" t="s">
        <v>441</v>
      </c>
      <c r="D80" t="s">
        <v>416</v>
      </c>
      <c r="E80">
        <v>1</v>
      </c>
    </row>
    <row r="81" spans="1:5" x14ac:dyDescent="0.25">
      <c r="A81">
        <v>1007631</v>
      </c>
      <c r="B81" t="s">
        <v>5</v>
      </c>
      <c r="C81" t="s">
        <v>441</v>
      </c>
      <c r="D81" t="s">
        <v>413</v>
      </c>
      <c r="E81">
        <v>1</v>
      </c>
    </row>
    <row r="82" spans="1:5" x14ac:dyDescent="0.25">
      <c r="A82">
        <v>3005132</v>
      </c>
      <c r="B82" t="s">
        <v>5</v>
      </c>
      <c r="C82" t="s">
        <v>441</v>
      </c>
      <c r="D82" t="s">
        <v>412</v>
      </c>
      <c r="E82">
        <v>1</v>
      </c>
    </row>
    <row r="83" spans="1:5" x14ac:dyDescent="0.25">
      <c r="A83">
        <v>3016056</v>
      </c>
      <c r="B83" t="s">
        <v>5</v>
      </c>
      <c r="C83" t="s">
        <v>441</v>
      </c>
      <c r="D83" t="s">
        <v>412</v>
      </c>
      <c r="E83">
        <v>1</v>
      </c>
    </row>
    <row r="84" spans="1:5" x14ac:dyDescent="0.25">
      <c r="A84">
        <v>3900219</v>
      </c>
      <c r="B84" t="s">
        <v>5</v>
      </c>
      <c r="C84" t="s">
        <v>441</v>
      </c>
      <c r="D84" t="s">
        <v>402</v>
      </c>
      <c r="E84">
        <v>1</v>
      </c>
    </row>
    <row r="85" spans="1:5" x14ac:dyDescent="0.25">
      <c r="A85">
        <v>4000304</v>
      </c>
      <c r="B85" t="s">
        <v>5</v>
      </c>
      <c r="C85" t="s">
        <v>441</v>
      </c>
      <c r="D85" t="s">
        <v>412</v>
      </c>
      <c r="E85">
        <v>1</v>
      </c>
    </row>
    <row r="86" spans="1:5" x14ac:dyDescent="0.25">
      <c r="A86">
        <v>4003924</v>
      </c>
      <c r="B86" t="s">
        <v>5</v>
      </c>
      <c r="C86" t="s">
        <v>441</v>
      </c>
      <c r="D86" t="s">
        <v>412</v>
      </c>
      <c r="E86">
        <v>1</v>
      </c>
    </row>
    <row r="87" spans="1:5" x14ac:dyDescent="0.25">
      <c r="A87">
        <v>4008140</v>
      </c>
      <c r="B87" t="s">
        <v>5</v>
      </c>
      <c r="C87" t="s">
        <v>441</v>
      </c>
      <c r="D87" t="s">
        <v>411</v>
      </c>
      <c r="E87">
        <v>1</v>
      </c>
    </row>
    <row r="88" spans="1:5" x14ac:dyDescent="0.25">
      <c r="A88">
        <v>4011027</v>
      </c>
      <c r="B88" t="s">
        <v>5</v>
      </c>
      <c r="C88" t="s">
        <v>441</v>
      </c>
      <c r="D88" t="s">
        <v>413</v>
      </c>
      <c r="E88">
        <v>1</v>
      </c>
    </row>
    <row r="89" spans="1:5" x14ac:dyDescent="0.25">
      <c r="A89">
        <v>2002573</v>
      </c>
      <c r="B89" t="s">
        <v>3</v>
      </c>
      <c r="C89" t="s">
        <v>441</v>
      </c>
      <c r="D89" t="s">
        <v>419</v>
      </c>
      <c r="E89">
        <v>1</v>
      </c>
    </row>
    <row r="90" spans="1:5" x14ac:dyDescent="0.25">
      <c r="A90">
        <v>3010583</v>
      </c>
      <c r="B90" t="s">
        <v>3</v>
      </c>
      <c r="C90" t="s">
        <v>441</v>
      </c>
      <c r="D90" t="s">
        <v>436</v>
      </c>
      <c r="E90">
        <v>1</v>
      </c>
    </row>
    <row r="91" spans="1:5" x14ac:dyDescent="0.25">
      <c r="A91">
        <v>3011892</v>
      </c>
      <c r="B91" t="s">
        <v>3</v>
      </c>
      <c r="C91" t="s">
        <v>441</v>
      </c>
      <c r="D91" t="s">
        <v>421</v>
      </c>
      <c r="E91">
        <v>1</v>
      </c>
    </row>
    <row r="92" spans="1:5" x14ac:dyDescent="0.25">
      <c r="A92">
        <v>5018675</v>
      </c>
      <c r="B92" t="s">
        <v>3</v>
      </c>
      <c r="C92" t="s">
        <v>441</v>
      </c>
      <c r="D92" t="s">
        <v>418</v>
      </c>
      <c r="E92">
        <v>1</v>
      </c>
    </row>
    <row r="93" spans="1:5" x14ac:dyDescent="0.25">
      <c r="A93">
        <v>6056633</v>
      </c>
      <c r="B93" t="s">
        <v>3</v>
      </c>
      <c r="C93" t="s">
        <v>441</v>
      </c>
      <c r="D93" t="s">
        <v>411</v>
      </c>
      <c r="E93">
        <v>1</v>
      </c>
    </row>
    <row r="94" spans="1:5" x14ac:dyDescent="0.25">
      <c r="A94">
        <v>7086224</v>
      </c>
      <c r="B94" t="s">
        <v>3</v>
      </c>
      <c r="C94" t="s">
        <v>441</v>
      </c>
      <c r="D94" t="s">
        <v>422</v>
      </c>
      <c r="E94">
        <v>1</v>
      </c>
    </row>
    <row r="95" spans="1:5" x14ac:dyDescent="0.25">
      <c r="A95">
        <v>9034464</v>
      </c>
      <c r="B95" t="s">
        <v>3</v>
      </c>
      <c r="C95" t="s">
        <v>441</v>
      </c>
      <c r="D95" t="s">
        <v>405</v>
      </c>
      <c r="E95">
        <v>1</v>
      </c>
    </row>
    <row r="96" spans="1:5" x14ac:dyDescent="0.25">
      <c r="A96">
        <v>9040167</v>
      </c>
      <c r="B96" t="s">
        <v>3</v>
      </c>
      <c r="C96" t="s">
        <v>441</v>
      </c>
      <c r="D96" t="s">
        <v>409</v>
      </c>
      <c r="E96">
        <v>1</v>
      </c>
    </row>
    <row r="97" spans="1:5" x14ac:dyDescent="0.25">
      <c r="A97">
        <v>9083682</v>
      </c>
      <c r="B97" t="s">
        <v>3</v>
      </c>
      <c r="C97" t="s">
        <v>441</v>
      </c>
      <c r="D97" t="s">
        <v>411</v>
      </c>
      <c r="E97">
        <v>1</v>
      </c>
    </row>
    <row r="98" spans="1:5" x14ac:dyDescent="0.25">
      <c r="A98">
        <v>10071135</v>
      </c>
      <c r="B98" t="s">
        <v>3</v>
      </c>
      <c r="C98" t="s">
        <v>441</v>
      </c>
      <c r="D98" t="s">
        <v>424</v>
      </c>
      <c r="E98">
        <v>1</v>
      </c>
    </row>
    <row r="99" spans="1:5" x14ac:dyDescent="0.25">
      <c r="A99">
        <v>2005223</v>
      </c>
      <c r="B99" t="s">
        <v>0</v>
      </c>
      <c r="C99" t="s">
        <v>441</v>
      </c>
      <c r="D99" t="s">
        <v>412</v>
      </c>
      <c r="E99">
        <v>1</v>
      </c>
    </row>
    <row r="100" spans="1:5" x14ac:dyDescent="0.25">
      <c r="A100">
        <v>4007054</v>
      </c>
      <c r="B100" t="s">
        <v>0</v>
      </c>
      <c r="C100" t="s">
        <v>441</v>
      </c>
      <c r="D100" t="s">
        <v>416</v>
      </c>
      <c r="E100">
        <v>1</v>
      </c>
    </row>
    <row r="101" spans="1:5" x14ac:dyDescent="0.25">
      <c r="A101">
        <v>4900268</v>
      </c>
      <c r="B101" t="s">
        <v>0</v>
      </c>
      <c r="C101" t="s">
        <v>441</v>
      </c>
      <c r="D101" t="s">
        <v>414</v>
      </c>
      <c r="E101">
        <v>1</v>
      </c>
    </row>
    <row r="102" spans="1:5" x14ac:dyDescent="0.25">
      <c r="A102">
        <v>98005277</v>
      </c>
      <c r="B102" t="s">
        <v>0</v>
      </c>
      <c r="C102" t="s">
        <v>441</v>
      </c>
      <c r="D102" t="s">
        <v>411</v>
      </c>
      <c r="E102">
        <v>1</v>
      </c>
    </row>
    <row r="103" spans="1:5" x14ac:dyDescent="0.25">
      <c r="A103">
        <v>6012361</v>
      </c>
      <c r="B103" t="s">
        <v>0</v>
      </c>
      <c r="C103" t="s">
        <v>441</v>
      </c>
      <c r="D103" t="s">
        <v>411</v>
      </c>
      <c r="E103">
        <v>1</v>
      </c>
    </row>
    <row r="104" spans="1:5" x14ac:dyDescent="0.25">
      <c r="A104">
        <v>8103536</v>
      </c>
      <c r="B104" t="s">
        <v>0</v>
      </c>
      <c r="C104" t="s">
        <v>441</v>
      </c>
      <c r="D104" t="s">
        <v>411</v>
      </c>
      <c r="E104">
        <v>1</v>
      </c>
    </row>
    <row r="105" spans="1:5" x14ac:dyDescent="0.25">
      <c r="A105">
        <v>9090287</v>
      </c>
      <c r="B105" t="s">
        <v>0</v>
      </c>
      <c r="C105" t="s">
        <v>441</v>
      </c>
      <c r="D105" t="s">
        <v>414</v>
      </c>
      <c r="E105">
        <v>1</v>
      </c>
    </row>
    <row r="106" spans="1:5" x14ac:dyDescent="0.25">
      <c r="A106">
        <v>10020659</v>
      </c>
      <c r="B106" t="s">
        <v>0</v>
      </c>
      <c r="C106" t="s">
        <v>441</v>
      </c>
      <c r="D106" t="s">
        <v>412</v>
      </c>
      <c r="E106">
        <v>1</v>
      </c>
    </row>
    <row r="107" spans="1:5" x14ac:dyDescent="0.25">
      <c r="A107">
        <v>10025902</v>
      </c>
      <c r="B107" t="s">
        <v>0</v>
      </c>
      <c r="C107" t="s">
        <v>441</v>
      </c>
      <c r="D107" t="s">
        <v>412</v>
      </c>
      <c r="E107">
        <v>1</v>
      </c>
    </row>
    <row r="109" spans="1:5" x14ac:dyDescent="0.25">
      <c r="A109">
        <f>SUBTOTAL(2,Leukozyten[Edited_BfArM Nummer2])</f>
        <v>106</v>
      </c>
      <c r="E109">
        <f>SUBTOTAL(9,Leukozyten[Total Number of Observations])</f>
        <v>225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N370"/>
  <sheetViews>
    <sheetView topLeftCell="BU1" workbookViewId="0">
      <selection sqref="A1:CN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6" width="23.85546875" customWidth="1"/>
    <col min="7" max="15" width="22.85546875" customWidth="1"/>
    <col min="16" max="24" width="21.85546875" customWidth="1"/>
    <col min="25" max="25" width="20.28515625" customWidth="1"/>
    <col min="26" max="34" width="11.7109375" customWidth="1"/>
    <col min="35" max="89" width="12.7109375" customWidth="1"/>
    <col min="90" max="92" width="13.7109375" customWidth="1"/>
  </cols>
  <sheetData>
    <row r="1" spans="1:92" x14ac:dyDescent="0.25">
      <c r="A1" s="6" t="s">
        <v>96</v>
      </c>
      <c r="B1" s="7" t="s">
        <v>97</v>
      </c>
      <c r="C1" s="24" t="s">
        <v>487</v>
      </c>
      <c r="D1" s="24" t="s">
        <v>488</v>
      </c>
      <c r="E1" s="24" t="s">
        <v>489</v>
      </c>
      <c r="F1" s="24" t="s">
        <v>490</v>
      </c>
      <c r="G1" s="24" t="s">
        <v>491</v>
      </c>
      <c r="H1" s="24" t="s">
        <v>492</v>
      </c>
      <c r="I1" s="24" t="s">
        <v>493</v>
      </c>
      <c r="J1" s="24" t="s">
        <v>494</v>
      </c>
      <c r="K1" s="24" t="s">
        <v>495</v>
      </c>
      <c r="L1" s="24" t="s">
        <v>496</v>
      </c>
      <c r="M1" s="24" t="s">
        <v>497</v>
      </c>
      <c r="N1" s="24" t="s">
        <v>498</v>
      </c>
      <c r="O1" s="24" t="s">
        <v>499</v>
      </c>
      <c r="P1" s="24" t="s">
        <v>500</v>
      </c>
      <c r="Q1" s="24" t="s">
        <v>501</v>
      </c>
      <c r="R1" s="24" t="s">
        <v>502</v>
      </c>
      <c r="S1" s="24" t="s">
        <v>503</v>
      </c>
      <c r="T1" s="24" t="s">
        <v>504</v>
      </c>
      <c r="U1" s="24" t="s">
        <v>505</v>
      </c>
      <c r="V1" s="24" t="s">
        <v>506</v>
      </c>
      <c r="W1" s="24" t="s">
        <v>507</v>
      </c>
      <c r="X1" s="24" t="s">
        <v>508</v>
      </c>
      <c r="Y1" s="24" t="s">
        <v>509</v>
      </c>
      <c r="Z1" s="2" t="s">
        <v>510</v>
      </c>
      <c r="AA1" s="2" t="s">
        <v>511</v>
      </c>
      <c r="AB1" s="2" t="s">
        <v>512</v>
      </c>
      <c r="AC1" s="2" t="s">
        <v>513</v>
      </c>
      <c r="AD1" s="2" t="s">
        <v>514</v>
      </c>
      <c r="AE1" s="2" t="s">
        <v>515</v>
      </c>
      <c r="AF1" s="2" t="s">
        <v>516</v>
      </c>
      <c r="AG1" s="2" t="s">
        <v>517</v>
      </c>
      <c r="AH1" s="2" t="s">
        <v>518</v>
      </c>
      <c r="AI1" s="2" t="s">
        <v>519</v>
      </c>
      <c r="AJ1" s="2" t="s">
        <v>520</v>
      </c>
      <c r="AK1" s="2" t="s">
        <v>521</v>
      </c>
      <c r="AL1" s="2" t="s">
        <v>522</v>
      </c>
      <c r="AM1" s="2" t="s">
        <v>523</v>
      </c>
      <c r="AN1" s="2" t="s">
        <v>524</v>
      </c>
      <c r="AO1" s="2" t="s">
        <v>525</v>
      </c>
      <c r="AP1" s="2" t="s">
        <v>526</v>
      </c>
      <c r="AQ1" s="2" t="s">
        <v>527</v>
      </c>
      <c r="AR1" s="2" t="s">
        <v>528</v>
      </c>
      <c r="AS1" s="2" t="s">
        <v>529</v>
      </c>
      <c r="AT1" s="2" t="s">
        <v>530</v>
      </c>
      <c r="AU1" s="2" t="s">
        <v>531</v>
      </c>
      <c r="AV1" s="2" t="s">
        <v>532</v>
      </c>
      <c r="AW1" s="2" t="s">
        <v>533</v>
      </c>
      <c r="AX1" s="2" t="s">
        <v>534</v>
      </c>
      <c r="AY1" s="2" t="s">
        <v>535</v>
      </c>
      <c r="AZ1" s="2" t="s">
        <v>536</v>
      </c>
      <c r="BA1" s="2" t="s">
        <v>537</v>
      </c>
      <c r="BB1" s="30" t="s">
        <v>538</v>
      </c>
      <c r="BC1" s="30" t="s">
        <v>539</v>
      </c>
      <c r="BD1" s="31" t="s">
        <v>540</v>
      </c>
      <c r="BE1" s="31" t="s">
        <v>541</v>
      </c>
      <c r="BF1" s="31" t="s">
        <v>542</v>
      </c>
      <c r="BG1" s="31" t="s">
        <v>543</v>
      </c>
      <c r="BH1" s="31" t="s">
        <v>544</v>
      </c>
      <c r="BI1" s="31" t="s">
        <v>545</v>
      </c>
      <c r="BJ1" s="31" t="s">
        <v>546</v>
      </c>
      <c r="BK1" s="31" t="s">
        <v>547</v>
      </c>
      <c r="BL1" s="31" t="s">
        <v>548</v>
      </c>
      <c r="BM1" s="31" t="s">
        <v>549</v>
      </c>
      <c r="BN1" s="31" t="s">
        <v>550</v>
      </c>
      <c r="BO1" s="31" t="s">
        <v>551</v>
      </c>
      <c r="BP1" s="31" t="s">
        <v>552</v>
      </c>
      <c r="BQ1" s="31" t="s">
        <v>553</v>
      </c>
      <c r="BR1" s="31" t="s">
        <v>554</v>
      </c>
      <c r="BS1" s="31" t="s">
        <v>555</v>
      </c>
      <c r="BT1" s="31" t="s">
        <v>556</v>
      </c>
      <c r="BU1" s="31" t="s">
        <v>557</v>
      </c>
      <c r="BV1" s="31" t="s">
        <v>558</v>
      </c>
      <c r="BW1" s="31" t="s">
        <v>559</v>
      </c>
      <c r="BX1" s="31" t="s">
        <v>560</v>
      </c>
      <c r="BY1" s="31" t="s">
        <v>561</v>
      </c>
      <c r="BZ1" s="31" t="s">
        <v>562</v>
      </c>
      <c r="CA1" s="31" t="s">
        <v>563</v>
      </c>
      <c r="CB1" s="31" t="s">
        <v>564</v>
      </c>
      <c r="CC1" s="31" t="s">
        <v>565</v>
      </c>
      <c r="CD1" s="31" t="s">
        <v>566</v>
      </c>
      <c r="CE1" s="31" t="s">
        <v>567</v>
      </c>
      <c r="CF1" s="31" t="s">
        <v>568</v>
      </c>
      <c r="CG1" s="31" t="s">
        <v>569</v>
      </c>
      <c r="CH1" s="31" t="s">
        <v>570</v>
      </c>
      <c r="CI1" s="31" t="s">
        <v>571</v>
      </c>
      <c r="CJ1" s="31" t="s">
        <v>572</v>
      </c>
      <c r="CK1" s="31" t="s">
        <v>573</v>
      </c>
      <c r="CL1" s="31" t="s">
        <v>574</v>
      </c>
      <c r="CM1" s="31" t="s">
        <v>576</v>
      </c>
      <c r="CN1" s="31" t="s">
        <v>575</v>
      </c>
    </row>
    <row r="2" spans="1:92" x14ac:dyDescent="0.25">
      <c r="A2">
        <v>7072184</v>
      </c>
      <c r="B2" t="s">
        <v>20</v>
      </c>
      <c r="C2" s="12"/>
      <c r="D2" s="12"/>
      <c r="E2" s="12"/>
      <c r="F2" s="12"/>
      <c r="G2" s="12"/>
      <c r="Y2">
        <v>916</v>
      </c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</row>
    <row r="3" spans="1:92" x14ac:dyDescent="0.25">
      <c r="A3">
        <v>9108231</v>
      </c>
      <c r="B3" t="s">
        <v>20</v>
      </c>
      <c r="C3" s="12"/>
      <c r="D3" s="12"/>
      <c r="E3" s="12"/>
      <c r="F3" s="12"/>
      <c r="G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</row>
    <row r="4" spans="1:92" x14ac:dyDescent="0.25">
      <c r="A4">
        <v>12061933</v>
      </c>
      <c r="B4" t="s">
        <v>20</v>
      </c>
      <c r="C4" s="12"/>
      <c r="D4" s="12"/>
      <c r="E4" s="12"/>
      <c r="F4" s="12"/>
      <c r="G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</row>
    <row r="5" spans="1:92" x14ac:dyDescent="0.25">
      <c r="A5">
        <v>95005911</v>
      </c>
      <c r="B5" t="s">
        <v>20</v>
      </c>
    </row>
    <row r="6" spans="1:92" x14ac:dyDescent="0.25">
      <c r="A6">
        <v>99001908</v>
      </c>
      <c r="B6" t="s">
        <v>20</v>
      </c>
    </row>
    <row r="7" spans="1:92" x14ac:dyDescent="0.25">
      <c r="A7">
        <v>99004067</v>
      </c>
      <c r="B7" t="s">
        <v>20</v>
      </c>
      <c r="Y7">
        <v>20</v>
      </c>
    </row>
    <row r="8" spans="1:92" x14ac:dyDescent="0.25">
      <c r="A8">
        <v>97002136</v>
      </c>
      <c r="B8" t="s">
        <v>20</v>
      </c>
      <c r="Y8">
        <v>189</v>
      </c>
    </row>
    <row r="9" spans="1:92" x14ac:dyDescent="0.25">
      <c r="A9">
        <v>1502</v>
      </c>
      <c r="B9" t="s">
        <v>20</v>
      </c>
      <c r="C9" s="12"/>
      <c r="D9" s="12"/>
      <c r="E9" s="12"/>
      <c r="F9" s="12"/>
      <c r="G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>
        <v>52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</row>
    <row r="10" spans="1:92" x14ac:dyDescent="0.25">
      <c r="A10">
        <v>4003543</v>
      </c>
      <c r="B10" t="s">
        <v>20</v>
      </c>
      <c r="C10" s="12"/>
      <c r="D10" s="12"/>
      <c r="E10" s="12"/>
      <c r="F10" s="12"/>
      <c r="G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C10" s="12"/>
      <c r="AD10" s="12"/>
      <c r="AE10" s="12"/>
      <c r="AF10" s="12"/>
      <c r="AG10">
        <v>39</v>
      </c>
      <c r="AJ10" s="12"/>
      <c r="AK10">
        <v>25</v>
      </c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</row>
    <row r="11" spans="1:92" x14ac:dyDescent="0.25">
      <c r="A11">
        <v>4900261</v>
      </c>
      <c r="B11" t="s">
        <v>20</v>
      </c>
      <c r="C11" s="12"/>
      <c r="D11" s="12"/>
      <c r="E11" s="12"/>
      <c r="F11" s="12"/>
      <c r="G11" s="12"/>
      <c r="J11" s="12"/>
      <c r="K11" s="12"/>
      <c r="L11" s="12"/>
      <c r="M11" s="12"/>
      <c r="N11" s="12"/>
      <c r="O11" s="12"/>
      <c r="P11" s="12"/>
      <c r="Q11" s="12"/>
      <c r="S11" s="12"/>
      <c r="T11" s="12"/>
      <c r="U11">
        <v>668</v>
      </c>
      <c r="V11">
        <v>454</v>
      </c>
      <c r="Y11" s="12"/>
      <c r="Z11" s="12"/>
      <c r="AA11" s="12"/>
      <c r="AE11" s="12"/>
      <c r="AF11">
        <v>184</v>
      </c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</row>
    <row r="12" spans="1:92" x14ac:dyDescent="0.25">
      <c r="C12" s="12"/>
      <c r="D12" s="12"/>
      <c r="E12" s="12"/>
      <c r="F12" s="12"/>
      <c r="G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</row>
    <row r="13" spans="1:92" x14ac:dyDescent="0.25">
      <c r="A13">
        <v>14242856</v>
      </c>
      <c r="B13" t="s">
        <v>18</v>
      </c>
      <c r="C13" s="12"/>
      <c r="D13" s="12"/>
      <c r="E13" s="12"/>
      <c r="F13" s="12"/>
      <c r="G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>
        <v>80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</row>
    <row r="14" spans="1:92" x14ac:dyDescent="0.25">
      <c r="A14">
        <v>99001183</v>
      </c>
      <c r="B14" t="s">
        <v>18</v>
      </c>
      <c r="C14" s="12"/>
      <c r="D14" s="12"/>
      <c r="E14" s="12"/>
      <c r="F14" s="12"/>
      <c r="G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</row>
    <row r="15" spans="1:92" x14ac:dyDescent="0.25">
      <c r="A15">
        <v>3000983</v>
      </c>
      <c r="B15" t="s">
        <v>18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>
        <v>28</v>
      </c>
      <c r="AE15">
        <v>131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>
        <v>135</v>
      </c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</row>
    <row r="16" spans="1:92" x14ac:dyDescent="0.25">
      <c r="A16">
        <v>10064335</v>
      </c>
      <c r="B16" t="s">
        <v>18</v>
      </c>
      <c r="C16" s="12"/>
      <c r="D16" s="12"/>
      <c r="E16" s="12"/>
      <c r="F16" s="12"/>
      <c r="G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>
        <v>75</v>
      </c>
      <c r="AN16">
        <v>69</v>
      </c>
      <c r="AO16" s="12"/>
      <c r="AP16">
        <v>47</v>
      </c>
      <c r="BB16">
        <v>191</v>
      </c>
      <c r="BD16">
        <v>19</v>
      </c>
    </row>
    <row r="17" spans="1:92" x14ac:dyDescent="0.25">
      <c r="A17" s="12"/>
      <c r="C17" s="12"/>
      <c r="D17" s="12"/>
      <c r="E17" s="12"/>
      <c r="F17" s="12"/>
      <c r="G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</row>
    <row r="18" spans="1:92" x14ac:dyDescent="0.25">
      <c r="A18">
        <v>1480</v>
      </c>
      <c r="B18" t="s">
        <v>16</v>
      </c>
      <c r="AE18">
        <v>13</v>
      </c>
    </row>
    <row r="19" spans="1:92" x14ac:dyDescent="0.25">
      <c r="A19">
        <v>7063959</v>
      </c>
      <c r="B19" t="s">
        <v>16</v>
      </c>
      <c r="C19" s="12"/>
      <c r="D19" s="12"/>
      <c r="E19" s="12"/>
      <c r="F19" s="12"/>
      <c r="G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</row>
    <row r="20" spans="1:92" x14ac:dyDescent="0.25">
      <c r="A20">
        <v>1003215</v>
      </c>
      <c r="B20" t="s">
        <v>16</v>
      </c>
      <c r="C20" s="12"/>
      <c r="D20" s="12"/>
      <c r="E20" s="12"/>
      <c r="F20" s="12"/>
      <c r="G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>
        <v>20</v>
      </c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</row>
    <row r="21" spans="1:92" x14ac:dyDescent="0.25">
      <c r="A21">
        <v>99000802</v>
      </c>
      <c r="B21" t="s">
        <v>16</v>
      </c>
      <c r="C21" s="12"/>
      <c r="D21" s="12"/>
      <c r="E21" s="12"/>
      <c r="F21" s="12"/>
      <c r="G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>
        <v>16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</row>
    <row r="22" spans="1:92" x14ac:dyDescent="0.25">
      <c r="A22">
        <v>99000892</v>
      </c>
      <c r="B22" t="s">
        <v>16</v>
      </c>
      <c r="C22" s="12"/>
      <c r="D22" s="12"/>
      <c r="E22" s="12"/>
      <c r="F22" s="12"/>
      <c r="G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>
        <v>65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</row>
    <row r="23" spans="1:92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</row>
    <row r="24" spans="1:92" x14ac:dyDescent="0.25">
      <c r="A24">
        <v>1506</v>
      </c>
      <c r="B24" t="s">
        <v>16</v>
      </c>
      <c r="C24" s="12"/>
      <c r="D24" s="12"/>
      <c r="E24" s="12"/>
      <c r="F24" s="12"/>
      <c r="G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>
        <v>15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</row>
    <row r="25" spans="1:92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J25" s="12"/>
      <c r="K25" s="12"/>
      <c r="L25" s="12"/>
      <c r="M25" s="12"/>
      <c r="N25" s="12"/>
      <c r="O25" s="12"/>
      <c r="P25" s="12"/>
      <c r="Q25" s="12"/>
      <c r="S25" s="12"/>
      <c r="T25" s="12"/>
      <c r="Y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</row>
    <row r="26" spans="1:92" x14ac:dyDescent="0.25">
      <c r="A26">
        <v>99000897</v>
      </c>
      <c r="B26" t="s">
        <v>16</v>
      </c>
    </row>
    <row r="27" spans="1:92" x14ac:dyDescent="0.25">
      <c r="A27">
        <v>99001245</v>
      </c>
      <c r="B27" t="s">
        <v>16</v>
      </c>
      <c r="AB27">
        <v>31</v>
      </c>
    </row>
    <row r="28" spans="1:92" x14ac:dyDescent="0.25">
      <c r="A28">
        <v>99001902</v>
      </c>
      <c r="B28" t="s">
        <v>16</v>
      </c>
      <c r="AB28">
        <v>50</v>
      </c>
    </row>
    <row r="29" spans="1:92" x14ac:dyDescent="0.25">
      <c r="A29">
        <v>99001912</v>
      </c>
      <c r="B29" t="s">
        <v>16</v>
      </c>
      <c r="AE29">
        <v>51</v>
      </c>
    </row>
    <row r="30" spans="1:92" x14ac:dyDescent="0.25">
      <c r="A30">
        <v>99001913</v>
      </c>
      <c r="B30" t="s">
        <v>16</v>
      </c>
      <c r="AB30">
        <v>28</v>
      </c>
    </row>
    <row r="31" spans="1:92" x14ac:dyDescent="0.25">
      <c r="A31">
        <v>99001937</v>
      </c>
      <c r="B31" t="s">
        <v>16</v>
      </c>
      <c r="AF31">
        <v>21</v>
      </c>
    </row>
    <row r="32" spans="1:92" x14ac:dyDescent="0.25">
      <c r="A32">
        <v>99001943</v>
      </c>
      <c r="B32" t="s">
        <v>16</v>
      </c>
      <c r="AP32">
        <v>21</v>
      </c>
    </row>
    <row r="33" spans="1:92" x14ac:dyDescent="0.25">
      <c r="A33">
        <v>99001927</v>
      </c>
      <c r="B33" t="s">
        <v>16</v>
      </c>
      <c r="Y33">
        <v>1425</v>
      </c>
    </row>
    <row r="34" spans="1:92" x14ac:dyDescent="0.25">
      <c r="A34">
        <v>1505</v>
      </c>
      <c r="B34" t="s">
        <v>16</v>
      </c>
      <c r="C34" s="12"/>
      <c r="D34" s="12"/>
      <c r="E34" s="12"/>
      <c r="F34" s="12"/>
      <c r="G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>
        <v>28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</row>
    <row r="35" spans="1:92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F35" s="12"/>
      <c r="AG35" s="12"/>
      <c r="AH35">
        <v>25</v>
      </c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</row>
    <row r="36" spans="1:92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>
        <v>1083</v>
      </c>
      <c r="AB36">
        <v>435</v>
      </c>
      <c r="AC36">
        <v>155</v>
      </c>
      <c r="AD36" s="12"/>
      <c r="AE36">
        <v>68</v>
      </c>
      <c r="AF36" s="12"/>
      <c r="AG36">
        <v>51</v>
      </c>
      <c r="AH36">
        <v>19</v>
      </c>
      <c r="AJ36" s="12"/>
      <c r="AK36">
        <v>24</v>
      </c>
      <c r="AN36" s="12"/>
      <c r="AO36" s="12"/>
      <c r="AP36">
        <v>175</v>
      </c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</row>
    <row r="37" spans="1:92" x14ac:dyDescent="0.25">
      <c r="A37">
        <v>98008326</v>
      </c>
      <c r="B37" t="s">
        <v>16</v>
      </c>
      <c r="C37" s="12"/>
      <c r="D37" s="12"/>
      <c r="E37" s="12"/>
      <c r="F37" s="12"/>
      <c r="G37" s="12"/>
      <c r="J37" s="12"/>
      <c r="K37" s="12"/>
      <c r="L37" s="12"/>
      <c r="M37" s="12"/>
      <c r="N37" s="12"/>
      <c r="O37" s="12"/>
      <c r="P37" s="12"/>
      <c r="Q37" s="12"/>
      <c r="S37" s="12"/>
      <c r="T37" s="12"/>
      <c r="U37">
        <v>28</v>
      </c>
      <c r="Y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</row>
    <row r="38" spans="1:92" x14ac:dyDescent="0.25">
      <c r="A38">
        <v>99000717</v>
      </c>
      <c r="B38" t="s">
        <v>16</v>
      </c>
      <c r="C38" s="12"/>
      <c r="D38" s="12"/>
      <c r="E38" s="12"/>
      <c r="F38" s="12"/>
      <c r="G38" s="12"/>
      <c r="J38" s="12"/>
      <c r="K38" s="12"/>
      <c r="L38" s="12"/>
      <c r="M38" s="12"/>
      <c r="N38" s="12"/>
      <c r="O38" s="12"/>
      <c r="P38" s="12"/>
      <c r="Q38" s="12"/>
      <c r="S38" s="12"/>
      <c r="T38" s="12"/>
      <c r="Y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>
        <v>31</v>
      </c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</row>
    <row r="40" spans="1:92" x14ac:dyDescent="0.25">
      <c r="A40" s="15">
        <v>6016435</v>
      </c>
      <c r="B40" t="s">
        <v>14</v>
      </c>
    </row>
    <row r="41" spans="1:92" x14ac:dyDescent="0.25">
      <c r="A41">
        <v>8045149</v>
      </c>
      <c r="B41" t="s">
        <v>14</v>
      </c>
    </row>
    <row r="42" spans="1:92" x14ac:dyDescent="0.25">
      <c r="A42">
        <v>10023001</v>
      </c>
      <c r="B42" t="s">
        <v>14</v>
      </c>
    </row>
    <row r="43" spans="1:92" x14ac:dyDescent="0.25">
      <c r="A43">
        <v>10027526</v>
      </c>
      <c r="B43" t="s">
        <v>14</v>
      </c>
    </row>
    <row r="44" spans="1:92" x14ac:dyDescent="0.25">
      <c r="A44">
        <v>14222171</v>
      </c>
      <c r="B44" t="s">
        <v>14</v>
      </c>
    </row>
    <row r="45" spans="1:92" x14ac:dyDescent="0.25">
      <c r="A45">
        <v>1006143</v>
      </c>
      <c r="B45" t="s">
        <v>14</v>
      </c>
    </row>
    <row r="46" spans="1:92" x14ac:dyDescent="0.25">
      <c r="A46">
        <v>6006917</v>
      </c>
      <c r="B46" t="s">
        <v>14</v>
      </c>
      <c r="Y46">
        <v>54</v>
      </c>
    </row>
    <row r="48" spans="1:92" x14ac:dyDescent="0.25">
      <c r="A48">
        <v>8057159</v>
      </c>
      <c r="B48" t="s">
        <v>12</v>
      </c>
    </row>
    <row r="49" spans="1:81" x14ac:dyDescent="0.25">
      <c r="A49" s="14">
        <v>9140312</v>
      </c>
      <c r="B49" t="s">
        <v>12</v>
      </c>
    </row>
    <row r="50" spans="1:81" x14ac:dyDescent="0.25">
      <c r="A50">
        <v>12008230</v>
      </c>
      <c r="B50" t="s">
        <v>12</v>
      </c>
    </row>
    <row r="51" spans="1:81" x14ac:dyDescent="0.25">
      <c r="A51">
        <v>12088444</v>
      </c>
      <c r="B51" t="s">
        <v>12</v>
      </c>
      <c r="AC51">
        <v>121</v>
      </c>
      <c r="AI51">
        <v>89</v>
      </c>
      <c r="CC51">
        <v>31</v>
      </c>
    </row>
    <row r="52" spans="1:81" x14ac:dyDescent="0.25">
      <c r="A52" s="14">
        <v>13118872</v>
      </c>
      <c r="B52" t="s">
        <v>12</v>
      </c>
    </row>
    <row r="53" spans="1:81" x14ac:dyDescent="0.25">
      <c r="A53">
        <v>12012030</v>
      </c>
      <c r="B53" t="s">
        <v>12</v>
      </c>
    </row>
    <row r="55" spans="1:81" x14ac:dyDescent="0.25">
      <c r="A55" s="15">
        <v>9074418</v>
      </c>
      <c r="B55" t="s">
        <v>11</v>
      </c>
    </row>
    <row r="56" spans="1:81" x14ac:dyDescent="0.25">
      <c r="A56" s="14">
        <v>1263</v>
      </c>
      <c r="B56" t="s">
        <v>11</v>
      </c>
    </row>
    <row r="57" spans="1:81" x14ac:dyDescent="0.25">
      <c r="A57">
        <v>98004910</v>
      </c>
      <c r="B57" t="s">
        <v>11</v>
      </c>
      <c r="Y57">
        <v>47</v>
      </c>
    </row>
    <row r="58" spans="1:81" x14ac:dyDescent="0.25">
      <c r="A58" s="15">
        <v>7103068</v>
      </c>
      <c r="B58" t="s">
        <v>11</v>
      </c>
      <c r="AN58">
        <v>30</v>
      </c>
      <c r="AQ58">
        <v>31</v>
      </c>
    </row>
    <row r="59" spans="1:81" x14ac:dyDescent="0.25">
      <c r="A59">
        <v>11240728</v>
      </c>
      <c r="B59" t="s">
        <v>11</v>
      </c>
      <c r="Z59">
        <v>115.2</v>
      </c>
      <c r="AA59">
        <v>114</v>
      </c>
      <c r="AC59">
        <v>151.19999999999999</v>
      </c>
      <c r="AF59">
        <v>40.200000000000003</v>
      </c>
    </row>
    <row r="61" spans="1:81" x14ac:dyDescent="0.25">
      <c r="A61">
        <v>5015869</v>
      </c>
      <c r="B61" t="s">
        <v>5</v>
      </c>
      <c r="Z61">
        <v>595</v>
      </c>
      <c r="AC61">
        <v>563</v>
      </c>
    </row>
    <row r="62" spans="1:81" x14ac:dyDescent="0.25">
      <c r="A62" s="15">
        <v>5016969</v>
      </c>
      <c r="B62" t="s">
        <v>5</v>
      </c>
    </row>
    <row r="63" spans="1:81" x14ac:dyDescent="0.25">
      <c r="A63">
        <v>6023231</v>
      </c>
      <c r="B63" t="s">
        <v>5</v>
      </c>
    </row>
    <row r="64" spans="1:81" x14ac:dyDescent="0.25">
      <c r="A64" s="15">
        <v>6011198</v>
      </c>
      <c r="B64" t="s">
        <v>5</v>
      </c>
    </row>
    <row r="65" spans="1:44" x14ac:dyDescent="0.25">
      <c r="A65" s="14">
        <v>6012681</v>
      </c>
      <c r="B65" t="s">
        <v>5</v>
      </c>
    </row>
    <row r="66" spans="1:44" x14ac:dyDescent="0.25">
      <c r="A66">
        <v>6014511</v>
      </c>
      <c r="B66" t="s">
        <v>5</v>
      </c>
    </row>
    <row r="67" spans="1:44" x14ac:dyDescent="0.25">
      <c r="A67">
        <v>6045127</v>
      </c>
      <c r="B67" t="s">
        <v>5</v>
      </c>
    </row>
    <row r="68" spans="1:44" x14ac:dyDescent="0.25">
      <c r="A68" s="14">
        <v>7000458</v>
      </c>
      <c r="B68" t="s">
        <v>5</v>
      </c>
    </row>
    <row r="69" spans="1:44" x14ac:dyDescent="0.25">
      <c r="A69">
        <v>7015502</v>
      </c>
      <c r="B69" t="s">
        <v>5</v>
      </c>
      <c r="AE69">
        <v>55</v>
      </c>
    </row>
    <row r="70" spans="1:44" x14ac:dyDescent="0.25">
      <c r="A70">
        <v>7025847</v>
      </c>
      <c r="B70" t="s">
        <v>5</v>
      </c>
    </row>
    <row r="71" spans="1:44" x14ac:dyDescent="0.25">
      <c r="A71">
        <v>7082707</v>
      </c>
      <c r="B71" t="s">
        <v>5</v>
      </c>
      <c r="AL71">
        <v>115.2</v>
      </c>
      <c r="AR71">
        <v>101.4</v>
      </c>
    </row>
    <row r="72" spans="1:44" x14ac:dyDescent="0.25">
      <c r="A72" s="14">
        <v>7083159</v>
      </c>
      <c r="B72" t="s">
        <v>5</v>
      </c>
      <c r="AQ72">
        <v>1316.4</v>
      </c>
    </row>
    <row r="73" spans="1:44" x14ac:dyDescent="0.25">
      <c r="A73">
        <v>7084659</v>
      </c>
      <c r="B73" t="s">
        <v>5</v>
      </c>
      <c r="Z73">
        <v>3837.6</v>
      </c>
    </row>
    <row r="74" spans="1:44" x14ac:dyDescent="0.25">
      <c r="A74" s="14">
        <v>7076814</v>
      </c>
      <c r="B74" t="s">
        <v>5</v>
      </c>
    </row>
    <row r="75" spans="1:44" x14ac:dyDescent="0.25">
      <c r="A75">
        <v>7076815</v>
      </c>
      <c r="B75" t="s">
        <v>5</v>
      </c>
    </row>
    <row r="76" spans="1:44" x14ac:dyDescent="0.25">
      <c r="A76">
        <v>7089231</v>
      </c>
      <c r="B76" t="s">
        <v>5</v>
      </c>
      <c r="Y76">
        <v>400</v>
      </c>
    </row>
    <row r="77" spans="1:44" x14ac:dyDescent="0.25">
      <c r="A77">
        <v>7116004</v>
      </c>
      <c r="B77" t="s">
        <v>5</v>
      </c>
      <c r="Y77">
        <v>67.5</v>
      </c>
      <c r="Z77">
        <v>97</v>
      </c>
    </row>
    <row r="78" spans="1:44" x14ac:dyDescent="0.25">
      <c r="A78">
        <v>8003819</v>
      </c>
      <c r="B78" t="s">
        <v>5</v>
      </c>
    </row>
    <row r="79" spans="1:44" x14ac:dyDescent="0.25">
      <c r="A79" s="14">
        <v>8091779</v>
      </c>
      <c r="B79" t="s">
        <v>5</v>
      </c>
    </row>
    <row r="80" spans="1:44" x14ac:dyDescent="0.25">
      <c r="A80">
        <v>8112522</v>
      </c>
      <c r="B80" t="s">
        <v>5</v>
      </c>
      <c r="AG80">
        <v>5397</v>
      </c>
      <c r="AI80">
        <v>13846</v>
      </c>
      <c r="AL80">
        <v>2562</v>
      </c>
    </row>
    <row r="81" spans="1:59" x14ac:dyDescent="0.25">
      <c r="A81">
        <v>8127397</v>
      </c>
      <c r="B81" t="s">
        <v>5</v>
      </c>
    </row>
    <row r="82" spans="1:59" x14ac:dyDescent="0.25">
      <c r="A82">
        <v>8130998</v>
      </c>
      <c r="B82" t="s">
        <v>5</v>
      </c>
      <c r="Z82">
        <v>342</v>
      </c>
      <c r="AA82">
        <v>211</v>
      </c>
      <c r="AC82">
        <v>80</v>
      </c>
    </row>
    <row r="83" spans="1:59" x14ac:dyDescent="0.25">
      <c r="A83" s="14">
        <v>9002836</v>
      </c>
      <c r="B83" t="s">
        <v>5</v>
      </c>
    </row>
    <row r="84" spans="1:59" x14ac:dyDescent="0.25">
      <c r="A84" s="14">
        <v>9003331</v>
      </c>
      <c r="B84" t="s">
        <v>5</v>
      </c>
      <c r="AU84">
        <v>904.2</v>
      </c>
      <c r="BG84">
        <v>315</v>
      </c>
    </row>
    <row r="85" spans="1:59" x14ac:dyDescent="0.25">
      <c r="A85">
        <v>9003370</v>
      </c>
      <c r="B85" t="s">
        <v>5</v>
      </c>
      <c r="Z85">
        <v>77.400000000000006</v>
      </c>
    </row>
    <row r="86" spans="1:59" x14ac:dyDescent="0.25">
      <c r="A86">
        <v>9016278</v>
      </c>
      <c r="B86" t="s">
        <v>5</v>
      </c>
      <c r="R86">
        <v>235.8</v>
      </c>
      <c r="W86">
        <v>192.6</v>
      </c>
      <c r="AB86">
        <v>178.8</v>
      </c>
      <c r="AF86">
        <v>244.8</v>
      </c>
    </row>
    <row r="87" spans="1:59" x14ac:dyDescent="0.25">
      <c r="A87">
        <v>9030684</v>
      </c>
      <c r="B87" t="s">
        <v>5</v>
      </c>
      <c r="AO87">
        <v>28.8</v>
      </c>
    </row>
    <row r="88" spans="1:59" x14ac:dyDescent="0.25">
      <c r="A88">
        <v>9031387</v>
      </c>
      <c r="B88" t="s">
        <v>5</v>
      </c>
      <c r="AU88">
        <v>34.799999999999997</v>
      </c>
    </row>
    <row r="89" spans="1:59" x14ac:dyDescent="0.25">
      <c r="A89">
        <v>9038676</v>
      </c>
      <c r="B89" t="s">
        <v>5</v>
      </c>
      <c r="Z89">
        <v>12.6</v>
      </c>
    </row>
    <row r="90" spans="1:59" x14ac:dyDescent="0.25">
      <c r="A90" s="14">
        <v>9039416</v>
      </c>
      <c r="B90" t="s">
        <v>5</v>
      </c>
      <c r="AC90">
        <v>43.8</v>
      </c>
    </row>
    <row r="91" spans="1:59" x14ac:dyDescent="0.25">
      <c r="A91">
        <v>9042861</v>
      </c>
      <c r="B91" t="s">
        <v>5</v>
      </c>
      <c r="AP91">
        <v>37.200000000000003</v>
      </c>
      <c r="AS91">
        <v>13.8</v>
      </c>
    </row>
    <row r="92" spans="1:59" x14ac:dyDescent="0.25">
      <c r="A92" s="14">
        <v>9044899</v>
      </c>
      <c r="B92" t="s">
        <v>5</v>
      </c>
      <c r="AB92">
        <v>36</v>
      </c>
      <c r="AE92">
        <v>21</v>
      </c>
      <c r="AH92">
        <v>21</v>
      </c>
    </row>
    <row r="93" spans="1:59" x14ac:dyDescent="0.25">
      <c r="A93">
        <v>9052398</v>
      </c>
      <c r="B93" t="s">
        <v>5</v>
      </c>
      <c r="Z93">
        <v>97.2</v>
      </c>
      <c r="AB93">
        <v>70.2</v>
      </c>
    </row>
    <row r="94" spans="1:59" x14ac:dyDescent="0.25">
      <c r="A94">
        <v>9085204</v>
      </c>
      <c r="B94" t="s">
        <v>5</v>
      </c>
      <c r="AB94">
        <v>394</v>
      </c>
    </row>
    <row r="95" spans="1:59" x14ac:dyDescent="0.25">
      <c r="A95">
        <v>9105492</v>
      </c>
      <c r="B95" t="s">
        <v>5</v>
      </c>
      <c r="Z95">
        <v>45</v>
      </c>
      <c r="AA95">
        <v>533</v>
      </c>
      <c r="AB95">
        <v>548</v>
      </c>
      <c r="AC95">
        <v>210</v>
      </c>
      <c r="AG95">
        <v>56</v>
      </c>
      <c r="AK95">
        <v>35</v>
      </c>
    </row>
    <row r="96" spans="1:59" x14ac:dyDescent="0.25">
      <c r="A96" s="14">
        <v>9138470</v>
      </c>
      <c r="B96" t="s">
        <v>5</v>
      </c>
      <c r="Z96">
        <v>19.8</v>
      </c>
    </row>
    <row r="97" spans="1:88" x14ac:dyDescent="0.25">
      <c r="A97" s="14">
        <v>9150676</v>
      </c>
      <c r="B97" t="s">
        <v>5</v>
      </c>
      <c r="CJ97">
        <v>66</v>
      </c>
    </row>
    <row r="98" spans="1:88" x14ac:dyDescent="0.25">
      <c r="A98" s="14">
        <v>10010926</v>
      </c>
      <c r="B98" t="s">
        <v>5</v>
      </c>
      <c r="Z98">
        <v>11.1</v>
      </c>
      <c r="AB98">
        <v>16.100000000000001</v>
      </c>
    </row>
    <row r="99" spans="1:88" x14ac:dyDescent="0.25">
      <c r="A99">
        <v>10030897</v>
      </c>
      <c r="B99" t="s">
        <v>5</v>
      </c>
      <c r="J99">
        <v>29</v>
      </c>
      <c r="Z99">
        <v>366</v>
      </c>
      <c r="AE99">
        <v>57</v>
      </c>
      <c r="AM99">
        <v>44</v>
      </c>
    </row>
    <row r="100" spans="1:88" x14ac:dyDescent="0.25">
      <c r="A100" s="16">
        <v>10091530</v>
      </c>
      <c r="B100" t="s">
        <v>5</v>
      </c>
    </row>
    <row r="101" spans="1:88" x14ac:dyDescent="0.25">
      <c r="A101">
        <v>10102052</v>
      </c>
      <c r="B101" t="s">
        <v>5</v>
      </c>
    </row>
    <row r="102" spans="1:88" x14ac:dyDescent="0.25">
      <c r="A102">
        <v>10104735</v>
      </c>
      <c r="B102" t="s">
        <v>5</v>
      </c>
    </row>
    <row r="103" spans="1:88" x14ac:dyDescent="0.25">
      <c r="A103" s="15">
        <v>10109552</v>
      </c>
      <c r="B103" t="s">
        <v>5</v>
      </c>
    </row>
    <row r="104" spans="1:88" x14ac:dyDescent="0.25">
      <c r="A104">
        <v>10131550</v>
      </c>
      <c r="B104" t="s">
        <v>5</v>
      </c>
    </row>
    <row r="105" spans="1:88" x14ac:dyDescent="0.25">
      <c r="A105">
        <v>10131607</v>
      </c>
      <c r="B105" t="s">
        <v>5</v>
      </c>
    </row>
    <row r="106" spans="1:88" x14ac:dyDescent="0.25">
      <c r="A106">
        <v>10145202</v>
      </c>
      <c r="B106" t="s">
        <v>5</v>
      </c>
    </row>
    <row r="107" spans="1:88" x14ac:dyDescent="0.25">
      <c r="A107">
        <v>10158770</v>
      </c>
      <c r="B107" t="s">
        <v>5</v>
      </c>
    </row>
    <row r="108" spans="1:88" x14ac:dyDescent="0.25">
      <c r="A108">
        <v>10162949</v>
      </c>
      <c r="B108" t="s">
        <v>5</v>
      </c>
    </row>
    <row r="109" spans="1:88" x14ac:dyDescent="0.25">
      <c r="A109">
        <v>10171633</v>
      </c>
      <c r="B109" t="s">
        <v>5</v>
      </c>
    </row>
    <row r="110" spans="1:88" x14ac:dyDescent="0.25">
      <c r="A110">
        <v>10180409</v>
      </c>
      <c r="B110" t="s">
        <v>5</v>
      </c>
    </row>
    <row r="111" spans="1:88" x14ac:dyDescent="0.25">
      <c r="A111">
        <v>11005762</v>
      </c>
      <c r="B111" t="s">
        <v>5</v>
      </c>
    </row>
    <row r="112" spans="1:88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77" x14ac:dyDescent="0.25">
      <c r="A129">
        <v>12229481</v>
      </c>
      <c r="B129" t="s">
        <v>5</v>
      </c>
    </row>
    <row r="130" spans="1:77" x14ac:dyDescent="0.25">
      <c r="A130">
        <v>12258821</v>
      </c>
      <c r="B130" t="s">
        <v>5</v>
      </c>
    </row>
    <row r="131" spans="1:77" x14ac:dyDescent="0.25">
      <c r="A131">
        <v>12309729</v>
      </c>
      <c r="B131" t="s">
        <v>5</v>
      </c>
    </row>
    <row r="132" spans="1:77" x14ac:dyDescent="0.25">
      <c r="A132">
        <v>12314941</v>
      </c>
      <c r="B132" t="s">
        <v>5</v>
      </c>
    </row>
    <row r="133" spans="1:77" x14ac:dyDescent="0.25">
      <c r="A133">
        <v>12323945</v>
      </c>
      <c r="B133" t="s">
        <v>5</v>
      </c>
    </row>
    <row r="134" spans="1:77" x14ac:dyDescent="0.25">
      <c r="A134">
        <v>13005942</v>
      </c>
      <c r="B134" t="s">
        <v>5</v>
      </c>
    </row>
    <row r="135" spans="1:77" x14ac:dyDescent="0.25">
      <c r="A135">
        <v>324</v>
      </c>
      <c r="B135" t="s">
        <v>5</v>
      </c>
      <c r="Z135">
        <v>29.2</v>
      </c>
      <c r="BA135">
        <v>11.6</v>
      </c>
    </row>
    <row r="136" spans="1:77" x14ac:dyDescent="0.25">
      <c r="A136" s="14">
        <v>3909</v>
      </c>
      <c r="B136" t="s">
        <v>5</v>
      </c>
      <c r="AD136">
        <v>160</v>
      </c>
      <c r="BY136">
        <v>113</v>
      </c>
    </row>
    <row r="137" spans="1:77" x14ac:dyDescent="0.25">
      <c r="A137" s="14">
        <v>4663</v>
      </c>
      <c r="B137" t="s">
        <v>5</v>
      </c>
      <c r="L137">
        <v>28.2</v>
      </c>
      <c r="AJ137">
        <v>1.1100000000000001</v>
      </c>
      <c r="AO137">
        <v>5.69</v>
      </c>
    </row>
    <row r="138" spans="1:77" x14ac:dyDescent="0.25">
      <c r="A138">
        <v>1005522</v>
      </c>
      <c r="B138" t="s">
        <v>5</v>
      </c>
      <c r="H138">
        <v>8</v>
      </c>
      <c r="K138">
        <v>8</v>
      </c>
      <c r="Z138">
        <v>28</v>
      </c>
      <c r="AH138">
        <v>8</v>
      </c>
      <c r="AN138">
        <v>9</v>
      </c>
    </row>
    <row r="139" spans="1:77" x14ac:dyDescent="0.25">
      <c r="A139">
        <v>1007631</v>
      </c>
      <c r="B139" t="s">
        <v>5</v>
      </c>
      <c r="AA139">
        <v>22</v>
      </c>
      <c r="AK139">
        <v>36</v>
      </c>
      <c r="AY139">
        <v>15</v>
      </c>
    </row>
    <row r="140" spans="1:77" x14ac:dyDescent="0.25">
      <c r="A140">
        <v>1009760</v>
      </c>
      <c r="B140" t="s">
        <v>5</v>
      </c>
      <c r="AC140">
        <v>441.8</v>
      </c>
      <c r="AE140">
        <v>484.1</v>
      </c>
      <c r="AI140">
        <v>584.5</v>
      </c>
      <c r="AK140">
        <v>445.5</v>
      </c>
      <c r="AO140">
        <v>350.9</v>
      </c>
    </row>
    <row r="141" spans="1:77" x14ac:dyDescent="0.25">
      <c r="A141">
        <v>2000646</v>
      </c>
      <c r="B141" t="s">
        <v>5</v>
      </c>
      <c r="Z141">
        <v>216</v>
      </c>
      <c r="AA141">
        <v>293</v>
      </c>
      <c r="AG141">
        <v>52</v>
      </c>
      <c r="AH141">
        <v>52</v>
      </c>
      <c r="AI141">
        <v>49</v>
      </c>
      <c r="AJ141">
        <v>50</v>
      </c>
    </row>
    <row r="142" spans="1:77" x14ac:dyDescent="0.25">
      <c r="A142">
        <v>2003761</v>
      </c>
      <c r="B142" t="s">
        <v>5</v>
      </c>
    </row>
    <row r="143" spans="1:77" x14ac:dyDescent="0.25">
      <c r="A143">
        <v>2004061</v>
      </c>
      <c r="B143" t="s">
        <v>5</v>
      </c>
    </row>
    <row r="144" spans="1:77" x14ac:dyDescent="0.25">
      <c r="A144">
        <v>2006469</v>
      </c>
      <c r="B144" t="s">
        <v>5</v>
      </c>
      <c r="Y144">
        <v>254</v>
      </c>
      <c r="Z144">
        <v>137</v>
      </c>
    </row>
    <row r="145" spans="1:86" x14ac:dyDescent="0.25">
      <c r="A145" s="14">
        <v>3005132</v>
      </c>
      <c r="B145" t="s">
        <v>5</v>
      </c>
    </row>
    <row r="146" spans="1:86" x14ac:dyDescent="0.25">
      <c r="A146">
        <v>3009119</v>
      </c>
      <c r="B146" t="s">
        <v>5</v>
      </c>
    </row>
    <row r="147" spans="1:86" x14ac:dyDescent="0.25">
      <c r="A147">
        <v>3009936</v>
      </c>
      <c r="B147" t="s">
        <v>5</v>
      </c>
    </row>
    <row r="148" spans="1:86" x14ac:dyDescent="0.25">
      <c r="A148">
        <v>3011094</v>
      </c>
      <c r="B148" t="s">
        <v>5</v>
      </c>
    </row>
    <row r="149" spans="1:86" x14ac:dyDescent="0.25">
      <c r="A149">
        <v>3014643</v>
      </c>
      <c r="B149" t="s">
        <v>5</v>
      </c>
      <c r="Z149">
        <v>134</v>
      </c>
      <c r="AQ149">
        <v>34</v>
      </c>
      <c r="BL149">
        <v>17.5</v>
      </c>
    </row>
    <row r="150" spans="1:86" x14ac:dyDescent="0.25">
      <c r="A150" s="14">
        <v>3016056</v>
      </c>
      <c r="B150" t="s">
        <v>5</v>
      </c>
      <c r="Z150">
        <v>85</v>
      </c>
      <c r="CG150">
        <v>100</v>
      </c>
      <c r="CH150">
        <v>82</v>
      </c>
    </row>
    <row r="151" spans="1:86" x14ac:dyDescent="0.25">
      <c r="A151" s="14">
        <v>3900219</v>
      </c>
      <c r="B151" t="s">
        <v>5</v>
      </c>
      <c r="P151">
        <v>18</v>
      </c>
      <c r="R151">
        <v>16</v>
      </c>
      <c r="Z151">
        <v>20</v>
      </c>
      <c r="AO151">
        <v>17</v>
      </c>
    </row>
    <row r="152" spans="1:86" x14ac:dyDescent="0.25">
      <c r="A152">
        <v>4000158</v>
      </c>
      <c r="B152" t="s">
        <v>5</v>
      </c>
      <c r="AA152">
        <v>48</v>
      </c>
      <c r="AB152">
        <v>39.6</v>
      </c>
      <c r="AJ152">
        <v>22.8</v>
      </c>
    </row>
    <row r="153" spans="1:86" x14ac:dyDescent="0.25">
      <c r="A153">
        <v>4000304</v>
      </c>
      <c r="B153" t="s">
        <v>5</v>
      </c>
      <c r="Z153">
        <v>455</v>
      </c>
    </row>
    <row r="154" spans="1:86" x14ac:dyDescent="0.25">
      <c r="A154" s="14">
        <v>4001905</v>
      </c>
      <c r="B154" t="s">
        <v>5</v>
      </c>
      <c r="Z154">
        <v>217</v>
      </c>
      <c r="AA154">
        <v>185</v>
      </c>
      <c r="AB154">
        <v>122</v>
      </c>
      <c r="AC154">
        <v>95</v>
      </c>
      <c r="AD154">
        <v>75</v>
      </c>
      <c r="AG154">
        <v>47</v>
      </c>
    </row>
    <row r="155" spans="1:86" x14ac:dyDescent="0.25">
      <c r="A155">
        <v>4002206</v>
      </c>
      <c r="B155" t="s">
        <v>5</v>
      </c>
      <c r="Z155" s="25">
        <v>20.399999999999999</v>
      </c>
    </row>
    <row r="156" spans="1:86" x14ac:dyDescent="0.25">
      <c r="A156">
        <v>4002715</v>
      </c>
      <c r="B156" t="s">
        <v>5</v>
      </c>
      <c r="AJ156">
        <v>96</v>
      </c>
      <c r="AS156">
        <v>40</v>
      </c>
      <c r="BC156">
        <v>27</v>
      </c>
    </row>
    <row r="157" spans="1:86" x14ac:dyDescent="0.25">
      <c r="A157">
        <v>4003924</v>
      </c>
      <c r="B157" t="s">
        <v>5</v>
      </c>
      <c r="AA157">
        <v>692</v>
      </c>
    </row>
    <row r="158" spans="1:86" x14ac:dyDescent="0.25">
      <c r="A158">
        <v>4006051</v>
      </c>
      <c r="B158" t="s">
        <v>5</v>
      </c>
    </row>
    <row r="159" spans="1:86" x14ac:dyDescent="0.25">
      <c r="A159">
        <v>4008140</v>
      </c>
      <c r="B159" t="s">
        <v>5</v>
      </c>
      <c r="Y159">
        <v>243</v>
      </c>
    </row>
    <row r="160" spans="1:86" x14ac:dyDescent="0.25">
      <c r="A160" s="14">
        <v>4009906</v>
      </c>
      <c r="B160" t="s">
        <v>5</v>
      </c>
      <c r="AA160">
        <v>37</v>
      </c>
      <c r="BB160">
        <v>31</v>
      </c>
      <c r="BZ160">
        <v>26</v>
      </c>
      <c r="CF160">
        <v>41</v>
      </c>
    </row>
    <row r="161" spans="1:57" x14ac:dyDescent="0.25">
      <c r="A161">
        <v>4011027</v>
      </c>
      <c r="B161" t="s">
        <v>5</v>
      </c>
      <c r="AA161">
        <v>37.200000000000003</v>
      </c>
      <c r="AB161">
        <v>31.8</v>
      </c>
    </row>
    <row r="162" spans="1:57" x14ac:dyDescent="0.25">
      <c r="A162">
        <v>4011920</v>
      </c>
      <c r="B162" t="s">
        <v>5</v>
      </c>
      <c r="AA162">
        <v>259</v>
      </c>
      <c r="AK162">
        <v>25</v>
      </c>
      <c r="AU162">
        <v>23</v>
      </c>
    </row>
    <row r="163" spans="1:57" x14ac:dyDescent="0.25">
      <c r="A163">
        <v>4012248</v>
      </c>
      <c r="B163" t="s">
        <v>5</v>
      </c>
      <c r="Z163">
        <v>79</v>
      </c>
      <c r="AA163">
        <v>67</v>
      </c>
      <c r="AC163">
        <v>52</v>
      </c>
      <c r="AH163">
        <v>75</v>
      </c>
      <c r="AM163">
        <v>29</v>
      </c>
      <c r="AT163">
        <v>19</v>
      </c>
      <c r="BE163">
        <v>17</v>
      </c>
    </row>
    <row r="164" spans="1:57" x14ac:dyDescent="0.25">
      <c r="A164">
        <v>4013603</v>
      </c>
      <c r="B164" t="s">
        <v>5</v>
      </c>
      <c r="Z164">
        <v>134</v>
      </c>
    </row>
    <row r="165" spans="1:57" x14ac:dyDescent="0.25">
      <c r="A165">
        <v>5004654</v>
      </c>
      <c r="B165" t="s">
        <v>5</v>
      </c>
      <c r="AA165">
        <v>2465</v>
      </c>
      <c r="AB165">
        <v>2456</v>
      </c>
      <c r="AC165">
        <v>1673</v>
      </c>
      <c r="AD165">
        <v>1836</v>
      </c>
      <c r="AE165">
        <v>2072</v>
      </c>
      <c r="AF165">
        <v>1527</v>
      </c>
      <c r="AH165">
        <v>493</v>
      </c>
      <c r="AJ165">
        <v>177</v>
      </c>
      <c r="AN165">
        <v>65</v>
      </c>
      <c r="AP165">
        <v>52</v>
      </c>
    </row>
    <row r="166" spans="1:57" x14ac:dyDescent="0.25">
      <c r="A166" s="16">
        <v>5006761</v>
      </c>
      <c r="B166" t="s">
        <v>5</v>
      </c>
    </row>
    <row r="167" spans="1:57" x14ac:dyDescent="0.25">
      <c r="A167">
        <v>5008807</v>
      </c>
      <c r="B167" t="s">
        <v>5</v>
      </c>
    </row>
    <row r="168" spans="1:57" x14ac:dyDescent="0.25">
      <c r="A168">
        <v>5009400</v>
      </c>
      <c r="B168" t="s">
        <v>5</v>
      </c>
    </row>
    <row r="169" spans="1:57" x14ac:dyDescent="0.25">
      <c r="A169">
        <v>5013211</v>
      </c>
      <c r="B169" t="s">
        <v>5</v>
      </c>
    </row>
    <row r="170" spans="1:57" x14ac:dyDescent="0.25">
      <c r="A170">
        <v>5013494</v>
      </c>
      <c r="B170" t="s">
        <v>5</v>
      </c>
    </row>
    <row r="171" spans="1:57" x14ac:dyDescent="0.25">
      <c r="A171" s="15">
        <v>5016255</v>
      </c>
      <c r="B171" t="s">
        <v>5</v>
      </c>
    </row>
    <row r="172" spans="1:57" x14ac:dyDescent="0.25">
      <c r="A172">
        <v>6005884</v>
      </c>
      <c r="B172" t="s">
        <v>5</v>
      </c>
    </row>
    <row r="173" spans="1:57" x14ac:dyDescent="0.25">
      <c r="A173">
        <v>6012448</v>
      </c>
      <c r="B173" t="s">
        <v>5</v>
      </c>
    </row>
    <row r="174" spans="1:57" x14ac:dyDescent="0.25">
      <c r="A174">
        <v>7000457</v>
      </c>
      <c r="B174" t="s">
        <v>5</v>
      </c>
    </row>
    <row r="175" spans="1:57" x14ac:dyDescent="0.25">
      <c r="A175" s="15">
        <v>7072644</v>
      </c>
      <c r="B175" t="s">
        <v>5</v>
      </c>
    </row>
    <row r="176" spans="1:57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35" x14ac:dyDescent="0.25">
      <c r="A193">
        <v>95007023</v>
      </c>
      <c r="B193" t="s">
        <v>5</v>
      </c>
    </row>
    <row r="194" spans="1:35" x14ac:dyDescent="0.25">
      <c r="A194">
        <v>95900316</v>
      </c>
      <c r="B194" t="s">
        <v>5</v>
      </c>
    </row>
    <row r="195" spans="1:35" x14ac:dyDescent="0.25">
      <c r="A195">
        <v>96004031</v>
      </c>
      <c r="B195" t="s">
        <v>5</v>
      </c>
    </row>
    <row r="196" spans="1:35" x14ac:dyDescent="0.25">
      <c r="A196">
        <v>96900455</v>
      </c>
      <c r="B196" t="s">
        <v>5</v>
      </c>
    </row>
    <row r="197" spans="1:35" x14ac:dyDescent="0.25">
      <c r="A197">
        <v>97004458</v>
      </c>
      <c r="B197" t="s">
        <v>5</v>
      </c>
    </row>
    <row r="198" spans="1:35" x14ac:dyDescent="0.25">
      <c r="A198">
        <v>97009212</v>
      </c>
      <c r="B198" t="s">
        <v>5</v>
      </c>
    </row>
    <row r="199" spans="1:35" x14ac:dyDescent="0.25">
      <c r="A199">
        <v>98006038</v>
      </c>
      <c r="B199" t="s">
        <v>5</v>
      </c>
    </row>
    <row r="200" spans="1:35" x14ac:dyDescent="0.25">
      <c r="A200">
        <v>98009041</v>
      </c>
      <c r="B200" t="s">
        <v>5</v>
      </c>
    </row>
    <row r="201" spans="1:35" x14ac:dyDescent="0.25">
      <c r="A201">
        <v>99000714</v>
      </c>
      <c r="B201" t="s">
        <v>5</v>
      </c>
    </row>
    <row r="202" spans="1:35" x14ac:dyDescent="0.25">
      <c r="A202">
        <v>99002655</v>
      </c>
      <c r="B202" t="s">
        <v>5</v>
      </c>
    </row>
    <row r="203" spans="1:35" x14ac:dyDescent="0.25">
      <c r="A203">
        <v>99007116</v>
      </c>
      <c r="B203" t="s">
        <v>5</v>
      </c>
    </row>
    <row r="204" spans="1:35" x14ac:dyDescent="0.25">
      <c r="A204">
        <v>99901293</v>
      </c>
      <c r="B204" t="s">
        <v>5</v>
      </c>
    </row>
    <row r="205" spans="1:35" x14ac:dyDescent="0.25">
      <c r="A205">
        <v>99901604</v>
      </c>
      <c r="B205" t="s">
        <v>5</v>
      </c>
    </row>
    <row r="206" spans="1:35" x14ac:dyDescent="0.25">
      <c r="A206" s="17"/>
    </row>
    <row r="207" spans="1:35" x14ac:dyDescent="0.25">
      <c r="A207">
        <v>4289</v>
      </c>
      <c r="B207" t="s">
        <v>3</v>
      </c>
      <c r="AA207">
        <v>197</v>
      </c>
      <c r="AB207">
        <v>1015</v>
      </c>
    </row>
    <row r="208" spans="1:35" x14ac:dyDescent="0.25">
      <c r="A208">
        <v>500245</v>
      </c>
      <c r="B208" t="s">
        <v>3</v>
      </c>
      <c r="Z208">
        <v>184</v>
      </c>
      <c r="AA208">
        <v>298</v>
      </c>
      <c r="AB208">
        <v>296.8</v>
      </c>
      <c r="AC208">
        <v>265</v>
      </c>
      <c r="AE208">
        <v>116.3</v>
      </c>
      <c r="AI208">
        <v>72.099999999999994</v>
      </c>
    </row>
    <row r="209" spans="1:80" x14ac:dyDescent="0.25">
      <c r="A209">
        <v>2002573</v>
      </c>
      <c r="B209" t="s">
        <v>3</v>
      </c>
      <c r="AG209">
        <v>136</v>
      </c>
      <c r="AL209">
        <v>214</v>
      </c>
      <c r="AP209">
        <v>299</v>
      </c>
    </row>
    <row r="210" spans="1:80" x14ac:dyDescent="0.25">
      <c r="A210">
        <v>2003539</v>
      </c>
      <c r="B210" t="s">
        <v>3</v>
      </c>
      <c r="AG210">
        <v>145</v>
      </c>
    </row>
    <row r="211" spans="1:80" x14ac:dyDescent="0.25">
      <c r="A211">
        <v>2003649</v>
      </c>
      <c r="B211" t="s">
        <v>3</v>
      </c>
      <c r="F211">
        <v>65.400000000000006</v>
      </c>
      <c r="R211" s="25">
        <v>94.8</v>
      </c>
      <c r="U211" s="25"/>
      <c r="Z211">
        <v>102</v>
      </c>
      <c r="AG211">
        <v>70.8</v>
      </c>
      <c r="AL211" s="25">
        <v>78.599999999999994</v>
      </c>
      <c r="AQ211">
        <v>65.400000000000006</v>
      </c>
      <c r="BZ211" s="25">
        <v>94.8</v>
      </c>
      <c r="CA211" s="25"/>
      <c r="CB211" s="25"/>
    </row>
    <row r="212" spans="1:80" x14ac:dyDescent="0.25">
      <c r="A212">
        <v>2005572</v>
      </c>
      <c r="B212" t="s">
        <v>3</v>
      </c>
      <c r="Z212">
        <v>1178</v>
      </c>
      <c r="AB212">
        <v>83.9</v>
      </c>
      <c r="AE212">
        <v>21.9</v>
      </c>
    </row>
    <row r="213" spans="1:80" x14ac:dyDescent="0.25">
      <c r="A213">
        <v>2013117</v>
      </c>
      <c r="B213" t="s">
        <v>3</v>
      </c>
    </row>
    <row r="214" spans="1:80" x14ac:dyDescent="0.25">
      <c r="A214" s="14">
        <v>3009633</v>
      </c>
      <c r="B214" t="s">
        <v>3</v>
      </c>
      <c r="AN214">
        <v>844.8</v>
      </c>
      <c r="AR214">
        <v>132</v>
      </c>
      <c r="AT214">
        <v>59.4</v>
      </c>
      <c r="AV214">
        <v>63</v>
      </c>
    </row>
    <row r="215" spans="1:80" x14ac:dyDescent="0.25">
      <c r="A215" s="14">
        <v>3010583</v>
      </c>
      <c r="B215" t="s">
        <v>3</v>
      </c>
      <c r="Y215" s="23">
        <v>240</v>
      </c>
      <c r="Z215">
        <v>852</v>
      </c>
      <c r="BD215">
        <v>852</v>
      </c>
    </row>
    <row r="216" spans="1:80" x14ac:dyDescent="0.25">
      <c r="A216" s="18">
        <v>3011892</v>
      </c>
      <c r="B216" t="s">
        <v>3</v>
      </c>
      <c r="AI216">
        <v>1880</v>
      </c>
      <c r="AR216">
        <v>131</v>
      </c>
      <c r="AW216">
        <v>61</v>
      </c>
    </row>
    <row r="217" spans="1:80" x14ac:dyDescent="0.25">
      <c r="A217">
        <v>4001382</v>
      </c>
      <c r="B217" t="s">
        <v>3</v>
      </c>
      <c r="Z217">
        <v>1161</v>
      </c>
      <c r="AN217" s="23">
        <v>64</v>
      </c>
      <c r="AO217" s="23">
        <v>72.332999999999998</v>
      </c>
    </row>
    <row r="218" spans="1:80" x14ac:dyDescent="0.25">
      <c r="A218">
        <v>5018675</v>
      </c>
      <c r="B218" t="s">
        <v>3</v>
      </c>
      <c r="AF218">
        <v>1542</v>
      </c>
    </row>
    <row r="219" spans="1:80" x14ac:dyDescent="0.25">
      <c r="A219" s="14">
        <v>6050168</v>
      </c>
      <c r="B219" t="s">
        <v>3</v>
      </c>
      <c r="Y219">
        <v>14.13</v>
      </c>
    </row>
    <row r="220" spans="1:80" x14ac:dyDescent="0.25">
      <c r="A220" s="16">
        <v>6062742</v>
      </c>
      <c r="B220" t="s">
        <v>3</v>
      </c>
    </row>
    <row r="221" spans="1:80" x14ac:dyDescent="0.25">
      <c r="A221">
        <v>7003242</v>
      </c>
      <c r="B221" t="s">
        <v>3</v>
      </c>
    </row>
    <row r="222" spans="1:80" x14ac:dyDescent="0.25">
      <c r="A222">
        <v>8016252</v>
      </c>
      <c r="B222" t="s">
        <v>3</v>
      </c>
    </row>
    <row r="223" spans="1:80" x14ac:dyDescent="0.25">
      <c r="A223">
        <v>12022536</v>
      </c>
      <c r="B223" t="s">
        <v>3</v>
      </c>
    </row>
    <row r="224" spans="1:80" x14ac:dyDescent="0.25">
      <c r="A224">
        <v>13020792</v>
      </c>
      <c r="B224" t="s">
        <v>3</v>
      </c>
    </row>
    <row r="225" spans="1:92" x14ac:dyDescent="0.25">
      <c r="A225">
        <v>97005797</v>
      </c>
      <c r="B225" t="s">
        <v>3</v>
      </c>
    </row>
    <row r="226" spans="1:92" x14ac:dyDescent="0.25">
      <c r="A226">
        <v>99000345</v>
      </c>
      <c r="B226" t="s">
        <v>3</v>
      </c>
    </row>
    <row r="227" spans="1:92" x14ac:dyDescent="0.25">
      <c r="A227" s="14">
        <v>5006592</v>
      </c>
      <c r="B227" t="s">
        <v>3</v>
      </c>
      <c r="Z227">
        <v>164</v>
      </c>
      <c r="BR227">
        <v>68</v>
      </c>
      <c r="CL227">
        <v>126</v>
      </c>
      <c r="CN227">
        <v>60</v>
      </c>
    </row>
    <row r="228" spans="1:92" x14ac:dyDescent="0.25">
      <c r="A228">
        <v>5007274</v>
      </c>
      <c r="B228" t="s">
        <v>3</v>
      </c>
      <c r="Z228">
        <v>2114</v>
      </c>
      <c r="AL228">
        <v>180</v>
      </c>
    </row>
    <row r="229" spans="1:92" x14ac:dyDescent="0.25">
      <c r="A229">
        <v>5015851</v>
      </c>
      <c r="B229" t="s">
        <v>3</v>
      </c>
      <c r="Z229" s="23">
        <v>535.20000000000005</v>
      </c>
      <c r="BF229">
        <v>39</v>
      </c>
      <c r="BP229">
        <v>42</v>
      </c>
      <c r="CE229" s="25">
        <v>23.4</v>
      </c>
      <c r="CK229">
        <v>19.8</v>
      </c>
    </row>
    <row r="230" spans="1:92" x14ac:dyDescent="0.25">
      <c r="A230">
        <v>6015647</v>
      </c>
      <c r="B230" t="s">
        <v>3</v>
      </c>
      <c r="Z230">
        <v>726</v>
      </c>
      <c r="AA230">
        <v>622</v>
      </c>
      <c r="AB230">
        <v>558</v>
      </c>
      <c r="AC230">
        <v>481</v>
      </c>
      <c r="AD230">
        <v>454</v>
      </c>
      <c r="AF230">
        <v>596</v>
      </c>
      <c r="AG230">
        <v>596</v>
      </c>
      <c r="AI230">
        <v>688</v>
      </c>
      <c r="AN230">
        <v>516</v>
      </c>
      <c r="AX230">
        <v>67</v>
      </c>
      <c r="CB230">
        <v>400</v>
      </c>
      <c r="CD230" s="18">
        <v>21</v>
      </c>
    </row>
    <row r="231" spans="1:92" x14ac:dyDescent="0.25">
      <c r="A231" s="14">
        <v>6056633</v>
      </c>
      <c r="B231" t="s">
        <v>3</v>
      </c>
    </row>
    <row r="232" spans="1:92" x14ac:dyDescent="0.25">
      <c r="A232">
        <v>7086224</v>
      </c>
      <c r="B232" t="s">
        <v>3</v>
      </c>
      <c r="AJ232">
        <v>1463.4</v>
      </c>
      <c r="AO232">
        <v>1153.8</v>
      </c>
      <c r="AW232">
        <v>210</v>
      </c>
      <c r="BB232">
        <v>112.2</v>
      </c>
    </row>
    <row r="233" spans="1:92" x14ac:dyDescent="0.25">
      <c r="A233" s="14">
        <v>8040959</v>
      </c>
      <c r="B233" t="s">
        <v>3</v>
      </c>
      <c r="X233">
        <v>543.1</v>
      </c>
    </row>
    <row r="234" spans="1:92" x14ac:dyDescent="0.25">
      <c r="A234">
        <v>8107048</v>
      </c>
      <c r="B234" t="s">
        <v>3</v>
      </c>
      <c r="Z234">
        <v>570</v>
      </c>
      <c r="AJ234">
        <v>276</v>
      </c>
    </row>
    <row r="235" spans="1:92" x14ac:dyDescent="0.25">
      <c r="A235" s="14">
        <v>8124044</v>
      </c>
      <c r="B235" t="s">
        <v>3</v>
      </c>
      <c r="Z235">
        <v>199</v>
      </c>
      <c r="AK235">
        <v>1002</v>
      </c>
      <c r="AN235">
        <v>1378</v>
      </c>
      <c r="AR235">
        <v>510</v>
      </c>
      <c r="AU235">
        <v>160</v>
      </c>
      <c r="AZ235">
        <v>60</v>
      </c>
      <c r="BL235">
        <v>1002</v>
      </c>
      <c r="BN235">
        <v>1378</v>
      </c>
      <c r="BP235">
        <v>1194</v>
      </c>
      <c r="BQ235">
        <v>501</v>
      </c>
      <c r="BS235">
        <v>160</v>
      </c>
      <c r="BV235">
        <v>144</v>
      </c>
    </row>
    <row r="236" spans="1:92" x14ac:dyDescent="0.25">
      <c r="A236">
        <v>8142949</v>
      </c>
      <c r="B236" t="s">
        <v>3</v>
      </c>
      <c r="AI236">
        <v>309</v>
      </c>
      <c r="AK236">
        <v>369</v>
      </c>
      <c r="AO236">
        <v>261</v>
      </c>
      <c r="AW236">
        <v>39</v>
      </c>
    </row>
    <row r="237" spans="1:92" x14ac:dyDescent="0.25">
      <c r="A237">
        <v>9023306</v>
      </c>
      <c r="B237" t="s">
        <v>3</v>
      </c>
      <c r="AC237">
        <v>227.4</v>
      </c>
      <c r="AD237">
        <v>157.80000000000001</v>
      </c>
      <c r="AE237">
        <v>37.799999999999997</v>
      </c>
      <c r="AH237">
        <v>30</v>
      </c>
    </row>
    <row r="238" spans="1:92" x14ac:dyDescent="0.25">
      <c r="A238">
        <v>9034464</v>
      </c>
      <c r="B238" t="s">
        <v>3</v>
      </c>
    </row>
    <row r="239" spans="1:92" x14ac:dyDescent="0.25">
      <c r="A239">
        <v>9040167</v>
      </c>
      <c r="B239" t="s">
        <v>3</v>
      </c>
    </row>
    <row r="240" spans="1:92" x14ac:dyDescent="0.25">
      <c r="A240" s="14">
        <v>9054567</v>
      </c>
      <c r="B240" t="s">
        <v>3</v>
      </c>
      <c r="Y240">
        <v>1331</v>
      </c>
    </row>
    <row r="241" spans="1:91" x14ac:dyDescent="0.25">
      <c r="A241" s="14">
        <v>9083682</v>
      </c>
      <c r="B241" t="s">
        <v>3</v>
      </c>
      <c r="Z241">
        <v>997</v>
      </c>
      <c r="BM241">
        <v>35</v>
      </c>
    </row>
    <row r="242" spans="1:91" x14ac:dyDescent="0.25">
      <c r="A242" s="14">
        <v>9102044</v>
      </c>
      <c r="B242" t="s">
        <v>3</v>
      </c>
      <c r="Z242">
        <v>1110</v>
      </c>
      <c r="AB242">
        <v>1212</v>
      </c>
      <c r="AC242">
        <v>1056</v>
      </c>
      <c r="AM242">
        <v>672</v>
      </c>
      <c r="BY242">
        <v>34</v>
      </c>
    </row>
    <row r="243" spans="1:91" x14ac:dyDescent="0.25">
      <c r="A243" s="14">
        <v>9119854</v>
      </c>
      <c r="B243" t="s">
        <v>3</v>
      </c>
      <c r="S243">
        <v>23</v>
      </c>
      <c r="AD243">
        <v>346</v>
      </c>
      <c r="AF243">
        <v>99</v>
      </c>
      <c r="AG243">
        <v>92</v>
      </c>
      <c r="AK243">
        <v>200</v>
      </c>
      <c r="AM243">
        <v>235</v>
      </c>
      <c r="AS243">
        <v>140</v>
      </c>
      <c r="AU243">
        <v>126</v>
      </c>
    </row>
    <row r="244" spans="1:91" x14ac:dyDescent="0.25">
      <c r="A244">
        <v>9125126</v>
      </c>
      <c r="B244" t="s">
        <v>3</v>
      </c>
      <c r="AC244">
        <v>232</v>
      </c>
      <c r="BK244">
        <v>23</v>
      </c>
    </row>
    <row r="245" spans="1:91" x14ac:dyDescent="0.25">
      <c r="A245" s="14">
        <v>9174811</v>
      </c>
      <c r="B245" t="s">
        <v>3</v>
      </c>
      <c r="Z245">
        <v>99</v>
      </c>
      <c r="AA245">
        <v>83</v>
      </c>
      <c r="AI245">
        <v>60</v>
      </c>
      <c r="BJ245">
        <v>463</v>
      </c>
      <c r="BX245">
        <v>41</v>
      </c>
    </row>
    <row r="246" spans="1:91" x14ac:dyDescent="0.25">
      <c r="A246">
        <v>10002875</v>
      </c>
      <c r="B246" t="s">
        <v>3</v>
      </c>
      <c r="AA246">
        <v>137.4</v>
      </c>
      <c r="AB246">
        <v>118.8</v>
      </c>
      <c r="AC246">
        <v>127.2</v>
      </c>
      <c r="AD246">
        <v>151.80000000000001</v>
      </c>
      <c r="AE246">
        <v>161.4</v>
      </c>
      <c r="AF246" s="23">
        <v>200</v>
      </c>
      <c r="AN246">
        <v>145</v>
      </c>
      <c r="AV246">
        <v>211</v>
      </c>
      <c r="BA246">
        <v>231</v>
      </c>
    </row>
    <row r="247" spans="1:91" x14ac:dyDescent="0.25">
      <c r="A247" s="19">
        <v>10023080</v>
      </c>
      <c r="B247" t="s">
        <v>3</v>
      </c>
      <c r="Y247">
        <v>94</v>
      </c>
      <c r="BD247">
        <v>35</v>
      </c>
    </row>
    <row r="248" spans="1:91" x14ac:dyDescent="0.25">
      <c r="A248">
        <v>10025212</v>
      </c>
      <c r="B248" t="s">
        <v>3</v>
      </c>
      <c r="AP248">
        <v>525</v>
      </c>
      <c r="AR248">
        <v>1087</v>
      </c>
      <c r="AS248">
        <v>940</v>
      </c>
      <c r="BD248">
        <v>364</v>
      </c>
      <c r="BO248">
        <v>28</v>
      </c>
    </row>
    <row r="249" spans="1:91" x14ac:dyDescent="0.25">
      <c r="A249" s="14">
        <v>10069407</v>
      </c>
      <c r="B249" t="s">
        <v>3</v>
      </c>
      <c r="G249">
        <v>76</v>
      </c>
      <c r="Z249">
        <v>279</v>
      </c>
      <c r="AG249">
        <v>147</v>
      </c>
      <c r="AY249">
        <v>17</v>
      </c>
    </row>
    <row r="250" spans="1:91" x14ac:dyDescent="0.25">
      <c r="A250">
        <v>10071135</v>
      </c>
      <c r="B250" t="s">
        <v>3</v>
      </c>
      <c r="AL250">
        <v>52.2</v>
      </c>
      <c r="AN250" s="25">
        <v>40.799999999999997</v>
      </c>
      <c r="AP250" s="25">
        <v>47.4</v>
      </c>
      <c r="AT250">
        <v>52.2</v>
      </c>
    </row>
    <row r="251" spans="1:91" x14ac:dyDescent="0.25">
      <c r="A251">
        <v>10083649</v>
      </c>
      <c r="B251" t="s">
        <v>3</v>
      </c>
      <c r="Z251">
        <v>89</v>
      </c>
      <c r="AA251">
        <v>49</v>
      </c>
    </row>
    <row r="252" spans="1:91" x14ac:dyDescent="0.25">
      <c r="A252">
        <v>10102021</v>
      </c>
      <c r="B252" t="s">
        <v>3</v>
      </c>
      <c r="AA252">
        <v>55.2</v>
      </c>
      <c r="AC252">
        <v>55.2</v>
      </c>
    </row>
    <row r="253" spans="1:91" x14ac:dyDescent="0.25">
      <c r="A253" s="14">
        <v>10123729</v>
      </c>
      <c r="B253" t="s">
        <v>3</v>
      </c>
      <c r="Z253">
        <v>93.6</v>
      </c>
      <c r="AA253">
        <v>139</v>
      </c>
      <c r="AC253">
        <v>37</v>
      </c>
      <c r="AK253">
        <v>47.4</v>
      </c>
      <c r="CI253">
        <v>42</v>
      </c>
    </row>
    <row r="254" spans="1:91" x14ac:dyDescent="0.25">
      <c r="A254">
        <v>10144736</v>
      </c>
      <c r="B254" t="s">
        <v>3</v>
      </c>
      <c r="I254">
        <v>12</v>
      </c>
      <c r="Z254">
        <v>204</v>
      </c>
      <c r="AA254">
        <v>131</v>
      </c>
      <c r="AC254">
        <v>19</v>
      </c>
    </row>
    <row r="255" spans="1:91" x14ac:dyDescent="0.25">
      <c r="A255" s="14">
        <v>10157275</v>
      </c>
      <c r="B255" t="s">
        <v>3</v>
      </c>
      <c r="AA255">
        <v>462</v>
      </c>
      <c r="BE255">
        <v>38</v>
      </c>
      <c r="BI255">
        <v>462</v>
      </c>
      <c r="CD255">
        <v>125</v>
      </c>
      <c r="CM255">
        <v>102</v>
      </c>
    </row>
    <row r="256" spans="1:91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50" x14ac:dyDescent="0.25">
      <c r="A273">
        <v>11228365</v>
      </c>
      <c r="B273" t="s">
        <v>3</v>
      </c>
    </row>
    <row r="274" spans="1:50" x14ac:dyDescent="0.25">
      <c r="A274">
        <v>11242475</v>
      </c>
      <c r="B274" t="s">
        <v>3</v>
      </c>
    </row>
    <row r="275" spans="1:50" x14ac:dyDescent="0.25">
      <c r="A275" s="15">
        <v>12006392</v>
      </c>
      <c r="B275" t="s">
        <v>3</v>
      </c>
    </row>
    <row r="276" spans="1:50" x14ac:dyDescent="0.25">
      <c r="A276">
        <v>12020246</v>
      </c>
      <c r="B276" t="s">
        <v>3</v>
      </c>
    </row>
    <row r="277" spans="1:50" x14ac:dyDescent="0.25">
      <c r="A277">
        <v>12035138</v>
      </c>
      <c r="B277" t="s">
        <v>3</v>
      </c>
    </row>
    <row r="278" spans="1:50" x14ac:dyDescent="0.25">
      <c r="A278" s="15">
        <v>12111578</v>
      </c>
      <c r="B278" t="s">
        <v>3</v>
      </c>
    </row>
    <row r="279" spans="1:50" x14ac:dyDescent="0.25">
      <c r="A279" s="15">
        <v>12133434</v>
      </c>
      <c r="B279" t="s">
        <v>3</v>
      </c>
    </row>
    <row r="280" spans="1:50" x14ac:dyDescent="0.25">
      <c r="A280">
        <v>12164268</v>
      </c>
      <c r="B280" t="s">
        <v>3</v>
      </c>
    </row>
    <row r="281" spans="1:50" x14ac:dyDescent="0.25">
      <c r="A281">
        <v>12164269</v>
      </c>
      <c r="B281" t="s">
        <v>3</v>
      </c>
    </row>
    <row r="282" spans="1:50" x14ac:dyDescent="0.25">
      <c r="A282">
        <v>12168562</v>
      </c>
      <c r="B282" t="s">
        <v>3</v>
      </c>
    </row>
    <row r="283" spans="1:50" x14ac:dyDescent="0.25">
      <c r="A283">
        <v>12190939</v>
      </c>
      <c r="B283" t="s">
        <v>3</v>
      </c>
    </row>
    <row r="284" spans="1:50" x14ac:dyDescent="0.25">
      <c r="A284">
        <v>12311081</v>
      </c>
      <c r="B284" t="s">
        <v>3</v>
      </c>
    </row>
    <row r="285" spans="1:50" x14ac:dyDescent="0.25">
      <c r="A285">
        <v>13006749</v>
      </c>
      <c r="B285" t="s">
        <v>3</v>
      </c>
    </row>
    <row r="286" spans="1:50" x14ac:dyDescent="0.25">
      <c r="A286" s="17"/>
    </row>
    <row r="287" spans="1:50" x14ac:dyDescent="0.25">
      <c r="A287" s="14">
        <v>5281</v>
      </c>
      <c r="B287" t="s">
        <v>0</v>
      </c>
      <c r="Y287">
        <v>5300</v>
      </c>
      <c r="AG287">
        <v>136</v>
      </c>
    </row>
    <row r="288" spans="1:50" x14ac:dyDescent="0.25">
      <c r="A288" s="14">
        <v>200085</v>
      </c>
      <c r="B288" t="s">
        <v>0</v>
      </c>
      <c r="M288">
        <v>14</v>
      </c>
      <c r="N288">
        <v>14</v>
      </c>
      <c r="U288">
        <v>26</v>
      </c>
      <c r="Y288">
        <v>125</v>
      </c>
      <c r="Z288">
        <v>42</v>
      </c>
      <c r="AA288">
        <v>88</v>
      </c>
      <c r="AB288">
        <v>104</v>
      </c>
      <c r="AC288">
        <v>125</v>
      </c>
      <c r="AD288">
        <v>105</v>
      </c>
      <c r="AE288">
        <v>70</v>
      </c>
      <c r="AF288">
        <v>51</v>
      </c>
      <c r="AG288">
        <v>41</v>
      </c>
      <c r="AI288">
        <v>36</v>
      </c>
      <c r="AK288">
        <v>21</v>
      </c>
      <c r="AO288">
        <v>17</v>
      </c>
      <c r="AR288">
        <v>12</v>
      </c>
      <c r="AV288">
        <v>13</v>
      </c>
      <c r="AX288">
        <v>13</v>
      </c>
    </row>
    <row r="289" spans="1:83" x14ac:dyDescent="0.25">
      <c r="A289" s="14">
        <v>500129</v>
      </c>
      <c r="B289" t="s">
        <v>0</v>
      </c>
      <c r="AE289">
        <v>29.9</v>
      </c>
      <c r="AG289">
        <v>52</v>
      </c>
      <c r="AI289">
        <v>4125</v>
      </c>
      <c r="AK289">
        <v>2577</v>
      </c>
      <c r="AL289">
        <v>1223</v>
      </c>
      <c r="AS289">
        <v>132</v>
      </c>
      <c r="BE289">
        <v>269</v>
      </c>
      <c r="BF289">
        <v>125</v>
      </c>
      <c r="CE289">
        <v>120</v>
      </c>
    </row>
    <row r="290" spans="1:83" x14ac:dyDescent="0.25">
      <c r="A290" s="20">
        <v>1002033</v>
      </c>
      <c r="B290" t="s">
        <v>0</v>
      </c>
      <c r="K290">
        <v>9</v>
      </c>
      <c r="S290">
        <v>22</v>
      </c>
      <c r="Z290">
        <v>47</v>
      </c>
      <c r="AE290">
        <v>18</v>
      </c>
      <c r="AS290">
        <v>13</v>
      </c>
      <c r="BG290">
        <v>17</v>
      </c>
    </row>
    <row r="291" spans="1:83" x14ac:dyDescent="0.25">
      <c r="A291" s="14">
        <v>1003457</v>
      </c>
      <c r="B291" t="s">
        <v>0</v>
      </c>
      <c r="Z291">
        <v>75</v>
      </c>
    </row>
    <row r="292" spans="1:83" x14ac:dyDescent="0.25">
      <c r="A292" s="14">
        <v>2005223</v>
      </c>
      <c r="B292" t="s">
        <v>0</v>
      </c>
      <c r="Z292">
        <v>84.6</v>
      </c>
      <c r="AB292">
        <v>111</v>
      </c>
      <c r="AQ292">
        <v>96</v>
      </c>
    </row>
    <row r="293" spans="1:83" x14ac:dyDescent="0.25">
      <c r="A293">
        <v>2006107</v>
      </c>
      <c r="B293" t="s">
        <v>0</v>
      </c>
    </row>
    <row r="294" spans="1:83" x14ac:dyDescent="0.25">
      <c r="A294" s="14">
        <v>2012014</v>
      </c>
      <c r="B294" t="s">
        <v>0</v>
      </c>
      <c r="O294">
        <v>7</v>
      </c>
    </row>
    <row r="295" spans="1:83" x14ac:dyDescent="0.25">
      <c r="A295" s="14">
        <v>3000152</v>
      </c>
      <c r="B295" t="s">
        <v>0</v>
      </c>
      <c r="Y295" s="23">
        <v>17.34</v>
      </c>
    </row>
    <row r="296" spans="1:83" x14ac:dyDescent="0.25">
      <c r="A296">
        <v>3014566</v>
      </c>
      <c r="B296" t="s">
        <v>0</v>
      </c>
      <c r="Z296">
        <v>49</v>
      </c>
    </row>
    <row r="297" spans="1:83" x14ac:dyDescent="0.25">
      <c r="A297">
        <v>3015058</v>
      </c>
      <c r="B297" t="s">
        <v>0</v>
      </c>
      <c r="O297">
        <v>19</v>
      </c>
      <c r="AA297">
        <v>127</v>
      </c>
      <c r="AB297">
        <v>66</v>
      </c>
      <c r="AH297">
        <v>42</v>
      </c>
    </row>
    <row r="298" spans="1:83" x14ac:dyDescent="0.25">
      <c r="A298" s="18">
        <v>4000996</v>
      </c>
      <c r="B298" t="s">
        <v>0</v>
      </c>
      <c r="AB298">
        <v>71.400000000000006</v>
      </c>
      <c r="AC298" s="25">
        <v>55.8</v>
      </c>
      <c r="AG298">
        <v>79.2</v>
      </c>
      <c r="AN298">
        <v>19.2</v>
      </c>
    </row>
    <row r="299" spans="1:83" x14ac:dyDescent="0.25">
      <c r="A299">
        <v>4003768</v>
      </c>
      <c r="B299" t="s">
        <v>0</v>
      </c>
      <c r="T299">
        <v>15</v>
      </c>
      <c r="W299">
        <v>10</v>
      </c>
      <c r="Z299">
        <v>506</v>
      </c>
      <c r="AA299">
        <v>4543</v>
      </c>
      <c r="AB299">
        <v>4396</v>
      </c>
      <c r="AC299">
        <v>1897</v>
      </c>
    </row>
    <row r="300" spans="1:83" x14ac:dyDescent="0.25">
      <c r="A300">
        <v>4006540</v>
      </c>
      <c r="B300" t="s">
        <v>0</v>
      </c>
      <c r="AJ300" s="25">
        <v>1485.6</v>
      </c>
      <c r="AK300">
        <v>1614</v>
      </c>
      <c r="AN300">
        <v>1728</v>
      </c>
      <c r="AQ300">
        <v>912</v>
      </c>
    </row>
    <row r="301" spans="1:83" x14ac:dyDescent="0.25">
      <c r="A301">
        <v>4007054</v>
      </c>
      <c r="B301" t="s">
        <v>0</v>
      </c>
      <c r="Z301">
        <v>20.5</v>
      </c>
      <c r="AD301">
        <v>161</v>
      </c>
    </row>
    <row r="302" spans="1:83" x14ac:dyDescent="0.25">
      <c r="A302">
        <v>4011002</v>
      </c>
      <c r="B302" t="s">
        <v>0</v>
      </c>
      <c r="Z302">
        <v>457.8</v>
      </c>
      <c r="AA302">
        <v>362.4</v>
      </c>
      <c r="AE302" s="25">
        <v>178.2</v>
      </c>
      <c r="AH302">
        <v>229.8</v>
      </c>
    </row>
    <row r="303" spans="1:83" x14ac:dyDescent="0.25">
      <c r="A303">
        <v>4900268</v>
      </c>
      <c r="B303" t="s">
        <v>0</v>
      </c>
      <c r="Y303" s="23">
        <v>9489</v>
      </c>
      <c r="AC303">
        <v>4612</v>
      </c>
    </row>
    <row r="304" spans="1:83" x14ac:dyDescent="0.25">
      <c r="A304">
        <v>5001097</v>
      </c>
      <c r="B304" t="s">
        <v>0</v>
      </c>
      <c r="R304">
        <v>22</v>
      </c>
      <c r="S304">
        <v>22</v>
      </c>
      <c r="Z304">
        <v>36</v>
      </c>
      <c r="AD304">
        <v>18</v>
      </c>
      <c r="AH304">
        <v>17</v>
      </c>
    </row>
    <row r="305" spans="1:27" x14ac:dyDescent="0.25">
      <c r="A305">
        <v>5001098</v>
      </c>
      <c r="B305" t="s">
        <v>0</v>
      </c>
      <c r="N305">
        <v>64</v>
      </c>
      <c r="Q305">
        <v>53</v>
      </c>
      <c r="R305">
        <v>54</v>
      </c>
      <c r="U305">
        <v>57</v>
      </c>
      <c r="Z305">
        <v>57</v>
      </c>
    </row>
    <row r="306" spans="1:27" x14ac:dyDescent="0.25">
      <c r="A306">
        <v>5006152</v>
      </c>
      <c r="B306" t="s">
        <v>0</v>
      </c>
      <c r="W306">
        <v>22.8</v>
      </c>
      <c r="AA306">
        <v>7231.8</v>
      </c>
    </row>
    <row r="307" spans="1:27" x14ac:dyDescent="0.25">
      <c r="A307" s="16">
        <v>5011824</v>
      </c>
      <c r="B307" t="s">
        <v>0</v>
      </c>
    </row>
    <row r="308" spans="1:27" x14ac:dyDescent="0.25">
      <c r="A308">
        <v>5016179</v>
      </c>
      <c r="B308" t="s">
        <v>0</v>
      </c>
    </row>
    <row r="309" spans="1:27" x14ac:dyDescent="0.25">
      <c r="A309">
        <v>5018677</v>
      </c>
      <c r="B309" t="s">
        <v>0</v>
      </c>
    </row>
    <row r="310" spans="1:27" x14ac:dyDescent="0.25">
      <c r="A310">
        <v>8012361</v>
      </c>
      <c r="B310" t="s">
        <v>0</v>
      </c>
    </row>
    <row r="311" spans="1:27" x14ac:dyDescent="0.25">
      <c r="A311">
        <v>7079011</v>
      </c>
      <c r="B311" t="s">
        <v>0</v>
      </c>
    </row>
    <row r="312" spans="1:27" x14ac:dyDescent="0.25">
      <c r="A312">
        <v>8055349</v>
      </c>
      <c r="B312" t="s">
        <v>0</v>
      </c>
    </row>
    <row r="313" spans="1:27" x14ac:dyDescent="0.25">
      <c r="A313">
        <v>8135416</v>
      </c>
      <c r="B313" t="s">
        <v>0</v>
      </c>
    </row>
    <row r="314" spans="1:27" x14ac:dyDescent="0.25">
      <c r="A314">
        <v>93018945</v>
      </c>
      <c r="B314" t="s">
        <v>0</v>
      </c>
    </row>
    <row r="315" spans="1:27" x14ac:dyDescent="0.25">
      <c r="A315">
        <v>94009028</v>
      </c>
      <c r="B315" t="s">
        <v>0</v>
      </c>
    </row>
    <row r="316" spans="1:27" x14ac:dyDescent="0.25">
      <c r="A316">
        <v>95005907</v>
      </c>
      <c r="B316" t="s">
        <v>0</v>
      </c>
    </row>
    <row r="317" spans="1:27" x14ac:dyDescent="0.25">
      <c r="A317">
        <v>95900164</v>
      </c>
      <c r="B317" t="s">
        <v>0</v>
      </c>
    </row>
    <row r="318" spans="1:27" x14ac:dyDescent="0.25">
      <c r="A318">
        <v>96015811</v>
      </c>
      <c r="B318" t="s">
        <v>0</v>
      </c>
    </row>
    <row r="319" spans="1:27" x14ac:dyDescent="0.25">
      <c r="A319">
        <v>97001240</v>
      </c>
      <c r="B319" t="s">
        <v>0</v>
      </c>
    </row>
    <row r="320" spans="1:27" x14ac:dyDescent="0.25">
      <c r="A320">
        <v>97005366</v>
      </c>
      <c r="B320" t="s">
        <v>0</v>
      </c>
    </row>
    <row r="321" spans="1:41" x14ac:dyDescent="0.25">
      <c r="A321">
        <v>98000595</v>
      </c>
      <c r="B321" t="s">
        <v>0</v>
      </c>
    </row>
    <row r="322" spans="1:41" x14ac:dyDescent="0.25">
      <c r="A322">
        <v>98002692</v>
      </c>
      <c r="B322" t="s">
        <v>0</v>
      </c>
    </row>
    <row r="323" spans="1:41" x14ac:dyDescent="0.25">
      <c r="A323">
        <v>98005277</v>
      </c>
      <c r="B323" t="s">
        <v>0</v>
      </c>
      <c r="Z323">
        <v>41</v>
      </c>
      <c r="AA323">
        <v>84</v>
      </c>
      <c r="AE323">
        <v>36</v>
      </c>
    </row>
    <row r="324" spans="1:41" x14ac:dyDescent="0.25">
      <c r="A324">
        <v>99001815</v>
      </c>
      <c r="B324" t="s">
        <v>0</v>
      </c>
    </row>
    <row r="325" spans="1:41" x14ac:dyDescent="0.25">
      <c r="A325">
        <v>6012361</v>
      </c>
      <c r="B325" t="s">
        <v>0</v>
      </c>
      <c r="AB325">
        <v>147.6</v>
      </c>
      <c r="AC325">
        <v>126</v>
      </c>
    </row>
    <row r="326" spans="1:41" x14ac:dyDescent="0.25">
      <c r="A326">
        <v>6015793</v>
      </c>
      <c r="B326" t="s">
        <v>0</v>
      </c>
      <c r="X326">
        <v>31</v>
      </c>
      <c r="Z326">
        <v>4875</v>
      </c>
      <c r="AA326">
        <v>1371</v>
      </c>
      <c r="AD326">
        <v>98</v>
      </c>
    </row>
    <row r="327" spans="1:41" x14ac:dyDescent="0.25">
      <c r="A327">
        <v>6043619</v>
      </c>
      <c r="B327" t="s">
        <v>0</v>
      </c>
      <c r="Z327">
        <v>3306.6</v>
      </c>
    </row>
    <row r="328" spans="1:41" x14ac:dyDescent="0.25">
      <c r="A328">
        <v>7001097</v>
      </c>
      <c r="B328" t="s">
        <v>0</v>
      </c>
      <c r="W328">
        <v>16</v>
      </c>
      <c r="X328">
        <v>53</v>
      </c>
      <c r="Z328">
        <v>42</v>
      </c>
      <c r="AA328">
        <v>35</v>
      </c>
      <c r="AB328">
        <v>49</v>
      </c>
      <c r="AC328">
        <v>34</v>
      </c>
      <c r="AD328">
        <v>28</v>
      </c>
      <c r="AE328">
        <v>47</v>
      </c>
      <c r="AG328">
        <v>123</v>
      </c>
      <c r="AH328">
        <v>25</v>
      </c>
      <c r="AM328">
        <v>26</v>
      </c>
      <c r="AN328">
        <v>52</v>
      </c>
      <c r="AO328">
        <v>41</v>
      </c>
    </row>
    <row r="329" spans="1:41" x14ac:dyDescent="0.25">
      <c r="A329">
        <v>7011435</v>
      </c>
      <c r="B329" t="s">
        <v>0</v>
      </c>
      <c r="W329">
        <v>23.5</v>
      </c>
      <c r="Z329">
        <v>516</v>
      </c>
      <c r="AB329">
        <v>292</v>
      </c>
      <c r="AF329">
        <v>119</v>
      </c>
    </row>
    <row r="330" spans="1:41" x14ac:dyDescent="0.25">
      <c r="A330">
        <v>7045811</v>
      </c>
      <c r="B330" t="s">
        <v>0</v>
      </c>
      <c r="Z330">
        <v>61.2</v>
      </c>
      <c r="AD330">
        <v>5346</v>
      </c>
      <c r="AK330">
        <v>110.4</v>
      </c>
    </row>
    <row r="331" spans="1:41" x14ac:dyDescent="0.25">
      <c r="A331">
        <v>7071198</v>
      </c>
      <c r="B331" t="s">
        <v>0</v>
      </c>
    </row>
    <row r="332" spans="1:41" x14ac:dyDescent="0.25">
      <c r="A332">
        <v>7101143</v>
      </c>
      <c r="B332" t="s">
        <v>0</v>
      </c>
      <c r="Z332">
        <v>778</v>
      </c>
      <c r="AB332">
        <v>908</v>
      </c>
      <c r="AC332">
        <v>746</v>
      </c>
      <c r="AG332">
        <v>532</v>
      </c>
      <c r="AJ332">
        <v>305</v>
      </c>
      <c r="AL332">
        <v>196</v>
      </c>
    </row>
    <row r="333" spans="1:41" x14ac:dyDescent="0.25">
      <c r="A333">
        <v>8073350</v>
      </c>
      <c r="B333" t="s">
        <v>0</v>
      </c>
    </row>
    <row r="334" spans="1:41" x14ac:dyDescent="0.25">
      <c r="A334">
        <v>8073645</v>
      </c>
      <c r="B334" t="s">
        <v>0</v>
      </c>
      <c r="AA334">
        <v>2189.3333333333298</v>
      </c>
    </row>
    <row r="335" spans="1:41" x14ac:dyDescent="0.25">
      <c r="A335" s="20">
        <v>8089666</v>
      </c>
      <c r="B335" t="s">
        <v>0</v>
      </c>
      <c r="V335">
        <v>74</v>
      </c>
      <c r="W335">
        <v>16</v>
      </c>
      <c r="X335">
        <v>15</v>
      </c>
      <c r="Z335" s="23">
        <v>4190.5</v>
      </c>
      <c r="AA335">
        <v>5322</v>
      </c>
    </row>
    <row r="336" spans="1:41" x14ac:dyDescent="0.25">
      <c r="A336">
        <v>8103536</v>
      </c>
      <c r="B336" t="s">
        <v>0</v>
      </c>
      <c r="Y336">
        <v>66</v>
      </c>
    </row>
    <row r="337" spans="1:68" x14ac:dyDescent="0.25">
      <c r="A337" s="21">
        <v>8124816</v>
      </c>
      <c r="B337" t="s">
        <v>0</v>
      </c>
      <c r="Z337">
        <v>63</v>
      </c>
      <c r="AC337">
        <v>60</v>
      </c>
      <c r="AG337">
        <v>21</v>
      </c>
      <c r="AM337">
        <v>13</v>
      </c>
      <c r="AR337">
        <v>42</v>
      </c>
    </row>
    <row r="338" spans="1:68" x14ac:dyDescent="0.25">
      <c r="A338">
        <v>9003267</v>
      </c>
      <c r="B338" t="s">
        <v>0</v>
      </c>
      <c r="AA338">
        <v>240</v>
      </c>
      <c r="AC338">
        <v>342</v>
      </c>
      <c r="AF338">
        <v>330</v>
      </c>
      <c r="AJ338">
        <v>276</v>
      </c>
      <c r="AK338">
        <v>263.39999999999998</v>
      </c>
      <c r="BH338">
        <v>29.4</v>
      </c>
    </row>
    <row r="339" spans="1:68" x14ac:dyDescent="0.25">
      <c r="A339">
        <v>9036964</v>
      </c>
      <c r="B339" t="s">
        <v>0</v>
      </c>
      <c r="D339">
        <v>50.4</v>
      </c>
      <c r="E339">
        <v>83.7</v>
      </c>
      <c r="H339">
        <v>15</v>
      </c>
      <c r="Z339">
        <v>307</v>
      </c>
      <c r="AA339">
        <v>357</v>
      </c>
      <c r="AB339">
        <v>405</v>
      </c>
      <c r="AF339">
        <v>130</v>
      </c>
    </row>
    <row r="340" spans="1:68" x14ac:dyDescent="0.25">
      <c r="A340">
        <v>9090287</v>
      </c>
      <c r="B340" t="s">
        <v>0</v>
      </c>
      <c r="AB340">
        <v>7837</v>
      </c>
      <c r="AC340">
        <v>4410</v>
      </c>
      <c r="AD340">
        <v>817</v>
      </c>
      <c r="AE340">
        <v>291</v>
      </c>
      <c r="AF340">
        <v>131</v>
      </c>
    </row>
    <row r="341" spans="1:68" x14ac:dyDescent="0.25">
      <c r="A341">
        <v>9095148</v>
      </c>
      <c r="B341" t="s">
        <v>0</v>
      </c>
    </row>
    <row r="342" spans="1:68" x14ac:dyDescent="0.25">
      <c r="A342" s="14">
        <v>9104979</v>
      </c>
      <c r="B342" t="s">
        <v>0</v>
      </c>
      <c r="AC342">
        <v>196</v>
      </c>
      <c r="AF342">
        <v>153</v>
      </c>
      <c r="AJ342">
        <v>249</v>
      </c>
      <c r="AN342">
        <v>156</v>
      </c>
      <c r="BE342">
        <v>106</v>
      </c>
      <c r="BO342">
        <v>62</v>
      </c>
    </row>
    <row r="343" spans="1:68" x14ac:dyDescent="0.25">
      <c r="A343">
        <v>9139514</v>
      </c>
      <c r="B343" t="s">
        <v>0</v>
      </c>
      <c r="AJ343">
        <v>1773</v>
      </c>
      <c r="AN343">
        <v>2057</v>
      </c>
      <c r="AO343">
        <v>1986</v>
      </c>
      <c r="BA343">
        <v>717</v>
      </c>
      <c r="BP343">
        <v>164</v>
      </c>
    </row>
    <row r="344" spans="1:68" x14ac:dyDescent="0.25">
      <c r="A344">
        <v>10020659</v>
      </c>
      <c r="B344" t="s">
        <v>0</v>
      </c>
      <c r="C344">
        <v>76.2</v>
      </c>
      <c r="Z344">
        <v>624</v>
      </c>
      <c r="AA344">
        <v>360</v>
      </c>
      <c r="AH344">
        <v>67.8</v>
      </c>
    </row>
    <row r="345" spans="1:68" x14ac:dyDescent="0.25">
      <c r="A345">
        <v>10025902</v>
      </c>
      <c r="B345" t="s">
        <v>0</v>
      </c>
      <c r="Z345">
        <v>751.2</v>
      </c>
      <c r="AA345">
        <v>618</v>
      </c>
      <c r="AF345" s="25">
        <v>446.4</v>
      </c>
      <c r="AG345">
        <v>306</v>
      </c>
      <c r="AJ345">
        <v>132.6</v>
      </c>
      <c r="AM345">
        <v>52.2</v>
      </c>
    </row>
    <row r="346" spans="1:68" x14ac:dyDescent="0.25">
      <c r="A346">
        <v>10027654</v>
      </c>
      <c r="B346" t="s">
        <v>0</v>
      </c>
      <c r="AA346">
        <v>32</v>
      </c>
      <c r="AE346">
        <v>61</v>
      </c>
      <c r="AM346">
        <v>39</v>
      </c>
      <c r="BB346">
        <v>26</v>
      </c>
    </row>
    <row r="347" spans="1:68" x14ac:dyDescent="0.25">
      <c r="A347">
        <v>10084485</v>
      </c>
      <c r="B347" t="s">
        <v>0</v>
      </c>
      <c r="Z347">
        <v>150</v>
      </c>
    </row>
    <row r="348" spans="1:68" x14ac:dyDescent="0.25">
      <c r="A348">
        <v>10098420</v>
      </c>
      <c r="B348" t="s">
        <v>0</v>
      </c>
      <c r="AA348">
        <v>8581</v>
      </c>
      <c r="AB348">
        <v>2450</v>
      </c>
      <c r="AC348">
        <v>1391</v>
      </c>
    </row>
    <row r="349" spans="1:68" x14ac:dyDescent="0.25">
      <c r="A349">
        <v>10129565</v>
      </c>
      <c r="B349" t="s">
        <v>0</v>
      </c>
      <c r="AA349">
        <v>1092</v>
      </c>
      <c r="AB349">
        <v>376.2</v>
      </c>
      <c r="AD349">
        <v>98.4</v>
      </c>
      <c r="AK349">
        <v>22.2</v>
      </c>
    </row>
    <row r="350" spans="1:68" x14ac:dyDescent="0.25">
      <c r="A350" s="14">
        <v>10146828</v>
      </c>
      <c r="B350" t="s">
        <v>0</v>
      </c>
      <c r="Z350">
        <v>585</v>
      </c>
      <c r="AA350">
        <v>128</v>
      </c>
      <c r="AE350">
        <v>32</v>
      </c>
      <c r="AM350">
        <v>20</v>
      </c>
    </row>
    <row r="351" spans="1:68" x14ac:dyDescent="0.25">
      <c r="A351">
        <v>10163776</v>
      </c>
      <c r="B351" t="s">
        <v>0</v>
      </c>
    </row>
    <row r="352" spans="1:68" x14ac:dyDescent="0.25">
      <c r="A352">
        <v>10173664</v>
      </c>
      <c r="B352" t="s">
        <v>0</v>
      </c>
      <c r="AC352">
        <v>963.6</v>
      </c>
      <c r="AE352">
        <v>779.4</v>
      </c>
      <c r="AJ352">
        <v>715.2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6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65"/>
  <sheetViews>
    <sheetView workbookViewId="0">
      <selection activeCell="E23" sqref="E2:E23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7.140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577</v>
      </c>
      <c r="D1" t="s">
        <v>95</v>
      </c>
      <c r="E1" t="s">
        <v>133</v>
      </c>
    </row>
    <row r="2" spans="1:5" x14ac:dyDescent="0.25">
      <c r="A2">
        <v>200085</v>
      </c>
      <c r="B2" t="s">
        <v>0</v>
      </c>
      <c r="C2" t="s">
        <v>577</v>
      </c>
      <c r="D2" t="s">
        <v>649</v>
      </c>
      <c r="E2">
        <v>18</v>
      </c>
    </row>
    <row r="3" spans="1:5" x14ac:dyDescent="0.25">
      <c r="A3">
        <v>7001097</v>
      </c>
      <c r="B3" t="s">
        <v>0</v>
      </c>
      <c r="C3" t="s">
        <v>577</v>
      </c>
      <c r="D3" t="s">
        <v>666</v>
      </c>
      <c r="E3">
        <v>13</v>
      </c>
    </row>
    <row r="4" spans="1:5" x14ac:dyDescent="0.25">
      <c r="A4">
        <v>6015647</v>
      </c>
      <c r="B4" t="s">
        <v>3</v>
      </c>
      <c r="C4" t="s">
        <v>577</v>
      </c>
      <c r="D4" t="s">
        <v>627</v>
      </c>
      <c r="E4">
        <v>12</v>
      </c>
    </row>
    <row r="5" spans="1:5" x14ac:dyDescent="0.25">
      <c r="A5">
        <v>8124044</v>
      </c>
      <c r="B5" t="s">
        <v>3</v>
      </c>
      <c r="C5" t="s">
        <v>577</v>
      </c>
      <c r="D5" t="s">
        <v>630</v>
      </c>
      <c r="E5">
        <v>12</v>
      </c>
    </row>
    <row r="6" spans="1:5" x14ac:dyDescent="0.25">
      <c r="A6">
        <v>5004654</v>
      </c>
      <c r="B6" t="s">
        <v>5</v>
      </c>
      <c r="C6" t="s">
        <v>577</v>
      </c>
      <c r="D6" t="s">
        <v>615</v>
      </c>
      <c r="E6">
        <v>10</v>
      </c>
    </row>
    <row r="7" spans="1:5" x14ac:dyDescent="0.25">
      <c r="A7">
        <v>10002875</v>
      </c>
      <c r="B7" t="s">
        <v>3</v>
      </c>
      <c r="C7" t="s">
        <v>577</v>
      </c>
      <c r="D7" t="s">
        <v>638</v>
      </c>
      <c r="E7">
        <v>9</v>
      </c>
    </row>
    <row r="8" spans="1:5" x14ac:dyDescent="0.25">
      <c r="A8">
        <v>500129</v>
      </c>
      <c r="B8" t="s">
        <v>0</v>
      </c>
      <c r="C8" t="s">
        <v>577</v>
      </c>
      <c r="D8" t="s">
        <v>650</v>
      </c>
      <c r="E8">
        <v>9</v>
      </c>
    </row>
    <row r="9" spans="1:5" x14ac:dyDescent="0.25">
      <c r="A9">
        <v>96018835</v>
      </c>
      <c r="B9" t="s">
        <v>16</v>
      </c>
      <c r="C9" t="s">
        <v>577</v>
      </c>
      <c r="D9" t="s">
        <v>582</v>
      </c>
      <c r="E9">
        <v>8</v>
      </c>
    </row>
    <row r="10" spans="1:5" x14ac:dyDescent="0.25">
      <c r="A10">
        <v>9119854</v>
      </c>
      <c r="B10" t="s">
        <v>3</v>
      </c>
      <c r="C10" t="s">
        <v>577</v>
      </c>
      <c r="D10" t="s">
        <v>635</v>
      </c>
      <c r="E10">
        <v>8</v>
      </c>
    </row>
    <row r="11" spans="1:5" x14ac:dyDescent="0.25">
      <c r="A11">
        <v>4012248</v>
      </c>
      <c r="B11" t="s">
        <v>5</v>
      </c>
      <c r="C11" t="s">
        <v>577</v>
      </c>
      <c r="D11" t="s">
        <v>614</v>
      </c>
      <c r="E11">
        <v>7</v>
      </c>
    </row>
    <row r="12" spans="1:5" x14ac:dyDescent="0.25">
      <c r="A12">
        <v>2003649</v>
      </c>
      <c r="B12" t="s">
        <v>3</v>
      </c>
      <c r="C12" t="s">
        <v>577</v>
      </c>
      <c r="D12" t="s">
        <v>618</v>
      </c>
      <c r="E12">
        <v>7</v>
      </c>
    </row>
    <row r="13" spans="1:5" x14ac:dyDescent="0.25">
      <c r="A13">
        <v>9036964</v>
      </c>
      <c r="B13" t="s">
        <v>0</v>
      </c>
      <c r="C13" t="s">
        <v>577</v>
      </c>
      <c r="D13" t="s">
        <v>673</v>
      </c>
      <c r="E13">
        <v>7</v>
      </c>
    </row>
    <row r="14" spans="1:5" x14ac:dyDescent="0.25">
      <c r="A14">
        <v>9105492</v>
      </c>
      <c r="B14" t="s">
        <v>5</v>
      </c>
      <c r="C14" t="s">
        <v>577</v>
      </c>
      <c r="D14" t="s">
        <v>596</v>
      </c>
      <c r="E14">
        <v>6</v>
      </c>
    </row>
    <row r="15" spans="1:5" x14ac:dyDescent="0.25">
      <c r="A15">
        <v>2000646</v>
      </c>
      <c r="B15" t="s">
        <v>5</v>
      </c>
      <c r="C15" t="s">
        <v>577</v>
      </c>
      <c r="D15" t="s">
        <v>604</v>
      </c>
      <c r="E15">
        <v>6</v>
      </c>
    </row>
    <row r="16" spans="1:5" x14ac:dyDescent="0.25">
      <c r="A16">
        <v>4001905</v>
      </c>
      <c r="B16" t="s">
        <v>5</v>
      </c>
      <c r="C16" t="s">
        <v>577</v>
      </c>
      <c r="D16" t="s">
        <v>609</v>
      </c>
      <c r="E16">
        <v>6</v>
      </c>
    </row>
    <row r="17" spans="1:5" x14ac:dyDescent="0.25">
      <c r="A17">
        <v>500245</v>
      </c>
      <c r="B17" t="s">
        <v>3</v>
      </c>
      <c r="C17" t="s">
        <v>577</v>
      </c>
      <c r="D17" t="s">
        <v>616</v>
      </c>
      <c r="E17">
        <v>6</v>
      </c>
    </row>
    <row r="18" spans="1:5" x14ac:dyDescent="0.25">
      <c r="A18">
        <v>1002033</v>
      </c>
      <c r="B18" t="s">
        <v>0</v>
      </c>
      <c r="C18" t="s">
        <v>577</v>
      </c>
      <c r="D18" t="s">
        <v>651</v>
      </c>
      <c r="E18">
        <v>6</v>
      </c>
    </row>
    <row r="19" spans="1:5" x14ac:dyDescent="0.25">
      <c r="A19">
        <v>4003768</v>
      </c>
      <c r="B19" t="s">
        <v>0</v>
      </c>
      <c r="C19" t="s">
        <v>577</v>
      </c>
      <c r="D19" t="s">
        <v>655</v>
      </c>
      <c r="E19">
        <v>6</v>
      </c>
    </row>
    <row r="20" spans="1:5" x14ac:dyDescent="0.25">
      <c r="A20">
        <v>7101143</v>
      </c>
      <c r="B20" t="s">
        <v>0</v>
      </c>
      <c r="C20" t="s">
        <v>577</v>
      </c>
      <c r="D20" t="s">
        <v>669</v>
      </c>
      <c r="E20">
        <v>6</v>
      </c>
    </row>
    <row r="21" spans="1:5" x14ac:dyDescent="0.25">
      <c r="A21">
        <v>9003267</v>
      </c>
      <c r="B21" t="s">
        <v>0</v>
      </c>
      <c r="C21" t="s">
        <v>577</v>
      </c>
      <c r="D21" t="s">
        <v>672</v>
      </c>
      <c r="E21">
        <v>6</v>
      </c>
    </row>
    <row r="22" spans="1:5" x14ac:dyDescent="0.25">
      <c r="A22">
        <v>9104979</v>
      </c>
      <c r="B22" t="s">
        <v>0</v>
      </c>
      <c r="C22" t="s">
        <v>577</v>
      </c>
      <c r="D22" t="s">
        <v>675</v>
      </c>
      <c r="E22">
        <v>6</v>
      </c>
    </row>
    <row r="23" spans="1:5" x14ac:dyDescent="0.25">
      <c r="A23">
        <v>10025902</v>
      </c>
      <c r="B23" t="s">
        <v>0</v>
      </c>
      <c r="C23" t="s">
        <v>577</v>
      </c>
      <c r="D23" t="s">
        <v>678</v>
      </c>
      <c r="E23">
        <v>6</v>
      </c>
    </row>
    <row r="24" spans="1:5" x14ac:dyDescent="0.25">
      <c r="A24">
        <v>10064335</v>
      </c>
      <c r="B24" t="s">
        <v>18</v>
      </c>
      <c r="C24" t="s">
        <v>577</v>
      </c>
      <c r="D24" t="s">
        <v>581</v>
      </c>
      <c r="E24">
        <v>5</v>
      </c>
    </row>
    <row r="25" spans="1:5" x14ac:dyDescent="0.25">
      <c r="A25">
        <v>1005522</v>
      </c>
      <c r="B25" t="s">
        <v>5</v>
      </c>
      <c r="C25" t="s">
        <v>577</v>
      </c>
      <c r="D25" t="s">
        <v>601</v>
      </c>
      <c r="E25">
        <v>5</v>
      </c>
    </row>
    <row r="26" spans="1:5" x14ac:dyDescent="0.25">
      <c r="A26">
        <v>1009760</v>
      </c>
      <c r="B26" t="s">
        <v>5</v>
      </c>
      <c r="C26" t="s">
        <v>577</v>
      </c>
      <c r="D26" t="s">
        <v>603</v>
      </c>
      <c r="E26">
        <v>5</v>
      </c>
    </row>
    <row r="27" spans="1:5" x14ac:dyDescent="0.25">
      <c r="A27">
        <v>5015851</v>
      </c>
      <c r="B27" t="s">
        <v>3</v>
      </c>
      <c r="C27" t="s">
        <v>577</v>
      </c>
      <c r="D27" t="s">
        <v>626</v>
      </c>
      <c r="E27">
        <v>5</v>
      </c>
    </row>
    <row r="28" spans="1:5" x14ac:dyDescent="0.25">
      <c r="A28">
        <v>9102044</v>
      </c>
      <c r="B28" t="s">
        <v>3</v>
      </c>
      <c r="C28" t="s">
        <v>577</v>
      </c>
      <c r="D28" t="s">
        <v>634</v>
      </c>
      <c r="E28">
        <v>5</v>
      </c>
    </row>
    <row r="29" spans="1:5" x14ac:dyDescent="0.25">
      <c r="A29">
        <v>9174811</v>
      </c>
      <c r="B29" t="s">
        <v>3</v>
      </c>
      <c r="C29" t="s">
        <v>577</v>
      </c>
      <c r="D29" t="s">
        <v>637</v>
      </c>
      <c r="E29">
        <v>5</v>
      </c>
    </row>
    <row r="30" spans="1:5" x14ac:dyDescent="0.25">
      <c r="A30">
        <v>10025212</v>
      </c>
      <c r="B30" t="s">
        <v>3</v>
      </c>
      <c r="C30" t="s">
        <v>577</v>
      </c>
      <c r="D30" t="s">
        <v>640</v>
      </c>
      <c r="E30">
        <v>5</v>
      </c>
    </row>
    <row r="31" spans="1:5" x14ac:dyDescent="0.25">
      <c r="A31">
        <v>10123729</v>
      </c>
      <c r="B31" t="s">
        <v>3</v>
      </c>
      <c r="C31" t="s">
        <v>577</v>
      </c>
      <c r="D31" t="s">
        <v>645</v>
      </c>
      <c r="E31">
        <v>5</v>
      </c>
    </row>
    <row r="32" spans="1:5" x14ac:dyDescent="0.25">
      <c r="A32">
        <v>10157275</v>
      </c>
      <c r="B32" t="s">
        <v>3</v>
      </c>
      <c r="C32" t="s">
        <v>577</v>
      </c>
      <c r="D32" t="s">
        <v>647</v>
      </c>
      <c r="E32">
        <v>5</v>
      </c>
    </row>
    <row r="33" spans="1:5" x14ac:dyDescent="0.25">
      <c r="A33">
        <v>5001097</v>
      </c>
      <c r="B33" t="s">
        <v>0</v>
      </c>
      <c r="C33" t="s">
        <v>577</v>
      </c>
      <c r="D33" t="s">
        <v>660</v>
      </c>
      <c r="E33">
        <v>5</v>
      </c>
    </row>
    <row r="34" spans="1:5" x14ac:dyDescent="0.25">
      <c r="A34">
        <v>5001098</v>
      </c>
      <c r="B34" t="s">
        <v>0</v>
      </c>
      <c r="C34" t="s">
        <v>577</v>
      </c>
      <c r="D34" t="s">
        <v>661</v>
      </c>
      <c r="E34">
        <v>5</v>
      </c>
    </row>
    <row r="35" spans="1:5" x14ac:dyDescent="0.25">
      <c r="A35">
        <v>8089666</v>
      </c>
      <c r="B35" t="s">
        <v>0</v>
      </c>
      <c r="C35" t="s">
        <v>577</v>
      </c>
      <c r="D35" t="s">
        <v>670</v>
      </c>
      <c r="E35">
        <v>5</v>
      </c>
    </row>
    <row r="36" spans="1:5" x14ac:dyDescent="0.25">
      <c r="A36">
        <v>8124816</v>
      </c>
      <c r="B36" t="s">
        <v>0</v>
      </c>
      <c r="C36" t="s">
        <v>577</v>
      </c>
      <c r="D36" t="s">
        <v>671</v>
      </c>
      <c r="E36">
        <v>5</v>
      </c>
    </row>
    <row r="37" spans="1:5" x14ac:dyDescent="0.25">
      <c r="A37">
        <v>9090287</v>
      </c>
      <c r="B37" t="s">
        <v>0</v>
      </c>
      <c r="C37" t="s">
        <v>577</v>
      </c>
      <c r="D37" t="s">
        <v>674</v>
      </c>
      <c r="E37">
        <v>5</v>
      </c>
    </row>
    <row r="38" spans="1:5" x14ac:dyDescent="0.25">
      <c r="A38">
        <v>9139514</v>
      </c>
      <c r="B38" t="s">
        <v>0</v>
      </c>
      <c r="C38" t="s">
        <v>577</v>
      </c>
      <c r="D38" t="s">
        <v>676</v>
      </c>
      <c r="E38">
        <v>5</v>
      </c>
    </row>
    <row r="39" spans="1:5" x14ac:dyDescent="0.25">
      <c r="A39">
        <v>11240728</v>
      </c>
      <c r="B39" t="s">
        <v>11</v>
      </c>
      <c r="C39" t="s">
        <v>577</v>
      </c>
      <c r="D39" t="s">
        <v>585</v>
      </c>
      <c r="E39">
        <v>4</v>
      </c>
    </row>
    <row r="40" spans="1:5" x14ac:dyDescent="0.25">
      <c r="A40">
        <v>9016278</v>
      </c>
      <c r="B40" t="s">
        <v>5</v>
      </c>
      <c r="C40" t="s">
        <v>577</v>
      </c>
      <c r="D40" t="s">
        <v>592</v>
      </c>
      <c r="E40">
        <v>4</v>
      </c>
    </row>
    <row r="41" spans="1:5" x14ac:dyDescent="0.25">
      <c r="A41">
        <v>10030897</v>
      </c>
      <c r="B41" t="s">
        <v>5</v>
      </c>
      <c r="C41" t="s">
        <v>577</v>
      </c>
      <c r="D41" t="s">
        <v>597</v>
      </c>
      <c r="E41">
        <v>4</v>
      </c>
    </row>
    <row r="42" spans="1:5" x14ac:dyDescent="0.25">
      <c r="A42">
        <v>3900219</v>
      </c>
      <c r="B42" t="s">
        <v>5</v>
      </c>
      <c r="C42" t="s">
        <v>577</v>
      </c>
      <c r="D42" t="s">
        <v>607</v>
      </c>
      <c r="E42">
        <v>4</v>
      </c>
    </row>
    <row r="43" spans="1:5" x14ac:dyDescent="0.25">
      <c r="A43">
        <v>4009906</v>
      </c>
      <c r="B43" t="s">
        <v>5</v>
      </c>
      <c r="C43" t="s">
        <v>577</v>
      </c>
      <c r="D43" t="s">
        <v>611</v>
      </c>
      <c r="E43">
        <v>4</v>
      </c>
    </row>
    <row r="44" spans="1:5" x14ac:dyDescent="0.25">
      <c r="A44">
        <v>3009633</v>
      </c>
      <c r="B44" t="s">
        <v>3</v>
      </c>
      <c r="C44" t="s">
        <v>577</v>
      </c>
      <c r="D44" t="s">
        <v>620</v>
      </c>
      <c r="E44">
        <v>4</v>
      </c>
    </row>
    <row r="45" spans="1:5" x14ac:dyDescent="0.25">
      <c r="A45">
        <v>5006592</v>
      </c>
      <c r="B45" t="s">
        <v>3</v>
      </c>
      <c r="C45" t="s">
        <v>577</v>
      </c>
      <c r="D45" t="s">
        <v>624</v>
      </c>
      <c r="E45">
        <v>4</v>
      </c>
    </row>
    <row r="46" spans="1:5" x14ac:dyDescent="0.25">
      <c r="A46">
        <v>7086224</v>
      </c>
      <c r="B46" t="s">
        <v>3</v>
      </c>
      <c r="C46" t="s">
        <v>577</v>
      </c>
      <c r="D46" t="s">
        <v>628</v>
      </c>
      <c r="E46">
        <v>4</v>
      </c>
    </row>
    <row r="47" spans="1:5" x14ac:dyDescent="0.25">
      <c r="A47">
        <v>8142949</v>
      </c>
      <c r="B47" t="s">
        <v>3</v>
      </c>
      <c r="C47" t="s">
        <v>577</v>
      </c>
      <c r="D47" t="s">
        <v>631</v>
      </c>
      <c r="E47">
        <v>4</v>
      </c>
    </row>
    <row r="48" spans="1:5" x14ac:dyDescent="0.25">
      <c r="A48">
        <v>9023306</v>
      </c>
      <c r="B48" t="s">
        <v>3</v>
      </c>
      <c r="C48" t="s">
        <v>577</v>
      </c>
      <c r="D48" t="s">
        <v>632</v>
      </c>
      <c r="E48">
        <v>4</v>
      </c>
    </row>
    <row r="49" spans="1:5" x14ac:dyDescent="0.25">
      <c r="A49">
        <v>10069407</v>
      </c>
      <c r="B49" t="s">
        <v>3</v>
      </c>
      <c r="C49" t="s">
        <v>577</v>
      </c>
      <c r="D49" t="s">
        <v>641</v>
      </c>
      <c r="E49">
        <v>4</v>
      </c>
    </row>
    <row r="50" spans="1:5" x14ac:dyDescent="0.25">
      <c r="A50">
        <v>10071135</v>
      </c>
      <c r="B50" t="s">
        <v>3</v>
      </c>
      <c r="C50" t="s">
        <v>577</v>
      </c>
      <c r="D50" t="s">
        <v>642</v>
      </c>
      <c r="E50">
        <v>4</v>
      </c>
    </row>
    <row r="51" spans="1:5" x14ac:dyDescent="0.25">
      <c r="A51">
        <v>10144736</v>
      </c>
      <c r="B51" t="s">
        <v>3</v>
      </c>
      <c r="C51" t="s">
        <v>577</v>
      </c>
      <c r="D51" t="s">
        <v>646</v>
      </c>
      <c r="E51">
        <v>4</v>
      </c>
    </row>
    <row r="52" spans="1:5" x14ac:dyDescent="0.25">
      <c r="A52">
        <v>3015058</v>
      </c>
      <c r="B52" t="s">
        <v>0</v>
      </c>
      <c r="C52" t="s">
        <v>577</v>
      </c>
      <c r="D52" t="s">
        <v>653</v>
      </c>
      <c r="E52">
        <v>4</v>
      </c>
    </row>
    <row r="53" spans="1:5" x14ac:dyDescent="0.25">
      <c r="A53">
        <v>4000996</v>
      </c>
      <c r="B53" t="s">
        <v>0</v>
      </c>
      <c r="C53" t="s">
        <v>577</v>
      </c>
      <c r="D53" t="s">
        <v>654</v>
      </c>
      <c r="E53">
        <v>4</v>
      </c>
    </row>
    <row r="54" spans="1:5" x14ac:dyDescent="0.25">
      <c r="A54">
        <v>4006540</v>
      </c>
      <c r="B54" t="s">
        <v>0</v>
      </c>
      <c r="C54" t="s">
        <v>577</v>
      </c>
      <c r="D54" t="s">
        <v>656</v>
      </c>
      <c r="E54">
        <v>4</v>
      </c>
    </row>
    <row r="55" spans="1:5" x14ac:dyDescent="0.25">
      <c r="A55">
        <v>4011002</v>
      </c>
      <c r="B55" t="s">
        <v>0</v>
      </c>
      <c r="C55" t="s">
        <v>577</v>
      </c>
      <c r="D55" t="s">
        <v>658</v>
      </c>
      <c r="E55">
        <v>4</v>
      </c>
    </row>
    <row r="56" spans="1:5" x14ac:dyDescent="0.25">
      <c r="A56">
        <v>6015793</v>
      </c>
      <c r="B56" t="s">
        <v>0</v>
      </c>
      <c r="C56" t="s">
        <v>577</v>
      </c>
      <c r="D56" t="s">
        <v>665</v>
      </c>
      <c r="E56">
        <v>4</v>
      </c>
    </row>
    <row r="57" spans="1:5" x14ac:dyDescent="0.25">
      <c r="A57">
        <v>7011435</v>
      </c>
      <c r="B57" t="s">
        <v>0</v>
      </c>
      <c r="C57" t="s">
        <v>577</v>
      </c>
      <c r="D57" t="s">
        <v>667</v>
      </c>
      <c r="E57">
        <v>4</v>
      </c>
    </row>
    <row r="58" spans="1:5" x14ac:dyDescent="0.25">
      <c r="A58">
        <v>10020659</v>
      </c>
      <c r="B58" t="s">
        <v>0</v>
      </c>
      <c r="C58" t="s">
        <v>577</v>
      </c>
      <c r="D58" t="s">
        <v>677</v>
      </c>
      <c r="E58">
        <v>4</v>
      </c>
    </row>
    <row r="59" spans="1:5" x14ac:dyDescent="0.25">
      <c r="A59">
        <v>10027654</v>
      </c>
      <c r="B59" t="s">
        <v>0</v>
      </c>
      <c r="C59" t="s">
        <v>577</v>
      </c>
      <c r="D59" t="s">
        <v>679</v>
      </c>
      <c r="E59">
        <v>4</v>
      </c>
    </row>
    <row r="60" spans="1:5" x14ac:dyDescent="0.25">
      <c r="A60">
        <v>10129565</v>
      </c>
      <c r="B60" t="s">
        <v>0</v>
      </c>
      <c r="C60" t="s">
        <v>577</v>
      </c>
      <c r="D60" t="s">
        <v>681</v>
      </c>
      <c r="E60">
        <v>4</v>
      </c>
    </row>
    <row r="61" spans="1:5" x14ac:dyDescent="0.25">
      <c r="A61">
        <v>10146828</v>
      </c>
      <c r="B61" t="s">
        <v>0</v>
      </c>
      <c r="C61" t="s">
        <v>577</v>
      </c>
      <c r="D61" t="s">
        <v>682</v>
      </c>
      <c r="E61">
        <v>4</v>
      </c>
    </row>
    <row r="62" spans="1:5" x14ac:dyDescent="0.25">
      <c r="A62">
        <v>4900261</v>
      </c>
      <c r="B62" t="s">
        <v>20</v>
      </c>
      <c r="C62" t="s">
        <v>577</v>
      </c>
      <c r="D62" t="s">
        <v>579</v>
      </c>
      <c r="E62">
        <v>3</v>
      </c>
    </row>
    <row r="63" spans="1:5" x14ac:dyDescent="0.25">
      <c r="A63">
        <v>3000983</v>
      </c>
      <c r="B63" t="s">
        <v>18</v>
      </c>
      <c r="C63" t="s">
        <v>577</v>
      </c>
      <c r="D63" t="s">
        <v>580</v>
      </c>
      <c r="E63">
        <v>3</v>
      </c>
    </row>
    <row r="64" spans="1:5" x14ac:dyDescent="0.25">
      <c r="A64">
        <v>12088444</v>
      </c>
      <c r="B64" t="s">
        <v>12</v>
      </c>
      <c r="C64" t="s">
        <v>577</v>
      </c>
      <c r="D64" t="s">
        <v>583</v>
      </c>
      <c r="E64">
        <v>3</v>
      </c>
    </row>
    <row r="65" spans="1:5" x14ac:dyDescent="0.25">
      <c r="A65">
        <v>8112522</v>
      </c>
      <c r="B65" t="s">
        <v>5</v>
      </c>
      <c r="C65" t="s">
        <v>577</v>
      </c>
      <c r="D65" t="s">
        <v>589</v>
      </c>
      <c r="E65">
        <v>3</v>
      </c>
    </row>
    <row r="66" spans="1:5" x14ac:dyDescent="0.25">
      <c r="A66">
        <v>8130998</v>
      </c>
      <c r="B66" t="s">
        <v>5</v>
      </c>
      <c r="C66" t="s">
        <v>577</v>
      </c>
      <c r="D66" t="s">
        <v>590</v>
      </c>
      <c r="E66">
        <v>3</v>
      </c>
    </row>
    <row r="67" spans="1:5" x14ac:dyDescent="0.25">
      <c r="A67">
        <v>9044899</v>
      </c>
      <c r="B67" t="s">
        <v>5</v>
      </c>
      <c r="C67" t="s">
        <v>577</v>
      </c>
      <c r="D67" t="s">
        <v>594</v>
      </c>
      <c r="E67">
        <v>3</v>
      </c>
    </row>
    <row r="68" spans="1:5" x14ac:dyDescent="0.25">
      <c r="A68">
        <v>4663</v>
      </c>
      <c r="B68" t="s">
        <v>5</v>
      </c>
      <c r="C68" t="s">
        <v>577</v>
      </c>
      <c r="D68" t="s">
        <v>600</v>
      </c>
      <c r="E68">
        <v>3</v>
      </c>
    </row>
    <row r="69" spans="1:5" x14ac:dyDescent="0.25">
      <c r="A69">
        <v>1007631</v>
      </c>
      <c r="B69" t="s">
        <v>5</v>
      </c>
      <c r="C69" t="s">
        <v>577</v>
      </c>
      <c r="D69" t="s">
        <v>602</v>
      </c>
      <c r="E69">
        <v>3</v>
      </c>
    </row>
    <row r="70" spans="1:5" x14ac:dyDescent="0.25">
      <c r="A70">
        <v>3014643</v>
      </c>
      <c r="B70" t="s">
        <v>5</v>
      </c>
      <c r="C70" t="s">
        <v>577</v>
      </c>
      <c r="D70" t="s">
        <v>605</v>
      </c>
      <c r="E70">
        <v>3</v>
      </c>
    </row>
    <row r="71" spans="1:5" x14ac:dyDescent="0.25">
      <c r="A71">
        <v>3016056</v>
      </c>
      <c r="B71" t="s">
        <v>5</v>
      </c>
      <c r="C71" t="s">
        <v>577</v>
      </c>
      <c r="D71" t="s">
        <v>606</v>
      </c>
      <c r="E71">
        <v>3</v>
      </c>
    </row>
    <row r="72" spans="1:5" x14ac:dyDescent="0.25">
      <c r="A72">
        <v>4000158</v>
      </c>
      <c r="B72" t="s">
        <v>5</v>
      </c>
      <c r="C72" t="s">
        <v>577</v>
      </c>
      <c r="D72" t="s">
        <v>608</v>
      </c>
      <c r="E72">
        <v>3</v>
      </c>
    </row>
    <row r="73" spans="1:5" x14ac:dyDescent="0.25">
      <c r="A73">
        <v>4002715</v>
      </c>
      <c r="B73" t="s">
        <v>5</v>
      </c>
      <c r="C73" t="s">
        <v>577</v>
      </c>
      <c r="D73" t="s">
        <v>610</v>
      </c>
      <c r="E73">
        <v>3</v>
      </c>
    </row>
    <row r="74" spans="1:5" x14ac:dyDescent="0.25">
      <c r="A74">
        <v>4011920</v>
      </c>
      <c r="B74" t="s">
        <v>5</v>
      </c>
      <c r="C74" t="s">
        <v>577</v>
      </c>
      <c r="D74" t="s">
        <v>613</v>
      </c>
      <c r="E74">
        <v>3</v>
      </c>
    </row>
    <row r="75" spans="1:5" x14ac:dyDescent="0.25">
      <c r="A75">
        <v>2002573</v>
      </c>
      <c r="B75" t="s">
        <v>3</v>
      </c>
      <c r="C75" t="s">
        <v>577</v>
      </c>
      <c r="D75" t="s">
        <v>617</v>
      </c>
      <c r="E75">
        <v>3</v>
      </c>
    </row>
    <row r="76" spans="1:5" x14ac:dyDescent="0.25">
      <c r="A76">
        <v>2005572</v>
      </c>
      <c r="B76" t="s">
        <v>3</v>
      </c>
      <c r="C76" t="s">
        <v>577</v>
      </c>
      <c r="D76" t="s">
        <v>619</v>
      </c>
      <c r="E76">
        <v>3</v>
      </c>
    </row>
    <row r="77" spans="1:5" x14ac:dyDescent="0.25">
      <c r="A77">
        <v>3010583</v>
      </c>
      <c r="B77" t="s">
        <v>3</v>
      </c>
      <c r="C77" t="s">
        <v>577</v>
      </c>
      <c r="D77" t="s">
        <v>621</v>
      </c>
      <c r="E77">
        <v>3</v>
      </c>
    </row>
    <row r="78" spans="1:5" x14ac:dyDescent="0.25">
      <c r="A78">
        <v>3011892</v>
      </c>
      <c r="B78" t="s">
        <v>3</v>
      </c>
      <c r="C78" t="s">
        <v>577</v>
      </c>
      <c r="D78" t="s">
        <v>622</v>
      </c>
      <c r="E78">
        <v>3</v>
      </c>
    </row>
    <row r="79" spans="1:5" x14ac:dyDescent="0.25">
      <c r="A79">
        <v>4001382</v>
      </c>
      <c r="B79" t="s">
        <v>3</v>
      </c>
      <c r="C79" t="s">
        <v>577</v>
      </c>
      <c r="D79" t="s">
        <v>623</v>
      </c>
      <c r="E79">
        <v>3</v>
      </c>
    </row>
    <row r="80" spans="1:5" x14ac:dyDescent="0.25">
      <c r="A80">
        <v>2005223</v>
      </c>
      <c r="B80" t="s">
        <v>0</v>
      </c>
      <c r="C80" t="s">
        <v>577</v>
      </c>
      <c r="D80" t="s">
        <v>652</v>
      </c>
      <c r="E80">
        <v>3</v>
      </c>
    </row>
    <row r="81" spans="1:5" x14ac:dyDescent="0.25">
      <c r="A81">
        <v>98005277</v>
      </c>
      <c r="B81" t="s">
        <v>0</v>
      </c>
      <c r="C81" t="s">
        <v>577</v>
      </c>
      <c r="D81" t="s">
        <v>663</v>
      </c>
      <c r="E81">
        <v>3</v>
      </c>
    </row>
    <row r="82" spans="1:5" x14ac:dyDescent="0.25">
      <c r="A82">
        <v>7045811</v>
      </c>
      <c r="B82" t="s">
        <v>0</v>
      </c>
      <c r="C82" t="s">
        <v>577</v>
      </c>
      <c r="D82" t="s">
        <v>668</v>
      </c>
      <c r="E82">
        <v>3</v>
      </c>
    </row>
    <row r="83" spans="1:5" x14ac:dyDescent="0.25">
      <c r="A83">
        <v>10098420</v>
      </c>
      <c r="B83" t="s">
        <v>0</v>
      </c>
      <c r="C83" t="s">
        <v>577</v>
      </c>
      <c r="D83" t="s">
        <v>680</v>
      </c>
      <c r="E83">
        <v>3</v>
      </c>
    </row>
    <row r="84" spans="1:5" x14ac:dyDescent="0.25">
      <c r="A84">
        <v>10173664</v>
      </c>
      <c r="B84" t="s">
        <v>0</v>
      </c>
      <c r="C84" t="s">
        <v>577</v>
      </c>
      <c r="D84" t="s">
        <v>683</v>
      </c>
      <c r="E84">
        <v>3</v>
      </c>
    </row>
    <row r="85" spans="1:5" x14ac:dyDescent="0.25">
      <c r="A85">
        <v>4003543</v>
      </c>
      <c r="B85" t="s">
        <v>20</v>
      </c>
      <c r="C85" t="s">
        <v>577</v>
      </c>
      <c r="D85" t="s">
        <v>578</v>
      </c>
      <c r="E85">
        <v>2</v>
      </c>
    </row>
    <row r="86" spans="1:5" x14ac:dyDescent="0.25">
      <c r="A86">
        <v>7103068</v>
      </c>
      <c r="B86" t="s">
        <v>11</v>
      </c>
      <c r="C86" t="s">
        <v>577</v>
      </c>
      <c r="D86" t="s">
        <v>584</v>
      </c>
      <c r="E86">
        <v>2</v>
      </c>
    </row>
    <row r="87" spans="1:5" x14ac:dyDescent="0.25">
      <c r="A87">
        <v>5015869</v>
      </c>
      <c r="B87" t="s">
        <v>5</v>
      </c>
      <c r="C87" t="s">
        <v>577</v>
      </c>
      <c r="D87" t="s">
        <v>586</v>
      </c>
      <c r="E87">
        <v>2</v>
      </c>
    </row>
    <row r="88" spans="1:5" x14ac:dyDescent="0.25">
      <c r="A88">
        <v>7082707</v>
      </c>
      <c r="B88" t="s">
        <v>5</v>
      </c>
      <c r="C88" t="s">
        <v>577</v>
      </c>
      <c r="D88" t="s">
        <v>587</v>
      </c>
      <c r="E88">
        <v>2</v>
      </c>
    </row>
    <row r="89" spans="1:5" x14ac:dyDescent="0.25">
      <c r="A89">
        <v>7116004</v>
      </c>
      <c r="B89" t="s">
        <v>5</v>
      </c>
      <c r="C89" t="s">
        <v>577</v>
      </c>
      <c r="D89" t="s">
        <v>588</v>
      </c>
      <c r="E89">
        <v>2</v>
      </c>
    </row>
    <row r="90" spans="1:5" x14ac:dyDescent="0.25">
      <c r="A90">
        <v>9003331</v>
      </c>
      <c r="B90" t="s">
        <v>5</v>
      </c>
      <c r="C90" t="s">
        <v>577</v>
      </c>
      <c r="D90" t="s">
        <v>591</v>
      </c>
      <c r="E90">
        <v>2</v>
      </c>
    </row>
    <row r="91" spans="1:5" x14ac:dyDescent="0.25">
      <c r="A91">
        <v>9042861</v>
      </c>
      <c r="B91" t="s">
        <v>5</v>
      </c>
      <c r="C91" t="s">
        <v>577</v>
      </c>
      <c r="D91" t="s">
        <v>593</v>
      </c>
      <c r="E91">
        <v>2</v>
      </c>
    </row>
    <row r="92" spans="1:5" x14ac:dyDescent="0.25">
      <c r="A92">
        <v>9052398</v>
      </c>
      <c r="B92" t="s">
        <v>5</v>
      </c>
      <c r="C92" t="s">
        <v>577</v>
      </c>
      <c r="D92" t="s">
        <v>595</v>
      </c>
      <c r="E92">
        <v>2</v>
      </c>
    </row>
    <row r="93" spans="1:5" x14ac:dyDescent="0.25">
      <c r="A93">
        <v>10010926</v>
      </c>
      <c r="B93" t="s">
        <v>5</v>
      </c>
      <c r="C93" t="s">
        <v>577</v>
      </c>
      <c r="D93" t="s">
        <v>595</v>
      </c>
      <c r="E93">
        <v>2</v>
      </c>
    </row>
    <row r="94" spans="1:5" x14ac:dyDescent="0.25">
      <c r="A94">
        <v>324</v>
      </c>
      <c r="B94" t="s">
        <v>5</v>
      </c>
      <c r="C94" t="s">
        <v>577</v>
      </c>
      <c r="D94" t="s">
        <v>598</v>
      </c>
      <c r="E94">
        <v>2</v>
      </c>
    </row>
    <row r="95" spans="1:5" x14ac:dyDescent="0.25">
      <c r="A95">
        <v>3909</v>
      </c>
      <c r="B95" t="s">
        <v>5</v>
      </c>
      <c r="C95" t="s">
        <v>577</v>
      </c>
      <c r="D95" t="s">
        <v>599</v>
      </c>
      <c r="E95">
        <v>2</v>
      </c>
    </row>
    <row r="96" spans="1:5" x14ac:dyDescent="0.25">
      <c r="A96">
        <v>2006469</v>
      </c>
      <c r="B96" t="s">
        <v>5</v>
      </c>
      <c r="C96" t="s">
        <v>577</v>
      </c>
      <c r="D96" t="s">
        <v>588</v>
      </c>
      <c r="E96">
        <v>2</v>
      </c>
    </row>
    <row r="97" spans="1:5" x14ac:dyDescent="0.25">
      <c r="A97">
        <v>4011027</v>
      </c>
      <c r="B97" t="s">
        <v>5</v>
      </c>
      <c r="C97" t="s">
        <v>577</v>
      </c>
      <c r="D97" t="s">
        <v>612</v>
      </c>
      <c r="E97">
        <v>2</v>
      </c>
    </row>
    <row r="98" spans="1:5" x14ac:dyDescent="0.25">
      <c r="A98">
        <v>4289</v>
      </c>
      <c r="B98" t="s">
        <v>3</v>
      </c>
      <c r="C98" t="s">
        <v>577</v>
      </c>
      <c r="D98" t="s">
        <v>612</v>
      </c>
      <c r="E98">
        <v>2</v>
      </c>
    </row>
    <row r="99" spans="1:5" x14ac:dyDescent="0.25">
      <c r="A99">
        <v>5007274</v>
      </c>
      <c r="B99" t="s">
        <v>3</v>
      </c>
      <c r="C99" t="s">
        <v>577</v>
      </c>
      <c r="D99" t="s">
        <v>625</v>
      </c>
      <c r="E99">
        <v>2</v>
      </c>
    </row>
    <row r="100" spans="1:5" x14ac:dyDescent="0.25">
      <c r="A100">
        <v>8107048</v>
      </c>
      <c r="B100" t="s">
        <v>3</v>
      </c>
      <c r="C100" t="s">
        <v>577</v>
      </c>
      <c r="D100" t="s">
        <v>629</v>
      </c>
      <c r="E100">
        <v>2</v>
      </c>
    </row>
    <row r="101" spans="1:5" x14ac:dyDescent="0.25">
      <c r="A101">
        <v>9083682</v>
      </c>
      <c r="B101" t="s">
        <v>3</v>
      </c>
      <c r="C101" t="s">
        <v>577</v>
      </c>
      <c r="D101" t="s">
        <v>633</v>
      </c>
      <c r="E101">
        <v>2</v>
      </c>
    </row>
    <row r="102" spans="1:5" x14ac:dyDescent="0.25">
      <c r="A102">
        <v>9125126</v>
      </c>
      <c r="B102" t="s">
        <v>3</v>
      </c>
      <c r="C102" t="s">
        <v>577</v>
      </c>
      <c r="D102" t="s">
        <v>636</v>
      </c>
      <c r="E102">
        <v>2</v>
      </c>
    </row>
    <row r="103" spans="1:5" x14ac:dyDescent="0.25">
      <c r="A103">
        <v>10023080</v>
      </c>
      <c r="B103" t="s">
        <v>3</v>
      </c>
      <c r="C103" t="s">
        <v>577</v>
      </c>
      <c r="D103" t="s">
        <v>639</v>
      </c>
      <c r="E103">
        <v>2</v>
      </c>
    </row>
    <row r="104" spans="1:5" x14ac:dyDescent="0.25">
      <c r="A104">
        <v>10083649</v>
      </c>
      <c r="B104" t="s">
        <v>3</v>
      </c>
      <c r="C104" t="s">
        <v>577</v>
      </c>
      <c r="D104" t="s">
        <v>643</v>
      </c>
      <c r="E104">
        <v>2</v>
      </c>
    </row>
    <row r="105" spans="1:5" x14ac:dyDescent="0.25">
      <c r="A105">
        <v>10102021</v>
      </c>
      <c r="B105" t="s">
        <v>3</v>
      </c>
      <c r="C105" t="s">
        <v>577</v>
      </c>
      <c r="D105" t="s">
        <v>644</v>
      </c>
      <c r="E105">
        <v>2</v>
      </c>
    </row>
    <row r="106" spans="1:5" x14ac:dyDescent="0.25">
      <c r="A106">
        <v>5281</v>
      </c>
      <c r="B106" t="s">
        <v>0</v>
      </c>
      <c r="C106" t="s">
        <v>577</v>
      </c>
      <c r="D106" t="s">
        <v>648</v>
      </c>
      <c r="E106">
        <v>2</v>
      </c>
    </row>
    <row r="107" spans="1:5" x14ac:dyDescent="0.25">
      <c r="A107">
        <v>4007054</v>
      </c>
      <c r="B107" t="s">
        <v>0</v>
      </c>
      <c r="C107" t="s">
        <v>577</v>
      </c>
      <c r="D107" t="s">
        <v>657</v>
      </c>
      <c r="E107">
        <v>2</v>
      </c>
    </row>
    <row r="108" spans="1:5" x14ac:dyDescent="0.25">
      <c r="A108">
        <v>4900268</v>
      </c>
      <c r="B108" t="s">
        <v>0</v>
      </c>
      <c r="C108" t="s">
        <v>577</v>
      </c>
      <c r="D108" t="s">
        <v>659</v>
      </c>
      <c r="E108">
        <v>2</v>
      </c>
    </row>
    <row r="109" spans="1:5" x14ac:dyDescent="0.25">
      <c r="A109">
        <v>5006152</v>
      </c>
      <c r="B109" t="s">
        <v>0</v>
      </c>
      <c r="C109" t="s">
        <v>577</v>
      </c>
      <c r="D109" t="s">
        <v>662</v>
      </c>
      <c r="E109">
        <v>2</v>
      </c>
    </row>
    <row r="110" spans="1:5" x14ac:dyDescent="0.25">
      <c r="A110">
        <v>6012361</v>
      </c>
      <c r="B110" t="s">
        <v>0</v>
      </c>
      <c r="C110" t="s">
        <v>577</v>
      </c>
      <c r="D110" t="s">
        <v>664</v>
      </c>
      <c r="E110">
        <v>2</v>
      </c>
    </row>
    <row r="111" spans="1:5" x14ac:dyDescent="0.25">
      <c r="A111">
        <v>7072184</v>
      </c>
      <c r="B111" t="s">
        <v>20</v>
      </c>
      <c r="C111" t="s">
        <v>577</v>
      </c>
      <c r="D111" t="s">
        <v>509</v>
      </c>
      <c r="E111">
        <v>1</v>
      </c>
    </row>
    <row r="112" spans="1:5" x14ac:dyDescent="0.25">
      <c r="A112">
        <v>99004067</v>
      </c>
      <c r="B112" t="s">
        <v>20</v>
      </c>
      <c r="C112" t="s">
        <v>577</v>
      </c>
      <c r="D112" t="s">
        <v>509</v>
      </c>
      <c r="E112">
        <v>1</v>
      </c>
    </row>
    <row r="113" spans="1:5" x14ac:dyDescent="0.25">
      <c r="A113">
        <v>97002136</v>
      </c>
      <c r="B113" t="s">
        <v>20</v>
      </c>
      <c r="C113" t="s">
        <v>577</v>
      </c>
      <c r="D113" t="s">
        <v>509</v>
      </c>
      <c r="E113">
        <v>1</v>
      </c>
    </row>
    <row r="114" spans="1:5" x14ac:dyDescent="0.25">
      <c r="A114">
        <v>1502</v>
      </c>
      <c r="B114" t="s">
        <v>20</v>
      </c>
      <c r="C114" t="s">
        <v>577</v>
      </c>
      <c r="D114" t="s">
        <v>512</v>
      </c>
      <c r="E114">
        <v>1</v>
      </c>
    </row>
    <row r="115" spans="1:5" x14ac:dyDescent="0.25">
      <c r="A115">
        <v>14242856</v>
      </c>
      <c r="B115" t="s">
        <v>18</v>
      </c>
      <c r="C115" t="s">
        <v>577</v>
      </c>
      <c r="D115" t="s">
        <v>509</v>
      </c>
      <c r="E115">
        <v>1</v>
      </c>
    </row>
    <row r="116" spans="1:5" x14ac:dyDescent="0.25">
      <c r="A116">
        <v>1480</v>
      </c>
      <c r="B116" t="s">
        <v>16</v>
      </c>
      <c r="C116" t="s">
        <v>577</v>
      </c>
      <c r="D116" t="s">
        <v>515</v>
      </c>
      <c r="E116">
        <v>1</v>
      </c>
    </row>
    <row r="117" spans="1:5" x14ac:dyDescent="0.25">
      <c r="A117">
        <v>1003215</v>
      </c>
      <c r="B117" t="s">
        <v>16</v>
      </c>
      <c r="C117" t="s">
        <v>577</v>
      </c>
      <c r="D117" t="s">
        <v>509</v>
      </c>
      <c r="E117">
        <v>1</v>
      </c>
    </row>
    <row r="118" spans="1:5" x14ac:dyDescent="0.25">
      <c r="A118">
        <v>99000802</v>
      </c>
      <c r="B118" t="s">
        <v>16</v>
      </c>
      <c r="C118" t="s">
        <v>577</v>
      </c>
      <c r="D118" t="s">
        <v>511</v>
      </c>
      <c r="E118">
        <v>1</v>
      </c>
    </row>
    <row r="119" spans="1:5" x14ac:dyDescent="0.25">
      <c r="A119">
        <v>99000892</v>
      </c>
      <c r="B119" t="s">
        <v>16</v>
      </c>
      <c r="C119" t="s">
        <v>577</v>
      </c>
      <c r="D119" t="s">
        <v>511</v>
      </c>
      <c r="E119">
        <v>1</v>
      </c>
    </row>
    <row r="120" spans="1:5" x14ac:dyDescent="0.25">
      <c r="A120">
        <v>1506</v>
      </c>
      <c r="B120" t="s">
        <v>16</v>
      </c>
      <c r="C120" t="s">
        <v>577</v>
      </c>
      <c r="D120" t="s">
        <v>515</v>
      </c>
      <c r="E120">
        <v>1</v>
      </c>
    </row>
    <row r="121" spans="1:5" x14ac:dyDescent="0.25">
      <c r="A121">
        <v>99001245</v>
      </c>
      <c r="B121" t="s">
        <v>16</v>
      </c>
      <c r="C121" t="s">
        <v>577</v>
      </c>
      <c r="D121" t="s">
        <v>512</v>
      </c>
      <c r="E121">
        <v>1</v>
      </c>
    </row>
    <row r="122" spans="1:5" x14ac:dyDescent="0.25">
      <c r="A122">
        <v>99001902</v>
      </c>
      <c r="B122" t="s">
        <v>16</v>
      </c>
      <c r="C122" t="s">
        <v>577</v>
      </c>
      <c r="D122" t="s">
        <v>512</v>
      </c>
      <c r="E122">
        <v>1</v>
      </c>
    </row>
    <row r="123" spans="1:5" x14ac:dyDescent="0.25">
      <c r="A123">
        <v>99001912</v>
      </c>
      <c r="B123" t="s">
        <v>16</v>
      </c>
      <c r="C123" t="s">
        <v>577</v>
      </c>
      <c r="D123" t="s">
        <v>515</v>
      </c>
      <c r="E123">
        <v>1</v>
      </c>
    </row>
    <row r="124" spans="1:5" x14ac:dyDescent="0.25">
      <c r="A124">
        <v>99001913</v>
      </c>
      <c r="B124" t="s">
        <v>16</v>
      </c>
      <c r="C124" t="s">
        <v>577</v>
      </c>
      <c r="D124" t="s">
        <v>512</v>
      </c>
      <c r="E124">
        <v>1</v>
      </c>
    </row>
    <row r="125" spans="1:5" x14ac:dyDescent="0.25">
      <c r="A125">
        <v>99001937</v>
      </c>
      <c r="B125" t="s">
        <v>16</v>
      </c>
      <c r="C125" t="s">
        <v>577</v>
      </c>
      <c r="D125" t="s">
        <v>516</v>
      </c>
      <c r="E125">
        <v>1</v>
      </c>
    </row>
    <row r="126" spans="1:5" x14ac:dyDescent="0.25">
      <c r="A126">
        <v>99001943</v>
      </c>
      <c r="B126" t="s">
        <v>16</v>
      </c>
      <c r="C126" t="s">
        <v>577</v>
      </c>
      <c r="D126" t="s">
        <v>526</v>
      </c>
      <c r="E126">
        <v>1</v>
      </c>
    </row>
    <row r="127" spans="1:5" x14ac:dyDescent="0.25">
      <c r="A127">
        <v>99001927</v>
      </c>
      <c r="B127" t="s">
        <v>16</v>
      </c>
      <c r="C127" t="s">
        <v>577</v>
      </c>
      <c r="D127" t="s">
        <v>509</v>
      </c>
      <c r="E127">
        <v>1</v>
      </c>
    </row>
    <row r="128" spans="1:5" x14ac:dyDescent="0.25">
      <c r="A128">
        <v>1505</v>
      </c>
      <c r="B128" t="s">
        <v>16</v>
      </c>
      <c r="C128" t="s">
        <v>577</v>
      </c>
      <c r="D128" t="s">
        <v>516</v>
      </c>
      <c r="E128">
        <v>1</v>
      </c>
    </row>
    <row r="129" spans="1:5" x14ac:dyDescent="0.25">
      <c r="A129">
        <v>1000197</v>
      </c>
      <c r="B129" t="s">
        <v>16</v>
      </c>
      <c r="C129" t="s">
        <v>577</v>
      </c>
      <c r="D129" t="s">
        <v>518</v>
      </c>
      <c r="E129">
        <v>1</v>
      </c>
    </row>
    <row r="130" spans="1:5" x14ac:dyDescent="0.25">
      <c r="A130">
        <v>98008326</v>
      </c>
      <c r="B130" t="s">
        <v>16</v>
      </c>
      <c r="C130" t="s">
        <v>577</v>
      </c>
      <c r="D130" t="s">
        <v>505</v>
      </c>
      <c r="E130">
        <v>1</v>
      </c>
    </row>
    <row r="131" spans="1:5" x14ac:dyDescent="0.25">
      <c r="A131">
        <v>99000717</v>
      </c>
      <c r="B131" t="s">
        <v>16</v>
      </c>
      <c r="C131" t="s">
        <v>577</v>
      </c>
      <c r="D131" t="s">
        <v>525</v>
      </c>
      <c r="E131">
        <v>1</v>
      </c>
    </row>
    <row r="132" spans="1:5" x14ac:dyDescent="0.25">
      <c r="A132">
        <v>6006917</v>
      </c>
      <c r="B132" t="s">
        <v>14</v>
      </c>
      <c r="C132" t="s">
        <v>577</v>
      </c>
      <c r="D132" t="s">
        <v>509</v>
      </c>
      <c r="E132">
        <v>1</v>
      </c>
    </row>
    <row r="133" spans="1:5" x14ac:dyDescent="0.25">
      <c r="A133">
        <v>98004910</v>
      </c>
      <c r="B133" t="s">
        <v>11</v>
      </c>
      <c r="C133" t="s">
        <v>577</v>
      </c>
      <c r="D133" t="s">
        <v>509</v>
      </c>
      <c r="E133">
        <v>1</v>
      </c>
    </row>
    <row r="134" spans="1:5" x14ac:dyDescent="0.25">
      <c r="A134">
        <v>7015502</v>
      </c>
      <c r="B134" t="s">
        <v>5</v>
      </c>
      <c r="C134" t="s">
        <v>577</v>
      </c>
      <c r="D134" t="s">
        <v>515</v>
      </c>
      <c r="E134">
        <v>1</v>
      </c>
    </row>
    <row r="135" spans="1:5" x14ac:dyDescent="0.25">
      <c r="A135">
        <v>7083159</v>
      </c>
      <c r="B135" t="s">
        <v>5</v>
      </c>
      <c r="C135" t="s">
        <v>577</v>
      </c>
      <c r="D135" t="s">
        <v>527</v>
      </c>
      <c r="E135">
        <v>1</v>
      </c>
    </row>
    <row r="136" spans="1:5" x14ac:dyDescent="0.25">
      <c r="A136">
        <v>7084659</v>
      </c>
      <c r="B136" t="s">
        <v>5</v>
      </c>
      <c r="C136" t="s">
        <v>577</v>
      </c>
      <c r="D136" t="s">
        <v>510</v>
      </c>
      <c r="E136">
        <v>1</v>
      </c>
    </row>
    <row r="137" spans="1:5" x14ac:dyDescent="0.25">
      <c r="A137">
        <v>7089231</v>
      </c>
      <c r="B137" t="s">
        <v>5</v>
      </c>
      <c r="C137" t="s">
        <v>577</v>
      </c>
      <c r="D137" t="s">
        <v>509</v>
      </c>
      <c r="E137">
        <v>1</v>
      </c>
    </row>
    <row r="138" spans="1:5" x14ac:dyDescent="0.25">
      <c r="A138">
        <v>9003370</v>
      </c>
      <c r="B138" t="s">
        <v>5</v>
      </c>
      <c r="C138" t="s">
        <v>577</v>
      </c>
      <c r="D138" t="s">
        <v>510</v>
      </c>
      <c r="E138">
        <v>1</v>
      </c>
    </row>
    <row r="139" spans="1:5" x14ac:dyDescent="0.25">
      <c r="A139">
        <v>9030684</v>
      </c>
      <c r="B139" t="s">
        <v>5</v>
      </c>
      <c r="C139" t="s">
        <v>577</v>
      </c>
      <c r="D139" t="s">
        <v>525</v>
      </c>
      <c r="E139">
        <v>1</v>
      </c>
    </row>
    <row r="140" spans="1:5" x14ac:dyDescent="0.25">
      <c r="A140">
        <v>9031387</v>
      </c>
      <c r="B140" t="s">
        <v>5</v>
      </c>
      <c r="C140" t="s">
        <v>577</v>
      </c>
      <c r="D140" t="s">
        <v>531</v>
      </c>
      <c r="E140">
        <v>1</v>
      </c>
    </row>
    <row r="141" spans="1:5" x14ac:dyDescent="0.25">
      <c r="A141">
        <v>9038676</v>
      </c>
      <c r="B141" t="s">
        <v>5</v>
      </c>
      <c r="C141" t="s">
        <v>577</v>
      </c>
      <c r="D141" t="s">
        <v>510</v>
      </c>
      <c r="E141">
        <v>1</v>
      </c>
    </row>
    <row r="142" spans="1:5" x14ac:dyDescent="0.25">
      <c r="A142">
        <v>9039416</v>
      </c>
      <c r="B142" t="s">
        <v>5</v>
      </c>
      <c r="C142" t="s">
        <v>577</v>
      </c>
      <c r="D142" t="s">
        <v>513</v>
      </c>
      <c r="E142">
        <v>1</v>
      </c>
    </row>
    <row r="143" spans="1:5" x14ac:dyDescent="0.25">
      <c r="A143">
        <v>9085204</v>
      </c>
      <c r="B143" t="s">
        <v>5</v>
      </c>
      <c r="C143" t="s">
        <v>577</v>
      </c>
      <c r="D143" t="s">
        <v>512</v>
      </c>
      <c r="E143">
        <v>1</v>
      </c>
    </row>
    <row r="144" spans="1:5" x14ac:dyDescent="0.25">
      <c r="A144">
        <v>9138470</v>
      </c>
      <c r="B144" t="s">
        <v>5</v>
      </c>
      <c r="C144" t="s">
        <v>577</v>
      </c>
      <c r="D144" t="s">
        <v>510</v>
      </c>
      <c r="E144">
        <v>1</v>
      </c>
    </row>
    <row r="145" spans="1:5" x14ac:dyDescent="0.25">
      <c r="A145">
        <v>9150676</v>
      </c>
      <c r="B145" t="s">
        <v>5</v>
      </c>
      <c r="C145" t="s">
        <v>577</v>
      </c>
      <c r="D145" t="s">
        <v>572</v>
      </c>
      <c r="E145">
        <v>1</v>
      </c>
    </row>
    <row r="146" spans="1:5" x14ac:dyDescent="0.25">
      <c r="A146">
        <v>4000304</v>
      </c>
      <c r="B146" t="s">
        <v>5</v>
      </c>
      <c r="C146" t="s">
        <v>577</v>
      </c>
      <c r="D146" t="s">
        <v>510</v>
      </c>
      <c r="E146">
        <v>1</v>
      </c>
    </row>
    <row r="147" spans="1:5" x14ac:dyDescent="0.25">
      <c r="A147">
        <v>4002206</v>
      </c>
      <c r="B147" t="s">
        <v>5</v>
      </c>
      <c r="C147" t="s">
        <v>577</v>
      </c>
      <c r="D147" t="s">
        <v>510</v>
      </c>
      <c r="E147">
        <v>1</v>
      </c>
    </row>
    <row r="148" spans="1:5" x14ac:dyDescent="0.25">
      <c r="A148">
        <v>4003924</v>
      </c>
      <c r="B148" t="s">
        <v>5</v>
      </c>
      <c r="C148" t="s">
        <v>577</v>
      </c>
      <c r="D148" t="s">
        <v>511</v>
      </c>
      <c r="E148">
        <v>1</v>
      </c>
    </row>
    <row r="149" spans="1:5" x14ac:dyDescent="0.25">
      <c r="A149">
        <v>4008140</v>
      </c>
      <c r="B149" t="s">
        <v>5</v>
      </c>
      <c r="C149" t="s">
        <v>577</v>
      </c>
      <c r="D149" t="s">
        <v>509</v>
      </c>
      <c r="E149">
        <v>1</v>
      </c>
    </row>
    <row r="150" spans="1:5" x14ac:dyDescent="0.25">
      <c r="A150">
        <v>4013603</v>
      </c>
      <c r="B150" t="s">
        <v>5</v>
      </c>
      <c r="C150" t="s">
        <v>577</v>
      </c>
      <c r="D150" t="s">
        <v>510</v>
      </c>
      <c r="E150">
        <v>1</v>
      </c>
    </row>
    <row r="151" spans="1:5" x14ac:dyDescent="0.25">
      <c r="A151">
        <v>2003539</v>
      </c>
      <c r="B151" t="s">
        <v>3</v>
      </c>
      <c r="C151" t="s">
        <v>577</v>
      </c>
      <c r="D151" t="s">
        <v>517</v>
      </c>
      <c r="E151">
        <v>1</v>
      </c>
    </row>
    <row r="152" spans="1:5" x14ac:dyDescent="0.25">
      <c r="A152">
        <v>5018675</v>
      </c>
      <c r="B152" t="s">
        <v>3</v>
      </c>
      <c r="C152" t="s">
        <v>577</v>
      </c>
      <c r="D152" t="s">
        <v>516</v>
      </c>
      <c r="E152">
        <v>1</v>
      </c>
    </row>
    <row r="153" spans="1:5" x14ac:dyDescent="0.25">
      <c r="A153">
        <v>6050168</v>
      </c>
      <c r="B153" t="s">
        <v>3</v>
      </c>
      <c r="C153" t="s">
        <v>577</v>
      </c>
      <c r="D153" t="s">
        <v>509</v>
      </c>
      <c r="E153">
        <v>1</v>
      </c>
    </row>
    <row r="154" spans="1:5" x14ac:dyDescent="0.25">
      <c r="A154">
        <v>8040959</v>
      </c>
      <c r="B154" t="s">
        <v>3</v>
      </c>
      <c r="C154" t="s">
        <v>577</v>
      </c>
      <c r="D154" t="s">
        <v>508</v>
      </c>
      <c r="E154">
        <v>1</v>
      </c>
    </row>
    <row r="155" spans="1:5" x14ac:dyDescent="0.25">
      <c r="A155">
        <v>9054567</v>
      </c>
      <c r="B155" t="s">
        <v>3</v>
      </c>
      <c r="C155" t="s">
        <v>577</v>
      </c>
      <c r="D155" t="s">
        <v>509</v>
      </c>
      <c r="E155">
        <v>1</v>
      </c>
    </row>
    <row r="156" spans="1:5" x14ac:dyDescent="0.25">
      <c r="A156">
        <v>1003457</v>
      </c>
      <c r="B156" t="s">
        <v>0</v>
      </c>
      <c r="C156" t="s">
        <v>577</v>
      </c>
      <c r="D156" t="s">
        <v>510</v>
      </c>
      <c r="E156">
        <v>1</v>
      </c>
    </row>
    <row r="157" spans="1:5" x14ac:dyDescent="0.25">
      <c r="A157">
        <v>2012014</v>
      </c>
      <c r="B157" t="s">
        <v>0</v>
      </c>
      <c r="C157" t="s">
        <v>577</v>
      </c>
      <c r="D157" t="s">
        <v>499</v>
      </c>
      <c r="E157">
        <v>1</v>
      </c>
    </row>
    <row r="158" spans="1:5" x14ac:dyDescent="0.25">
      <c r="A158">
        <v>3000152</v>
      </c>
      <c r="B158" t="s">
        <v>0</v>
      </c>
      <c r="C158" t="s">
        <v>577</v>
      </c>
      <c r="D158" t="s">
        <v>509</v>
      </c>
      <c r="E158">
        <v>1</v>
      </c>
    </row>
    <row r="159" spans="1:5" x14ac:dyDescent="0.25">
      <c r="A159">
        <v>3014566</v>
      </c>
      <c r="B159" t="s">
        <v>0</v>
      </c>
      <c r="C159" t="s">
        <v>577</v>
      </c>
      <c r="D159" t="s">
        <v>510</v>
      </c>
      <c r="E159">
        <v>1</v>
      </c>
    </row>
    <row r="160" spans="1:5" x14ac:dyDescent="0.25">
      <c r="A160">
        <v>6043619</v>
      </c>
      <c r="B160" t="s">
        <v>0</v>
      </c>
      <c r="C160" t="s">
        <v>577</v>
      </c>
      <c r="D160" t="s">
        <v>510</v>
      </c>
      <c r="E160">
        <v>1</v>
      </c>
    </row>
    <row r="161" spans="1:5" x14ac:dyDescent="0.25">
      <c r="A161">
        <v>8073645</v>
      </c>
      <c r="B161" t="s">
        <v>0</v>
      </c>
      <c r="C161" t="s">
        <v>577</v>
      </c>
      <c r="D161" t="s">
        <v>511</v>
      </c>
      <c r="E161">
        <v>1</v>
      </c>
    </row>
    <row r="162" spans="1:5" x14ac:dyDescent="0.25">
      <c r="A162">
        <v>8103536</v>
      </c>
      <c r="B162" t="s">
        <v>0</v>
      </c>
      <c r="C162" t="s">
        <v>577</v>
      </c>
      <c r="D162" t="s">
        <v>509</v>
      </c>
      <c r="E162">
        <v>1</v>
      </c>
    </row>
    <row r="163" spans="1:5" x14ac:dyDescent="0.25">
      <c r="A163">
        <v>10084485</v>
      </c>
      <c r="B163" t="s">
        <v>0</v>
      </c>
      <c r="C163" t="s">
        <v>577</v>
      </c>
      <c r="D163" t="s">
        <v>510</v>
      </c>
      <c r="E163">
        <v>1</v>
      </c>
    </row>
    <row r="165" spans="1:5" x14ac:dyDescent="0.25">
      <c r="A165">
        <f>SUBTOTAL(2,Tabelle_GOT[Edited_BfArM Nummer2])</f>
        <v>162</v>
      </c>
      <c r="E165">
        <f>SUBTOTAL(9,Tabelle_GOT[Total Number of Observations])</f>
        <v>521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T370"/>
  <sheetViews>
    <sheetView workbookViewId="0">
      <selection sqref="A1:CT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6" width="23.5703125" customWidth="1"/>
    <col min="7" max="18" width="22.5703125" customWidth="1"/>
    <col min="19" max="27" width="21.5703125" customWidth="1"/>
    <col min="28" max="28" width="20" customWidth="1"/>
    <col min="38" max="94" width="12.42578125" customWidth="1"/>
    <col min="95" max="98" width="13.42578125" customWidth="1"/>
  </cols>
  <sheetData>
    <row r="1" spans="1:98" x14ac:dyDescent="0.25">
      <c r="A1" s="6" t="s">
        <v>96</v>
      </c>
      <c r="B1" s="7" t="s">
        <v>97</v>
      </c>
      <c r="C1" s="2" t="s">
        <v>684</v>
      </c>
      <c r="D1" s="2" t="s">
        <v>685</v>
      </c>
      <c r="E1" s="2" t="s">
        <v>686</v>
      </c>
      <c r="F1" s="2" t="s">
        <v>687</v>
      </c>
      <c r="G1" s="2" t="s">
        <v>688</v>
      </c>
      <c r="H1" s="2" t="s">
        <v>689</v>
      </c>
      <c r="I1" s="2" t="s">
        <v>690</v>
      </c>
      <c r="J1" s="2" t="s">
        <v>691</v>
      </c>
      <c r="K1" s="2" t="s">
        <v>692</v>
      </c>
      <c r="L1" s="2" t="s">
        <v>693</v>
      </c>
      <c r="M1" s="2" t="s">
        <v>694</v>
      </c>
      <c r="N1" s="2" t="s">
        <v>695</v>
      </c>
      <c r="O1" s="2" t="s">
        <v>696</v>
      </c>
      <c r="P1" s="2" t="s">
        <v>697</v>
      </c>
      <c r="Q1" s="2" t="s">
        <v>698</v>
      </c>
      <c r="R1" s="2" t="s">
        <v>699</v>
      </c>
      <c r="S1" s="2" t="s">
        <v>700</v>
      </c>
      <c r="T1" s="2" t="s">
        <v>701</v>
      </c>
      <c r="U1" s="2" t="s">
        <v>702</v>
      </c>
      <c r="V1" s="2" t="s">
        <v>703</v>
      </c>
      <c r="W1" s="2" t="s">
        <v>704</v>
      </c>
      <c r="X1" s="2" t="s">
        <v>705</v>
      </c>
      <c r="Y1" s="2" t="s">
        <v>706</v>
      </c>
      <c r="Z1" s="2" t="s">
        <v>707</v>
      </c>
      <c r="AA1" s="2" t="s">
        <v>708</v>
      </c>
      <c r="AB1" s="2" t="s">
        <v>709</v>
      </c>
      <c r="AC1" s="2" t="s">
        <v>710</v>
      </c>
      <c r="AD1" s="2" t="s">
        <v>711</v>
      </c>
      <c r="AE1" s="2" t="s">
        <v>712</v>
      </c>
      <c r="AF1" s="2" t="s">
        <v>713</v>
      </c>
      <c r="AG1" s="2" t="s">
        <v>714</v>
      </c>
      <c r="AH1" s="2" t="s">
        <v>715</v>
      </c>
      <c r="AI1" s="2" t="s">
        <v>716</v>
      </c>
      <c r="AJ1" s="2" t="s">
        <v>717</v>
      </c>
      <c r="AK1" s="2" t="s">
        <v>718</v>
      </c>
      <c r="AL1" s="2" t="s">
        <v>719</v>
      </c>
      <c r="AM1" s="2" t="s">
        <v>720</v>
      </c>
      <c r="AN1" s="2" t="s">
        <v>721</v>
      </c>
      <c r="AO1" s="2" t="s">
        <v>722</v>
      </c>
      <c r="AP1" s="2" t="s">
        <v>723</v>
      </c>
      <c r="AQ1" s="2" t="s">
        <v>724</v>
      </c>
      <c r="AR1" s="2" t="s">
        <v>725</v>
      </c>
      <c r="AS1" s="2" t="s">
        <v>726</v>
      </c>
      <c r="AT1" s="2" t="s">
        <v>727</v>
      </c>
      <c r="AU1" s="2" t="s">
        <v>728</v>
      </c>
      <c r="AV1" s="2" t="s">
        <v>729</v>
      </c>
      <c r="AW1" s="2" t="s">
        <v>730</v>
      </c>
      <c r="AX1" s="2" t="s">
        <v>731</v>
      </c>
      <c r="AY1" s="2" t="s">
        <v>732</v>
      </c>
      <c r="AZ1" s="2" t="s">
        <v>733</v>
      </c>
      <c r="BA1" s="2" t="s">
        <v>734</v>
      </c>
      <c r="BB1" s="2" t="s">
        <v>735</v>
      </c>
      <c r="BC1" s="2" t="s">
        <v>736</v>
      </c>
      <c r="BD1" s="2" t="s">
        <v>737</v>
      </c>
      <c r="BE1" s="30" t="s">
        <v>738</v>
      </c>
      <c r="BF1" s="2" t="s">
        <v>739</v>
      </c>
      <c r="BG1" s="2" t="s">
        <v>740</v>
      </c>
      <c r="BH1" s="2" t="s">
        <v>741</v>
      </c>
      <c r="BI1" s="2" t="s">
        <v>742</v>
      </c>
      <c r="BJ1" s="2" t="s">
        <v>743</v>
      </c>
      <c r="BK1" s="2" t="s">
        <v>744</v>
      </c>
      <c r="BL1" s="2" t="s">
        <v>745</v>
      </c>
      <c r="BM1" s="2" t="s">
        <v>746</v>
      </c>
      <c r="BN1" s="2" t="s">
        <v>747</v>
      </c>
      <c r="BO1" s="2" t="s">
        <v>748</v>
      </c>
      <c r="BP1" s="2" t="s">
        <v>749</v>
      </c>
      <c r="BQ1" s="2" t="s">
        <v>750</v>
      </c>
      <c r="BR1" s="2" t="s">
        <v>751</v>
      </c>
      <c r="BS1" s="2" t="s">
        <v>752</v>
      </c>
      <c r="BT1" s="2" t="s">
        <v>753</v>
      </c>
      <c r="BU1" s="2" t="s">
        <v>754</v>
      </c>
      <c r="BV1" s="2" t="s">
        <v>755</v>
      </c>
      <c r="BW1" s="2" t="s">
        <v>756</v>
      </c>
      <c r="BX1" s="2" t="s">
        <v>757</v>
      </c>
      <c r="BY1" s="2" t="s">
        <v>758</v>
      </c>
      <c r="BZ1" s="2" t="s">
        <v>759</v>
      </c>
      <c r="CA1" s="2" t="s">
        <v>760</v>
      </c>
      <c r="CB1" s="2" t="s">
        <v>761</v>
      </c>
      <c r="CC1" s="2" t="s">
        <v>762</v>
      </c>
      <c r="CD1" s="2" t="s">
        <v>763</v>
      </c>
      <c r="CE1" s="2" t="s">
        <v>764</v>
      </c>
      <c r="CF1" s="2" t="s">
        <v>765</v>
      </c>
      <c r="CG1" s="2" t="s">
        <v>766</v>
      </c>
      <c r="CH1" s="2" t="s">
        <v>767</v>
      </c>
      <c r="CI1" s="2" t="s">
        <v>768</v>
      </c>
      <c r="CJ1" s="2" t="s">
        <v>769</v>
      </c>
      <c r="CK1" s="2" t="s">
        <v>770</v>
      </c>
      <c r="CL1" s="2" t="s">
        <v>771</v>
      </c>
      <c r="CM1" s="2" t="s">
        <v>772</v>
      </c>
      <c r="CN1" s="2" t="s">
        <v>773</v>
      </c>
      <c r="CO1" s="2" t="s">
        <v>774</v>
      </c>
      <c r="CP1" s="2" t="s">
        <v>775</v>
      </c>
      <c r="CQ1" s="2" t="s">
        <v>776</v>
      </c>
      <c r="CR1" s="2" t="s">
        <v>777</v>
      </c>
      <c r="CS1" s="2" t="s">
        <v>778</v>
      </c>
      <c r="CT1" s="2" t="s">
        <v>779</v>
      </c>
    </row>
    <row r="2" spans="1:98" x14ac:dyDescent="0.25">
      <c r="A2">
        <v>7072184</v>
      </c>
      <c r="B2" t="s">
        <v>20</v>
      </c>
      <c r="C2" s="12"/>
      <c r="D2" s="12"/>
      <c r="E2" s="12"/>
      <c r="AB2">
        <v>190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</row>
    <row r="3" spans="1:98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</row>
    <row r="4" spans="1:98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</row>
    <row r="5" spans="1:98" x14ac:dyDescent="0.25">
      <c r="A5">
        <v>95005911</v>
      </c>
      <c r="B5" t="s">
        <v>20</v>
      </c>
      <c r="AB5">
        <v>40</v>
      </c>
    </row>
    <row r="6" spans="1:98" x14ac:dyDescent="0.25">
      <c r="A6">
        <v>99001908</v>
      </c>
      <c r="B6" t="s">
        <v>20</v>
      </c>
    </row>
    <row r="7" spans="1:98" x14ac:dyDescent="0.25">
      <c r="A7">
        <v>99004067</v>
      </c>
      <c r="B7" t="s">
        <v>20</v>
      </c>
      <c r="AB7">
        <v>22</v>
      </c>
    </row>
    <row r="8" spans="1:98" x14ac:dyDescent="0.25">
      <c r="A8">
        <v>97002136</v>
      </c>
      <c r="B8" t="s">
        <v>20</v>
      </c>
      <c r="AB8">
        <v>44</v>
      </c>
    </row>
    <row r="9" spans="1:98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>
        <v>82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</row>
    <row r="10" spans="1:98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F10" s="12"/>
      <c r="AG10" s="12"/>
      <c r="AH10" s="12"/>
      <c r="AI10" s="12"/>
      <c r="AJ10">
        <v>53</v>
      </c>
      <c r="AM10" s="12"/>
      <c r="AN10">
        <v>38</v>
      </c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</row>
    <row r="11" spans="1:98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</row>
    <row r="12" spans="1:98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</row>
    <row r="13" spans="1:98" x14ac:dyDescent="0.25">
      <c r="A13">
        <v>14242856</v>
      </c>
      <c r="B13" t="s">
        <v>18</v>
      </c>
      <c r="C13" s="12"/>
      <c r="D13" s="12"/>
      <c r="E13" s="12"/>
      <c r="AB13">
        <v>145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</row>
    <row r="14" spans="1:98" x14ac:dyDescent="0.25">
      <c r="A14">
        <v>99001183</v>
      </c>
      <c r="B14" t="s">
        <v>18</v>
      </c>
      <c r="C14" s="12"/>
      <c r="D14" s="12"/>
      <c r="E14" s="12"/>
      <c r="AC14" s="12"/>
      <c r="AD14" s="12"/>
      <c r="AE14" s="12"/>
      <c r="AF14" s="12"/>
      <c r="AG14" s="12"/>
      <c r="AH14" s="12"/>
      <c r="AI14" s="12"/>
      <c r="AJ14" s="12">
        <v>23</v>
      </c>
      <c r="AK14" s="12"/>
      <c r="AL14" s="12"/>
      <c r="AM14" s="12"/>
      <c r="AN14" s="12"/>
      <c r="AO14" s="12"/>
      <c r="AP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</row>
    <row r="15" spans="1:98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>
        <v>28</v>
      </c>
      <c r="AH15">
        <v>241</v>
      </c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>
        <v>264</v>
      </c>
    </row>
    <row r="16" spans="1:98" x14ac:dyDescent="0.25">
      <c r="A16">
        <v>10064335</v>
      </c>
      <c r="B16" t="s">
        <v>18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>
        <v>52</v>
      </c>
      <c r="AQ16">
        <v>101</v>
      </c>
      <c r="AR16" s="12"/>
      <c r="AS16">
        <v>113</v>
      </c>
      <c r="BE16">
        <v>32</v>
      </c>
      <c r="BF16">
        <v>32</v>
      </c>
    </row>
    <row r="17" spans="1:98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</row>
    <row r="18" spans="1:98" x14ac:dyDescent="0.25">
      <c r="A18">
        <v>1480</v>
      </c>
      <c r="B18" t="s">
        <v>16</v>
      </c>
      <c r="AC18">
        <v>24</v>
      </c>
      <c r="AH18">
        <v>24</v>
      </c>
    </row>
    <row r="19" spans="1:98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</row>
    <row r="20" spans="1:98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>
        <v>27</v>
      </c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</row>
    <row r="21" spans="1:98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>
        <v>26</v>
      </c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</row>
    <row r="22" spans="1:98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>
        <v>65</v>
      </c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</row>
    <row r="23" spans="1:98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</row>
    <row r="24" spans="1:98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>
        <v>28</v>
      </c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</row>
    <row r="25" spans="1:98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>
        <v>30</v>
      </c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</row>
    <row r="26" spans="1:98" x14ac:dyDescent="0.25">
      <c r="A26">
        <v>99000897</v>
      </c>
      <c r="B26" t="s">
        <v>16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>
        <v>37</v>
      </c>
    </row>
    <row r="27" spans="1:98" x14ac:dyDescent="0.25">
      <c r="A27">
        <v>99001245</v>
      </c>
      <c r="B27" t="s">
        <v>16</v>
      </c>
    </row>
    <row r="28" spans="1:98" x14ac:dyDescent="0.25">
      <c r="A28">
        <v>99001902</v>
      </c>
      <c r="B28" t="s">
        <v>16</v>
      </c>
      <c r="AE28">
        <v>29</v>
      </c>
    </row>
    <row r="29" spans="1:98" x14ac:dyDescent="0.25">
      <c r="A29">
        <v>99001912</v>
      </c>
      <c r="B29" t="s">
        <v>16</v>
      </c>
      <c r="AH29">
        <v>147</v>
      </c>
    </row>
    <row r="30" spans="1:98" x14ac:dyDescent="0.25">
      <c r="A30">
        <v>99001913</v>
      </c>
      <c r="B30" t="s">
        <v>16</v>
      </c>
      <c r="AE30">
        <v>24</v>
      </c>
    </row>
    <row r="31" spans="1:98" x14ac:dyDescent="0.25">
      <c r="A31">
        <v>99001937</v>
      </c>
      <c r="B31" t="s">
        <v>16</v>
      </c>
      <c r="AJ31">
        <v>48</v>
      </c>
    </row>
    <row r="32" spans="1:98" x14ac:dyDescent="0.25">
      <c r="A32">
        <v>99001943</v>
      </c>
      <c r="B32" t="s">
        <v>16</v>
      </c>
      <c r="AS32">
        <v>27</v>
      </c>
    </row>
    <row r="33" spans="1:98" x14ac:dyDescent="0.25">
      <c r="A33">
        <v>99001927</v>
      </c>
      <c r="B33" t="s">
        <v>16</v>
      </c>
      <c r="AB33">
        <v>2880</v>
      </c>
    </row>
    <row r="34" spans="1:98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>
        <v>32</v>
      </c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</row>
    <row r="35" spans="1:98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I35">
        <v>64</v>
      </c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</row>
    <row r="36" spans="1:98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>
        <v>1496</v>
      </c>
      <c r="AE36">
        <v>1029</v>
      </c>
      <c r="AF36">
        <v>630</v>
      </c>
      <c r="AG36" s="12"/>
      <c r="AH36">
        <v>356</v>
      </c>
      <c r="AJ36" s="12"/>
      <c r="AK36" s="12"/>
      <c r="AL36" s="12"/>
      <c r="AM36" s="12"/>
      <c r="AN36">
        <v>18</v>
      </c>
      <c r="AP36">
        <v>19</v>
      </c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</row>
    <row r="37" spans="1:98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</row>
    <row r="38" spans="1:98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>
        <v>30</v>
      </c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</row>
    <row r="40" spans="1:98" x14ac:dyDescent="0.25">
      <c r="A40" s="15">
        <v>6016435</v>
      </c>
      <c r="B40" t="s">
        <v>14</v>
      </c>
    </row>
    <row r="41" spans="1:98" x14ac:dyDescent="0.25">
      <c r="A41">
        <v>8045149</v>
      </c>
      <c r="B41" t="s">
        <v>14</v>
      </c>
    </row>
    <row r="42" spans="1:98" x14ac:dyDescent="0.25">
      <c r="A42">
        <v>10023001</v>
      </c>
      <c r="B42" t="s">
        <v>14</v>
      </c>
    </row>
    <row r="43" spans="1:98" x14ac:dyDescent="0.25">
      <c r="A43">
        <v>10027526</v>
      </c>
      <c r="B43" t="s">
        <v>14</v>
      </c>
    </row>
    <row r="44" spans="1:98" x14ac:dyDescent="0.25">
      <c r="A44">
        <v>14222171</v>
      </c>
      <c r="B44" t="s">
        <v>14</v>
      </c>
    </row>
    <row r="45" spans="1:98" x14ac:dyDescent="0.25">
      <c r="A45">
        <v>1006143</v>
      </c>
      <c r="B45" t="s">
        <v>14</v>
      </c>
    </row>
    <row r="46" spans="1:98" x14ac:dyDescent="0.25">
      <c r="A46">
        <v>6006917</v>
      </c>
      <c r="B46" t="s">
        <v>14</v>
      </c>
      <c r="AB46">
        <v>74</v>
      </c>
    </row>
    <row r="48" spans="1:98" x14ac:dyDescent="0.25">
      <c r="A48">
        <v>8057159</v>
      </c>
      <c r="B48" t="s">
        <v>12</v>
      </c>
      <c r="AI48">
        <v>40</v>
      </c>
      <c r="AK48">
        <v>50</v>
      </c>
    </row>
    <row r="49" spans="1:86" x14ac:dyDescent="0.25">
      <c r="A49" s="14">
        <v>9140312</v>
      </c>
      <c r="B49" t="s">
        <v>12</v>
      </c>
    </row>
    <row r="50" spans="1:86" x14ac:dyDescent="0.25">
      <c r="A50">
        <v>12008230</v>
      </c>
      <c r="B50" t="s">
        <v>12</v>
      </c>
    </row>
    <row r="51" spans="1:86" x14ac:dyDescent="0.25">
      <c r="A51">
        <v>12088444</v>
      </c>
      <c r="B51" t="s">
        <v>12</v>
      </c>
      <c r="AF51">
        <v>44</v>
      </c>
      <c r="AL51">
        <v>70</v>
      </c>
      <c r="CH51">
        <v>36</v>
      </c>
    </row>
    <row r="52" spans="1:86" x14ac:dyDescent="0.25">
      <c r="A52" s="14">
        <v>13118872</v>
      </c>
      <c r="B52" t="s">
        <v>12</v>
      </c>
    </row>
    <row r="53" spans="1:86" x14ac:dyDescent="0.25">
      <c r="A53">
        <v>12012030</v>
      </c>
      <c r="B53" t="s">
        <v>12</v>
      </c>
    </row>
    <row r="55" spans="1:86" x14ac:dyDescent="0.25">
      <c r="A55" s="15">
        <v>9074418</v>
      </c>
      <c r="B55" t="s">
        <v>11</v>
      </c>
    </row>
    <row r="56" spans="1:86" x14ac:dyDescent="0.25">
      <c r="A56" s="14">
        <v>1263</v>
      </c>
      <c r="B56" t="s">
        <v>11</v>
      </c>
    </row>
    <row r="57" spans="1:86" x14ac:dyDescent="0.25">
      <c r="A57">
        <v>98004910</v>
      </c>
      <c r="B57" t="s">
        <v>11</v>
      </c>
      <c r="AB57">
        <v>82</v>
      </c>
    </row>
    <row r="58" spans="1:86" x14ac:dyDescent="0.25">
      <c r="A58" s="15">
        <v>7103068</v>
      </c>
      <c r="B58" t="s">
        <v>11</v>
      </c>
    </row>
    <row r="59" spans="1:86" x14ac:dyDescent="0.25">
      <c r="A59">
        <v>11240728</v>
      </c>
      <c r="B59" t="s">
        <v>11</v>
      </c>
      <c r="AC59">
        <v>156</v>
      </c>
      <c r="AD59">
        <v>151.80000000000001</v>
      </c>
      <c r="AF59">
        <v>161.4</v>
      </c>
      <c r="AI59">
        <v>91.8</v>
      </c>
    </row>
    <row r="61" spans="1:86" x14ac:dyDescent="0.25">
      <c r="A61">
        <v>5015869</v>
      </c>
      <c r="B61" t="s">
        <v>5</v>
      </c>
      <c r="AC61">
        <v>898</v>
      </c>
      <c r="AF61">
        <v>774</v>
      </c>
    </row>
    <row r="62" spans="1:86" x14ac:dyDescent="0.25">
      <c r="A62" s="15">
        <v>5016969</v>
      </c>
      <c r="B62" t="s">
        <v>5</v>
      </c>
    </row>
    <row r="63" spans="1:86" x14ac:dyDescent="0.25">
      <c r="A63">
        <v>6023231</v>
      </c>
      <c r="B63" t="s">
        <v>5</v>
      </c>
    </row>
    <row r="64" spans="1:86" x14ac:dyDescent="0.25">
      <c r="A64" s="15">
        <v>6011198</v>
      </c>
      <c r="B64" t="s">
        <v>5</v>
      </c>
    </row>
    <row r="65" spans="1:46" x14ac:dyDescent="0.25">
      <c r="A65" s="14">
        <v>6012681</v>
      </c>
      <c r="B65" t="s">
        <v>5</v>
      </c>
    </row>
    <row r="66" spans="1:46" x14ac:dyDescent="0.25">
      <c r="A66">
        <v>6014511</v>
      </c>
      <c r="B66" t="s">
        <v>5</v>
      </c>
    </row>
    <row r="67" spans="1:46" x14ac:dyDescent="0.25">
      <c r="A67">
        <v>6045127</v>
      </c>
      <c r="B67" t="s">
        <v>5</v>
      </c>
    </row>
    <row r="68" spans="1:46" x14ac:dyDescent="0.25">
      <c r="A68" s="14">
        <v>7000458</v>
      </c>
      <c r="B68" t="s">
        <v>5</v>
      </c>
      <c r="AH68">
        <v>166</v>
      </c>
    </row>
    <row r="69" spans="1:46" x14ac:dyDescent="0.25">
      <c r="A69">
        <v>7015502</v>
      </c>
      <c r="B69" t="s">
        <v>5</v>
      </c>
      <c r="AC69">
        <v>114</v>
      </c>
    </row>
    <row r="70" spans="1:46" x14ac:dyDescent="0.25">
      <c r="A70">
        <v>7025847</v>
      </c>
      <c r="B70" t="s">
        <v>5</v>
      </c>
    </row>
    <row r="71" spans="1:46" x14ac:dyDescent="0.25">
      <c r="A71">
        <v>7082707</v>
      </c>
      <c r="B71" t="s">
        <v>5</v>
      </c>
      <c r="AO71">
        <v>111</v>
      </c>
    </row>
    <row r="72" spans="1:46" x14ac:dyDescent="0.25">
      <c r="A72" s="14">
        <v>7083159</v>
      </c>
      <c r="B72" t="s">
        <v>5</v>
      </c>
      <c r="AT72">
        <v>1329.6</v>
      </c>
    </row>
    <row r="73" spans="1:46" x14ac:dyDescent="0.25">
      <c r="A73">
        <v>7084659</v>
      </c>
      <c r="B73" t="s">
        <v>5</v>
      </c>
      <c r="AC73">
        <v>1489.2</v>
      </c>
    </row>
    <row r="74" spans="1:46" x14ac:dyDescent="0.25">
      <c r="A74" s="14">
        <v>7076814</v>
      </c>
      <c r="B74" t="s">
        <v>5</v>
      </c>
    </row>
    <row r="75" spans="1:46" x14ac:dyDescent="0.25">
      <c r="A75">
        <v>7076815</v>
      </c>
      <c r="B75" t="s">
        <v>5</v>
      </c>
    </row>
    <row r="76" spans="1:46" x14ac:dyDescent="0.25">
      <c r="A76">
        <v>7089231</v>
      </c>
      <c r="B76" t="s">
        <v>5</v>
      </c>
      <c r="AB76">
        <v>332</v>
      </c>
    </row>
    <row r="77" spans="1:46" x14ac:dyDescent="0.25">
      <c r="A77">
        <v>7116004</v>
      </c>
      <c r="B77" t="s">
        <v>5</v>
      </c>
      <c r="AC77">
        <v>111</v>
      </c>
    </row>
    <row r="78" spans="1:46" x14ac:dyDescent="0.25">
      <c r="A78">
        <v>8003819</v>
      </c>
      <c r="B78" t="s">
        <v>5</v>
      </c>
      <c r="AB78">
        <v>80</v>
      </c>
    </row>
    <row r="79" spans="1:46" x14ac:dyDescent="0.25">
      <c r="A79" s="14">
        <v>8091779</v>
      </c>
      <c r="B79" t="s">
        <v>5</v>
      </c>
    </row>
    <row r="80" spans="1:46" x14ac:dyDescent="0.25">
      <c r="A80">
        <v>8112522</v>
      </c>
      <c r="B80" t="s">
        <v>5</v>
      </c>
      <c r="AJ80">
        <v>991</v>
      </c>
      <c r="AL80">
        <v>2315</v>
      </c>
      <c r="AO80">
        <v>370</v>
      </c>
    </row>
    <row r="81" spans="1:61" x14ac:dyDescent="0.25">
      <c r="A81">
        <v>8127397</v>
      </c>
      <c r="B81" t="s">
        <v>5</v>
      </c>
    </row>
    <row r="82" spans="1:61" x14ac:dyDescent="0.25">
      <c r="A82">
        <v>8130998</v>
      </c>
      <c r="B82" t="s">
        <v>5</v>
      </c>
      <c r="AC82">
        <v>238</v>
      </c>
      <c r="AD82">
        <v>416</v>
      </c>
      <c r="AF82">
        <v>279</v>
      </c>
    </row>
    <row r="83" spans="1:61" x14ac:dyDescent="0.25">
      <c r="A83" s="14">
        <v>9002836</v>
      </c>
      <c r="B83" t="s">
        <v>5</v>
      </c>
    </row>
    <row r="84" spans="1:61" x14ac:dyDescent="0.25">
      <c r="A84" s="14">
        <v>9003331</v>
      </c>
      <c r="B84" t="s">
        <v>5</v>
      </c>
      <c r="AX84">
        <v>2323.1999999999998</v>
      </c>
      <c r="BI84">
        <v>1098</v>
      </c>
    </row>
    <row r="85" spans="1:61" x14ac:dyDescent="0.25">
      <c r="A85">
        <v>9003370</v>
      </c>
      <c r="B85" t="s">
        <v>5</v>
      </c>
      <c r="AC85">
        <v>99</v>
      </c>
    </row>
    <row r="86" spans="1:61" x14ac:dyDescent="0.25">
      <c r="A86">
        <v>9016278</v>
      </c>
      <c r="B86" t="s">
        <v>5</v>
      </c>
      <c r="U86">
        <v>792</v>
      </c>
      <c r="Z86">
        <v>427.2</v>
      </c>
      <c r="AE86">
        <v>310.8</v>
      </c>
      <c r="AI86">
        <v>291</v>
      </c>
    </row>
    <row r="87" spans="1:61" x14ac:dyDescent="0.25">
      <c r="A87">
        <v>9030684</v>
      </c>
      <c r="B87" t="s">
        <v>5</v>
      </c>
      <c r="AR87">
        <v>26.4</v>
      </c>
    </row>
    <row r="88" spans="1:61" x14ac:dyDescent="0.25">
      <c r="A88">
        <v>9031387</v>
      </c>
      <c r="B88" t="s">
        <v>5</v>
      </c>
      <c r="AX88">
        <v>37.200000000000003</v>
      </c>
    </row>
    <row r="89" spans="1:61" x14ac:dyDescent="0.25">
      <c r="A89">
        <v>9038676</v>
      </c>
      <c r="B89" t="s">
        <v>5</v>
      </c>
      <c r="AC89">
        <v>11.4</v>
      </c>
    </row>
    <row r="90" spans="1:61" x14ac:dyDescent="0.25">
      <c r="A90" s="14">
        <v>9039416</v>
      </c>
      <c r="B90" t="s">
        <v>5</v>
      </c>
      <c r="AF90">
        <v>22.2</v>
      </c>
    </row>
    <row r="91" spans="1:61" x14ac:dyDescent="0.25">
      <c r="A91">
        <v>9042861</v>
      </c>
      <c r="B91" t="s">
        <v>5</v>
      </c>
      <c r="AS91">
        <v>52.2</v>
      </c>
      <c r="AV91">
        <v>43.2</v>
      </c>
    </row>
    <row r="92" spans="1:61" x14ac:dyDescent="0.25">
      <c r="A92" s="14">
        <v>9044899</v>
      </c>
      <c r="B92" t="s">
        <v>5</v>
      </c>
      <c r="AC92">
        <v>45</v>
      </c>
      <c r="AE92">
        <v>77</v>
      </c>
      <c r="AH92">
        <v>49</v>
      </c>
      <c r="AK92">
        <v>42</v>
      </c>
    </row>
    <row r="93" spans="1:61" x14ac:dyDescent="0.25">
      <c r="A93">
        <v>9052398</v>
      </c>
      <c r="B93" t="s">
        <v>5</v>
      </c>
      <c r="AC93" s="25">
        <v>144.6</v>
      </c>
      <c r="AE93">
        <v>116.4</v>
      </c>
    </row>
    <row r="94" spans="1:61" x14ac:dyDescent="0.25">
      <c r="A94">
        <v>9085204</v>
      </c>
      <c r="B94" t="s">
        <v>5</v>
      </c>
      <c r="AE94">
        <v>874</v>
      </c>
      <c r="AQ94">
        <v>70</v>
      </c>
    </row>
    <row r="95" spans="1:61" x14ac:dyDescent="0.25">
      <c r="A95">
        <v>9105492</v>
      </c>
      <c r="B95" t="s">
        <v>5</v>
      </c>
      <c r="AC95">
        <v>80</v>
      </c>
      <c r="AD95">
        <v>512</v>
      </c>
      <c r="AE95">
        <v>750</v>
      </c>
      <c r="AF95">
        <v>574</v>
      </c>
      <c r="AJ95">
        <v>223</v>
      </c>
      <c r="AN95">
        <v>97</v>
      </c>
    </row>
    <row r="96" spans="1:61" x14ac:dyDescent="0.25">
      <c r="A96" s="14">
        <v>9138470</v>
      </c>
      <c r="B96" t="s">
        <v>5</v>
      </c>
      <c r="AD96">
        <v>41.2</v>
      </c>
    </row>
    <row r="97" spans="1:95" x14ac:dyDescent="0.25">
      <c r="A97" s="14">
        <v>9150676</v>
      </c>
      <c r="B97" t="s">
        <v>5</v>
      </c>
      <c r="BO97">
        <v>56</v>
      </c>
      <c r="CQ97">
        <v>135</v>
      </c>
    </row>
    <row r="98" spans="1:95" x14ac:dyDescent="0.25">
      <c r="A98" s="14">
        <v>10010926</v>
      </c>
      <c r="B98" t="s">
        <v>5</v>
      </c>
      <c r="AC98">
        <v>16.7</v>
      </c>
      <c r="AE98">
        <v>18.399999999999999</v>
      </c>
    </row>
    <row r="99" spans="1:95" x14ac:dyDescent="0.25">
      <c r="A99">
        <v>10030897</v>
      </c>
      <c r="B99" t="s">
        <v>5</v>
      </c>
      <c r="M99">
        <v>24</v>
      </c>
      <c r="AC99">
        <v>224</v>
      </c>
      <c r="AH99">
        <v>118</v>
      </c>
      <c r="AP99">
        <v>68</v>
      </c>
      <c r="BF99">
        <v>136</v>
      </c>
      <c r="BL99">
        <v>36</v>
      </c>
    </row>
    <row r="100" spans="1:95" x14ac:dyDescent="0.25">
      <c r="A100" s="16">
        <v>10091530</v>
      </c>
      <c r="B100" t="s">
        <v>5</v>
      </c>
    </row>
    <row r="101" spans="1:95" x14ac:dyDescent="0.25">
      <c r="A101">
        <v>10102052</v>
      </c>
      <c r="B101" t="s">
        <v>5</v>
      </c>
    </row>
    <row r="102" spans="1:95" x14ac:dyDescent="0.25">
      <c r="A102">
        <v>10104735</v>
      </c>
      <c r="B102" t="s">
        <v>5</v>
      </c>
    </row>
    <row r="103" spans="1:95" x14ac:dyDescent="0.25">
      <c r="A103" s="15">
        <v>10109552</v>
      </c>
      <c r="B103" t="s">
        <v>5</v>
      </c>
    </row>
    <row r="104" spans="1:95" x14ac:dyDescent="0.25">
      <c r="A104">
        <v>10131550</v>
      </c>
      <c r="B104" t="s">
        <v>5</v>
      </c>
    </row>
    <row r="105" spans="1:95" x14ac:dyDescent="0.25">
      <c r="A105">
        <v>10131607</v>
      </c>
      <c r="B105" t="s">
        <v>5</v>
      </c>
    </row>
    <row r="106" spans="1:95" x14ac:dyDescent="0.25">
      <c r="A106">
        <v>10145202</v>
      </c>
      <c r="B106" t="s">
        <v>5</v>
      </c>
    </row>
    <row r="107" spans="1:95" x14ac:dyDescent="0.25">
      <c r="A107">
        <v>10158770</v>
      </c>
      <c r="B107" t="s">
        <v>5</v>
      </c>
    </row>
    <row r="108" spans="1:95" x14ac:dyDescent="0.25">
      <c r="A108">
        <v>10162949</v>
      </c>
      <c r="B108" t="s">
        <v>5</v>
      </c>
    </row>
    <row r="109" spans="1:95" x14ac:dyDescent="0.25">
      <c r="A109">
        <v>10171633</v>
      </c>
      <c r="B109" t="s">
        <v>5</v>
      </c>
    </row>
    <row r="110" spans="1:95" x14ac:dyDescent="0.25">
      <c r="A110">
        <v>10180409</v>
      </c>
      <c r="B110" t="s">
        <v>5</v>
      </c>
    </row>
    <row r="111" spans="1:95" x14ac:dyDescent="0.25">
      <c r="A111">
        <v>11005762</v>
      </c>
      <c r="B111" t="s">
        <v>5</v>
      </c>
    </row>
    <row r="112" spans="1:95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81" x14ac:dyDescent="0.25">
      <c r="A129">
        <v>12229481</v>
      </c>
      <c r="B129" t="s">
        <v>5</v>
      </c>
    </row>
    <row r="130" spans="1:81" x14ac:dyDescent="0.25">
      <c r="A130">
        <v>12258821</v>
      </c>
      <c r="B130" t="s">
        <v>5</v>
      </c>
    </row>
    <row r="131" spans="1:81" x14ac:dyDescent="0.25">
      <c r="A131">
        <v>12309729</v>
      </c>
      <c r="B131" t="s">
        <v>5</v>
      </c>
    </row>
    <row r="132" spans="1:81" x14ac:dyDescent="0.25">
      <c r="A132">
        <v>12314941</v>
      </c>
      <c r="B132" t="s">
        <v>5</v>
      </c>
    </row>
    <row r="133" spans="1:81" x14ac:dyDescent="0.25">
      <c r="A133">
        <v>12323945</v>
      </c>
      <c r="B133" t="s">
        <v>5</v>
      </c>
    </row>
    <row r="134" spans="1:81" x14ac:dyDescent="0.25">
      <c r="A134">
        <v>13005942</v>
      </c>
      <c r="B134" t="s">
        <v>5</v>
      </c>
    </row>
    <row r="135" spans="1:81" x14ac:dyDescent="0.25">
      <c r="A135">
        <v>324</v>
      </c>
      <c r="B135" t="s">
        <v>5</v>
      </c>
      <c r="AC135">
        <v>33.5</v>
      </c>
      <c r="BD135">
        <v>14.5</v>
      </c>
    </row>
    <row r="136" spans="1:81" x14ac:dyDescent="0.25">
      <c r="A136" s="14">
        <v>3909</v>
      </c>
      <c r="B136" t="s">
        <v>5</v>
      </c>
      <c r="AG136">
        <v>570</v>
      </c>
      <c r="CC136">
        <v>158</v>
      </c>
    </row>
    <row r="137" spans="1:81" x14ac:dyDescent="0.25">
      <c r="A137" s="14">
        <v>4663</v>
      </c>
      <c r="B137" t="s">
        <v>5</v>
      </c>
      <c r="O137">
        <v>29.4</v>
      </c>
      <c r="AM137">
        <v>1.37</v>
      </c>
      <c r="AR137">
        <v>8.31</v>
      </c>
    </row>
    <row r="138" spans="1:81" x14ac:dyDescent="0.25">
      <c r="A138">
        <v>1005522</v>
      </c>
      <c r="B138" t="s">
        <v>5</v>
      </c>
      <c r="J138">
        <v>10</v>
      </c>
      <c r="N138">
        <v>13</v>
      </c>
      <c r="AC138">
        <v>63</v>
      </c>
      <c r="AQ138">
        <v>13</v>
      </c>
    </row>
    <row r="139" spans="1:81" x14ac:dyDescent="0.25">
      <c r="A139">
        <v>1007631</v>
      </c>
      <c r="B139" t="s">
        <v>5</v>
      </c>
      <c r="AD139">
        <v>50</v>
      </c>
      <c r="AK139">
        <v>16</v>
      </c>
      <c r="AN139">
        <v>71</v>
      </c>
      <c r="BB139">
        <v>27</v>
      </c>
    </row>
    <row r="140" spans="1:81" x14ac:dyDescent="0.25">
      <c r="A140">
        <v>1009760</v>
      </c>
      <c r="B140" t="s">
        <v>5</v>
      </c>
      <c r="AF140">
        <v>976.6</v>
      </c>
      <c r="AH140">
        <v>794.2</v>
      </c>
      <c r="AL140">
        <v>755.4</v>
      </c>
      <c r="AN140">
        <v>852.1</v>
      </c>
      <c r="AR140">
        <v>623.29999999999995</v>
      </c>
    </row>
    <row r="141" spans="1:81" x14ac:dyDescent="0.25">
      <c r="A141">
        <v>2000646</v>
      </c>
      <c r="B141" t="s">
        <v>5</v>
      </c>
      <c r="AC141">
        <v>203</v>
      </c>
      <c r="AD141">
        <v>293</v>
      </c>
      <c r="AK141">
        <v>68</v>
      </c>
      <c r="AL141">
        <v>61</v>
      </c>
      <c r="AM141">
        <v>61</v>
      </c>
    </row>
    <row r="142" spans="1:81" x14ac:dyDescent="0.25">
      <c r="A142">
        <v>2003761</v>
      </c>
      <c r="B142" t="s">
        <v>5</v>
      </c>
    </row>
    <row r="143" spans="1:81" x14ac:dyDescent="0.25">
      <c r="A143">
        <v>2004061</v>
      </c>
      <c r="B143" t="s">
        <v>5</v>
      </c>
    </row>
    <row r="144" spans="1:81" x14ac:dyDescent="0.25">
      <c r="A144">
        <v>2006469</v>
      </c>
      <c r="B144" t="s">
        <v>5</v>
      </c>
      <c r="AB144">
        <v>399</v>
      </c>
      <c r="AC144">
        <v>196</v>
      </c>
    </row>
    <row r="145" spans="1:91" x14ac:dyDescent="0.25">
      <c r="A145" s="14">
        <v>3005132</v>
      </c>
      <c r="B145" t="s">
        <v>5</v>
      </c>
    </row>
    <row r="146" spans="1:91" x14ac:dyDescent="0.25">
      <c r="A146">
        <v>3009119</v>
      </c>
      <c r="B146" t="s">
        <v>5</v>
      </c>
      <c r="AC146">
        <v>150</v>
      </c>
    </row>
    <row r="147" spans="1:91" x14ac:dyDescent="0.25">
      <c r="A147">
        <v>3009936</v>
      </c>
      <c r="B147" t="s">
        <v>5</v>
      </c>
    </row>
    <row r="148" spans="1:91" x14ac:dyDescent="0.25">
      <c r="A148">
        <v>3011094</v>
      </c>
      <c r="B148" t="s">
        <v>5</v>
      </c>
    </row>
    <row r="149" spans="1:91" x14ac:dyDescent="0.25">
      <c r="A149">
        <v>3014643</v>
      </c>
      <c r="B149" t="s">
        <v>5</v>
      </c>
      <c r="AC149">
        <v>143</v>
      </c>
      <c r="AT149">
        <v>43</v>
      </c>
      <c r="BP149">
        <v>15.7</v>
      </c>
    </row>
    <row r="150" spans="1:91" x14ac:dyDescent="0.25">
      <c r="A150" s="14">
        <v>3016056</v>
      </c>
      <c r="B150" t="s">
        <v>5</v>
      </c>
      <c r="AC150">
        <v>147</v>
      </c>
      <c r="CL150">
        <v>213</v>
      </c>
      <c r="CM150">
        <v>180</v>
      </c>
    </row>
    <row r="151" spans="1:91" x14ac:dyDescent="0.25">
      <c r="A151" s="14">
        <v>3900219</v>
      </c>
      <c r="B151" t="s">
        <v>5</v>
      </c>
      <c r="S151">
        <v>19</v>
      </c>
      <c r="U151">
        <v>19</v>
      </c>
      <c r="AC151">
        <v>24</v>
      </c>
      <c r="AR151">
        <v>28</v>
      </c>
    </row>
    <row r="152" spans="1:91" x14ac:dyDescent="0.25">
      <c r="A152">
        <v>4000158</v>
      </c>
      <c r="B152" t="s">
        <v>5</v>
      </c>
      <c r="AD152">
        <v>83.4</v>
      </c>
      <c r="AE152">
        <v>76.8</v>
      </c>
      <c r="AM152">
        <v>24</v>
      </c>
    </row>
    <row r="153" spans="1:91" x14ac:dyDescent="0.25">
      <c r="A153">
        <v>4000304</v>
      </c>
      <c r="B153" t="s">
        <v>5</v>
      </c>
      <c r="AC153">
        <v>1104</v>
      </c>
    </row>
    <row r="154" spans="1:91" x14ac:dyDescent="0.25">
      <c r="A154" s="14">
        <v>4001905</v>
      </c>
      <c r="B154" t="s">
        <v>5</v>
      </c>
    </row>
    <row r="155" spans="1:91" x14ac:dyDescent="0.25">
      <c r="A155">
        <v>4002206</v>
      </c>
      <c r="B155" t="s">
        <v>5</v>
      </c>
      <c r="AC155">
        <v>25.8</v>
      </c>
    </row>
    <row r="156" spans="1:91" x14ac:dyDescent="0.25">
      <c r="A156">
        <v>4002715</v>
      </c>
      <c r="B156" t="s">
        <v>5</v>
      </c>
    </row>
    <row r="157" spans="1:91" x14ac:dyDescent="0.25">
      <c r="A157">
        <v>4003924</v>
      </c>
      <c r="B157" t="s">
        <v>5</v>
      </c>
      <c r="AD157">
        <v>1276</v>
      </c>
    </row>
    <row r="158" spans="1:91" x14ac:dyDescent="0.25">
      <c r="A158">
        <v>4006051</v>
      </c>
      <c r="B158" t="s">
        <v>5</v>
      </c>
    </row>
    <row r="159" spans="1:91" x14ac:dyDescent="0.25">
      <c r="A159">
        <v>4008140</v>
      </c>
      <c r="B159" t="s">
        <v>5</v>
      </c>
      <c r="AB159">
        <v>291</v>
      </c>
    </row>
    <row r="160" spans="1:91" x14ac:dyDescent="0.25">
      <c r="A160" s="14">
        <v>4009906</v>
      </c>
      <c r="B160" t="s">
        <v>5</v>
      </c>
      <c r="AD160">
        <v>32</v>
      </c>
      <c r="BE160">
        <v>26</v>
      </c>
      <c r="CD160">
        <v>24</v>
      </c>
      <c r="CK160">
        <v>46</v>
      </c>
    </row>
    <row r="161" spans="1:59" x14ac:dyDescent="0.25">
      <c r="A161">
        <v>4011027</v>
      </c>
      <c r="B161" t="s">
        <v>5</v>
      </c>
      <c r="AD161" s="25">
        <v>23.4</v>
      </c>
      <c r="AE161">
        <v>24</v>
      </c>
    </row>
    <row r="162" spans="1:59" x14ac:dyDescent="0.25">
      <c r="A162">
        <v>4011920</v>
      </c>
      <c r="B162" t="s">
        <v>5</v>
      </c>
      <c r="AC162">
        <v>625</v>
      </c>
      <c r="AN162">
        <v>76</v>
      </c>
      <c r="AX162">
        <v>17</v>
      </c>
    </row>
    <row r="163" spans="1:59" x14ac:dyDescent="0.25">
      <c r="A163">
        <v>4012248</v>
      </c>
      <c r="B163" t="s">
        <v>5</v>
      </c>
      <c r="AC163">
        <v>285</v>
      </c>
      <c r="AD163">
        <v>256</v>
      </c>
      <c r="AF163">
        <v>180</v>
      </c>
      <c r="AK163">
        <v>171</v>
      </c>
      <c r="AP163">
        <v>86</v>
      </c>
      <c r="AW163">
        <v>45</v>
      </c>
      <c r="BG163">
        <v>33</v>
      </c>
    </row>
    <row r="164" spans="1:59" x14ac:dyDescent="0.25">
      <c r="A164">
        <v>4013603</v>
      </c>
      <c r="B164" t="s">
        <v>5</v>
      </c>
      <c r="AC164">
        <v>120</v>
      </c>
    </row>
    <row r="165" spans="1:59" x14ac:dyDescent="0.25">
      <c r="A165">
        <v>5004654</v>
      </c>
      <c r="B165" t="s">
        <v>5</v>
      </c>
      <c r="AD165">
        <v>2002</v>
      </c>
      <c r="AE165">
        <v>2444</v>
      </c>
      <c r="AF165">
        <v>2265</v>
      </c>
      <c r="AG165">
        <v>3468</v>
      </c>
      <c r="AH165">
        <v>2847</v>
      </c>
      <c r="AI165">
        <v>2301</v>
      </c>
      <c r="AK165">
        <v>1462</v>
      </c>
      <c r="AM165">
        <v>764</v>
      </c>
      <c r="AQ165">
        <v>294</v>
      </c>
      <c r="AS165">
        <v>181</v>
      </c>
    </row>
    <row r="166" spans="1:59" x14ac:dyDescent="0.25">
      <c r="A166" s="16">
        <v>5006761</v>
      </c>
      <c r="B166" t="s">
        <v>5</v>
      </c>
    </row>
    <row r="167" spans="1:59" x14ac:dyDescent="0.25">
      <c r="A167">
        <v>5008807</v>
      </c>
      <c r="B167" t="s">
        <v>5</v>
      </c>
    </row>
    <row r="168" spans="1:59" x14ac:dyDescent="0.25">
      <c r="A168">
        <v>5009400</v>
      </c>
      <c r="B168" t="s">
        <v>5</v>
      </c>
    </row>
    <row r="169" spans="1:59" x14ac:dyDescent="0.25">
      <c r="A169">
        <v>5013211</v>
      </c>
      <c r="B169" t="s">
        <v>5</v>
      </c>
    </row>
    <row r="170" spans="1:59" x14ac:dyDescent="0.25">
      <c r="A170">
        <v>5013494</v>
      </c>
      <c r="B170" t="s">
        <v>5</v>
      </c>
    </row>
    <row r="171" spans="1:59" x14ac:dyDescent="0.25">
      <c r="A171" s="15">
        <v>5016255</v>
      </c>
      <c r="B171" t="s">
        <v>5</v>
      </c>
    </row>
    <row r="172" spans="1:59" x14ac:dyDescent="0.25">
      <c r="A172">
        <v>6005884</v>
      </c>
      <c r="B172" t="s">
        <v>5</v>
      </c>
    </row>
    <row r="173" spans="1:59" x14ac:dyDescent="0.25">
      <c r="A173">
        <v>6012448</v>
      </c>
      <c r="B173" t="s">
        <v>5</v>
      </c>
    </row>
    <row r="174" spans="1:59" x14ac:dyDescent="0.25">
      <c r="A174">
        <v>7000457</v>
      </c>
      <c r="B174" t="s">
        <v>5</v>
      </c>
    </row>
    <row r="175" spans="1:59" x14ac:dyDescent="0.25">
      <c r="A175" s="15">
        <v>7072644</v>
      </c>
      <c r="B175" t="s">
        <v>5</v>
      </c>
    </row>
    <row r="176" spans="1:59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38" x14ac:dyDescent="0.25">
      <c r="A193">
        <v>95007023</v>
      </c>
      <c r="B193" t="s">
        <v>5</v>
      </c>
    </row>
    <row r="194" spans="1:38" x14ac:dyDescent="0.25">
      <c r="A194">
        <v>95900316</v>
      </c>
      <c r="B194" t="s">
        <v>5</v>
      </c>
    </row>
    <row r="195" spans="1:38" x14ac:dyDescent="0.25">
      <c r="A195">
        <v>96004031</v>
      </c>
      <c r="B195" t="s">
        <v>5</v>
      </c>
    </row>
    <row r="196" spans="1:38" x14ac:dyDescent="0.25">
      <c r="A196">
        <v>96900455</v>
      </c>
      <c r="B196" t="s">
        <v>5</v>
      </c>
    </row>
    <row r="197" spans="1:38" x14ac:dyDescent="0.25">
      <c r="A197">
        <v>97004458</v>
      </c>
      <c r="B197" t="s">
        <v>5</v>
      </c>
    </row>
    <row r="198" spans="1:38" x14ac:dyDescent="0.25">
      <c r="A198">
        <v>97009212</v>
      </c>
      <c r="B198" t="s">
        <v>5</v>
      </c>
    </row>
    <row r="199" spans="1:38" x14ac:dyDescent="0.25">
      <c r="A199">
        <v>98006038</v>
      </c>
      <c r="B199" t="s">
        <v>5</v>
      </c>
    </row>
    <row r="200" spans="1:38" x14ac:dyDescent="0.25">
      <c r="A200">
        <v>98009041</v>
      </c>
      <c r="B200" t="s">
        <v>5</v>
      </c>
    </row>
    <row r="201" spans="1:38" x14ac:dyDescent="0.25">
      <c r="A201">
        <v>99000714</v>
      </c>
      <c r="B201" t="s">
        <v>5</v>
      </c>
    </row>
    <row r="202" spans="1:38" x14ac:dyDescent="0.25">
      <c r="A202">
        <v>99002655</v>
      </c>
      <c r="B202" t="s">
        <v>5</v>
      </c>
    </row>
    <row r="203" spans="1:38" x14ac:dyDescent="0.25">
      <c r="A203">
        <v>99007116</v>
      </c>
      <c r="B203" t="s">
        <v>5</v>
      </c>
    </row>
    <row r="204" spans="1:38" x14ac:dyDescent="0.25">
      <c r="A204">
        <v>99901293</v>
      </c>
      <c r="B204" t="s">
        <v>5</v>
      </c>
    </row>
    <row r="205" spans="1:38" x14ac:dyDescent="0.25">
      <c r="A205">
        <v>99901604</v>
      </c>
      <c r="B205" t="s">
        <v>5</v>
      </c>
    </row>
    <row r="206" spans="1:38" x14ac:dyDescent="0.25">
      <c r="A206" s="17"/>
    </row>
    <row r="207" spans="1:38" x14ac:dyDescent="0.25">
      <c r="A207">
        <v>4289</v>
      </c>
      <c r="B207" t="s">
        <v>3</v>
      </c>
      <c r="AD207">
        <v>72</v>
      </c>
      <c r="AE207">
        <v>1242</v>
      </c>
    </row>
    <row r="208" spans="1:38" x14ac:dyDescent="0.25">
      <c r="A208">
        <v>500245</v>
      </c>
      <c r="B208" t="s">
        <v>3</v>
      </c>
      <c r="AC208">
        <v>147</v>
      </c>
      <c r="AD208">
        <v>182</v>
      </c>
      <c r="AE208">
        <v>381.7</v>
      </c>
      <c r="AF208">
        <v>335.2</v>
      </c>
      <c r="AH208">
        <v>225.1</v>
      </c>
      <c r="AL208">
        <v>176.5</v>
      </c>
    </row>
    <row r="209" spans="1:82" x14ac:dyDescent="0.25">
      <c r="A209">
        <v>2002573</v>
      </c>
      <c r="B209" t="s">
        <v>3</v>
      </c>
      <c r="AJ209">
        <v>583</v>
      </c>
      <c r="AO209">
        <v>432</v>
      </c>
      <c r="AS209">
        <v>774</v>
      </c>
    </row>
    <row r="210" spans="1:82" x14ac:dyDescent="0.25">
      <c r="A210">
        <v>2003539</v>
      </c>
      <c r="B210" t="s">
        <v>3</v>
      </c>
    </row>
    <row r="211" spans="1:82" x14ac:dyDescent="0.25">
      <c r="A211">
        <v>2003649</v>
      </c>
      <c r="B211" t="s">
        <v>3</v>
      </c>
      <c r="F211">
        <v>65.400000000000006</v>
      </c>
      <c r="U211">
        <v>39</v>
      </c>
      <c r="AC211">
        <v>48.6</v>
      </c>
      <c r="AJ211">
        <v>31.8</v>
      </c>
      <c r="AO211">
        <v>26.4</v>
      </c>
      <c r="AT211">
        <v>65.400000000000006</v>
      </c>
      <c r="CD211">
        <v>39</v>
      </c>
    </row>
    <row r="212" spans="1:82" x14ac:dyDescent="0.25">
      <c r="A212">
        <v>2005572</v>
      </c>
      <c r="B212" t="s">
        <v>3</v>
      </c>
      <c r="AC212">
        <v>863</v>
      </c>
      <c r="AE212">
        <v>437</v>
      </c>
      <c r="AH212">
        <v>145</v>
      </c>
    </row>
    <row r="213" spans="1:82" x14ac:dyDescent="0.25">
      <c r="A213">
        <v>2013117</v>
      </c>
      <c r="B213" t="s">
        <v>3</v>
      </c>
      <c r="AB213">
        <v>1280</v>
      </c>
    </row>
    <row r="214" spans="1:82" x14ac:dyDescent="0.25">
      <c r="A214" s="14">
        <v>3009633</v>
      </c>
      <c r="B214" t="s">
        <v>3</v>
      </c>
      <c r="AQ214">
        <v>1805.4</v>
      </c>
      <c r="AU214">
        <v>665.4</v>
      </c>
      <c r="AW214">
        <v>309</v>
      </c>
      <c r="AY214">
        <v>262.8</v>
      </c>
    </row>
    <row r="215" spans="1:82" x14ac:dyDescent="0.25">
      <c r="A215" s="14">
        <v>3010583</v>
      </c>
      <c r="B215" t="s">
        <v>3</v>
      </c>
      <c r="AB215" s="23">
        <v>545</v>
      </c>
      <c r="AC215">
        <v>1004</v>
      </c>
      <c r="BF215">
        <v>1004</v>
      </c>
    </row>
    <row r="216" spans="1:82" x14ac:dyDescent="0.25">
      <c r="A216" s="18">
        <v>3011892</v>
      </c>
      <c r="B216" t="s">
        <v>3</v>
      </c>
      <c r="AL216">
        <v>3062</v>
      </c>
      <c r="AU216">
        <v>526</v>
      </c>
      <c r="AZ216">
        <v>248</v>
      </c>
    </row>
    <row r="217" spans="1:82" x14ac:dyDescent="0.25">
      <c r="A217">
        <v>4001382</v>
      </c>
      <c r="B217" t="s">
        <v>3</v>
      </c>
      <c r="AC217">
        <v>916</v>
      </c>
      <c r="AQ217" s="23">
        <v>138</v>
      </c>
      <c r="AR217" s="23">
        <v>119.666</v>
      </c>
    </row>
    <row r="218" spans="1:82" x14ac:dyDescent="0.25">
      <c r="A218">
        <v>5018675</v>
      </c>
      <c r="B218" t="s">
        <v>3</v>
      </c>
      <c r="AI218">
        <v>1701</v>
      </c>
    </row>
    <row r="219" spans="1:82" x14ac:dyDescent="0.25">
      <c r="A219" s="14">
        <v>6050168</v>
      </c>
      <c r="B219" t="s">
        <v>3</v>
      </c>
      <c r="AB219">
        <v>19.329999999999998</v>
      </c>
    </row>
    <row r="220" spans="1:82" x14ac:dyDescent="0.25">
      <c r="A220" s="16">
        <v>6062742</v>
      </c>
      <c r="B220" t="s">
        <v>3</v>
      </c>
    </row>
    <row r="221" spans="1:82" x14ac:dyDescent="0.25">
      <c r="A221">
        <v>7003242</v>
      </c>
      <c r="B221" t="s">
        <v>3</v>
      </c>
    </row>
    <row r="222" spans="1:82" x14ac:dyDescent="0.25">
      <c r="A222">
        <v>8016252</v>
      </c>
      <c r="B222" t="s">
        <v>3</v>
      </c>
    </row>
    <row r="223" spans="1:82" x14ac:dyDescent="0.25">
      <c r="A223">
        <v>12022536</v>
      </c>
      <c r="B223" t="s">
        <v>3</v>
      </c>
    </row>
    <row r="224" spans="1:82" x14ac:dyDescent="0.25">
      <c r="A224">
        <v>13020792</v>
      </c>
      <c r="B224" t="s">
        <v>3</v>
      </c>
    </row>
    <row r="225" spans="1:97" x14ac:dyDescent="0.25">
      <c r="A225">
        <v>97005797</v>
      </c>
      <c r="B225" t="s">
        <v>3</v>
      </c>
    </row>
    <row r="226" spans="1:97" x14ac:dyDescent="0.25">
      <c r="A226">
        <v>99000345</v>
      </c>
      <c r="B226" t="s">
        <v>3</v>
      </c>
    </row>
    <row r="227" spans="1:97" x14ac:dyDescent="0.25">
      <c r="A227" s="14">
        <v>5006592</v>
      </c>
      <c r="B227" t="s">
        <v>3</v>
      </c>
      <c r="AC227">
        <v>175</v>
      </c>
      <c r="BV227">
        <v>68</v>
      </c>
      <c r="CQ227">
        <v>143</v>
      </c>
      <c r="CS227">
        <v>37</v>
      </c>
    </row>
    <row r="228" spans="1:97" x14ac:dyDescent="0.25">
      <c r="A228">
        <v>5007274</v>
      </c>
      <c r="B228" t="s">
        <v>3</v>
      </c>
      <c r="AC228">
        <v>1474</v>
      </c>
      <c r="AO228">
        <v>487</v>
      </c>
    </row>
    <row r="229" spans="1:97" x14ac:dyDescent="0.25">
      <c r="A229">
        <v>5015851</v>
      </c>
      <c r="B229" t="s">
        <v>3</v>
      </c>
      <c r="AC229" s="25">
        <v>499.2</v>
      </c>
      <c r="BH229">
        <v>67.8</v>
      </c>
      <c r="BT229" s="25">
        <v>62.4</v>
      </c>
      <c r="BU229" s="25"/>
      <c r="CJ229">
        <v>30.6</v>
      </c>
      <c r="CP229">
        <v>36</v>
      </c>
    </row>
    <row r="230" spans="1:97" x14ac:dyDescent="0.25">
      <c r="A230">
        <v>6015647</v>
      </c>
      <c r="B230" t="s">
        <v>3</v>
      </c>
      <c r="AC230">
        <v>1451</v>
      </c>
      <c r="AD230">
        <v>1218</v>
      </c>
      <c r="AE230">
        <v>1157</v>
      </c>
      <c r="AF230">
        <v>870</v>
      </c>
      <c r="AG230">
        <v>736</v>
      </c>
      <c r="AI230">
        <v>736</v>
      </c>
      <c r="AJ230">
        <v>730</v>
      </c>
      <c r="AL230">
        <v>596</v>
      </c>
      <c r="AQ230">
        <v>391</v>
      </c>
      <c r="BA230">
        <v>111</v>
      </c>
      <c r="CG230">
        <v>15</v>
      </c>
      <c r="CI230">
        <v>23</v>
      </c>
    </row>
    <row r="231" spans="1:97" x14ac:dyDescent="0.25">
      <c r="A231" s="14">
        <v>6056633</v>
      </c>
      <c r="B231" t="s">
        <v>3</v>
      </c>
      <c r="Z231">
        <v>88</v>
      </c>
      <c r="AF231">
        <v>82</v>
      </c>
      <c r="AT231">
        <v>25</v>
      </c>
    </row>
    <row r="232" spans="1:97" x14ac:dyDescent="0.25">
      <c r="A232">
        <v>7086224</v>
      </c>
      <c r="B232" t="s">
        <v>3</v>
      </c>
      <c r="AM232">
        <v>1855.8</v>
      </c>
      <c r="AR232">
        <v>1438.8</v>
      </c>
      <c r="AZ232">
        <v>338.4</v>
      </c>
      <c r="BE232">
        <v>187.8</v>
      </c>
    </row>
    <row r="233" spans="1:97" x14ac:dyDescent="0.25">
      <c r="A233" s="14">
        <v>8040959</v>
      </c>
      <c r="B233" t="s">
        <v>3</v>
      </c>
      <c r="AA233">
        <v>1375</v>
      </c>
    </row>
    <row r="234" spans="1:97" x14ac:dyDescent="0.25">
      <c r="A234">
        <v>8107048</v>
      </c>
      <c r="B234" t="s">
        <v>3</v>
      </c>
      <c r="AC234">
        <v>1012.2</v>
      </c>
      <c r="AM234" t="s">
        <v>780</v>
      </c>
    </row>
    <row r="235" spans="1:97" x14ac:dyDescent="0.25">
      <c r="A235" s="14">
        <v>8124044</v>
      </c>
      <c r="B235" t="s">
        <v>3</v>
      </c>
      <c r="AC235">
        <v>392</v>
      </c>
      <c r="AN235">
        <v>685</v>
      </c>
      <c r="AQ235">
        <v>924</v>
      </c>
      <c r="AU235">
        <v>742</v>
      </c>
      <c r="AX235">
        <v>346</v>
      </c>
      <c r="BC235">
        <v>108</v>
      </c>
      <c r="BP235">
        <v>685</v>
      </c>
      <c r="BR235">
        <v>924</v>
      </c>
      <c r="BS235">
        <v>826</v>
      </c>
      <c r="BT235">
        <v>913</v>
      </c>
      <c r="BU235">
        <v>742</v>
      </c>
      <c r="BW235">
        <v>346</v>
      </c>
      <c r="BZ235">
        <v>244</v>
      </c>
    </row>
    <row r="236" spans="1:97" x14ac:dyDescent="0.25">
      <c r="A236">
        <v>8142949</v>
      </c>
      <c r="B236" t="s">
        <v>3</v>
      </c>
      <c r="AL236">
        <v>592</v>
      </c>
      <c r="AN236">
        <v>710</v>
      </c>
      <c r="AR236">
        <v>582</v>
      </c>
      <c r="AZ236">
        <v>149</v>
      </c>
    </row>
    <row r="237" spans="1:97" x14ac:dyDescent="0.25">
      <c r="A237">
        <v>9023306</v>
      </c>
      <c r="B237" t="s">
        <v>3</v>
      </c>
      <c r="AF237">
        <v>336</v>
      </c>
      <c r="AG237">
        <v>276</v>
      </c>
      <c r="AH237">
        <v>120</v>
      </c>
      <c r="AK237">
        <v>91.8</v>
      </c>
    </row>
    <row r="238" spans="1:97" x14ac:dyDescent="0.25">
      <c r="A238">
        <v>9034464</v>
      </c>
      <c r="B238" t="s">
        <v>3</v>
      </c>
    </row>
    <row r="239" spans="1:97" x14ac:dyDescent="0.25">
      <c r="A239">
        <v>9040167</v>
      </c>
      <c r="B239" t="s">
        <v>3</v>
      </c>
    </row>
    <row r="240" spans="1:97" x14ac:dyDescent="0.25">
      <c r="A240" s="14">
        <v>9054567</v>
      </c>
      <c r="B240" t="s">
        <v>3</v>
      </c>
      <c r="AB240">
        <v>1973</v>
      </c>
    </row>
    <row r="241" spans="1:98" x14ac:dyDescent="0.25">
      <c r="A241" s="14">
        <v>9083682</v>
      </c>
      <c r="B241" t="s">
        <v>3</v>
      </c>
      <c r="AC241">
        <v>2410</v>
      </c>
      <c r="AD241">
        <v>2222</v>
      </c>
      <c r="AN241">
        <v>52</v>
      </c>
    </row>
    <row r="242" spans="1:98" x14ac:dyDescent="0.25">
      <c r="A242" s="14">
        <v>9102044</v>
      </c>
      <c r="B242" t="s">
        <v>3</v>
      </c>
      <c r="AC242">
        <v>1668</v>
      </c>
      <c r="AF242">
        <v>1422</v>
      </c>
      <c r="AP242">
        <v>894</v>
      </c>
      <c r="CC242">
        <v>34</v>
      </c>
    </row>
    <row r="243" spans="1:98" x14ac:dyDescent="0.25">
      <c r="A243" s="14">
        <v>9119854</v>
      </c>
      <c r="B243" t="s">
        <v>3</v>
      </c>
      <c r="V243">
        <v>17</v>
      </c>
      <c r="AG243">
        <v>571</v>
      </c>
      <c r="AI243">
        <v>331</v>
      </c>
      <c r="AJ243">
        <v>267</v>
      </c>
      <c r="AN243">
        <v>343</v>
      </c>
      <c r="AP243">
        <v>449</v>
      </c>
      <c r="AV243">
        <v>360</v>
      </c>
      <c r="AX243">
        <v>305</v>
      </c>
      <c r="BA243">
        <v>23</v>
      </c>
    </row>
    <row r="244" spans="1:98" x14ac:dyDescent="0.25">
      <c r="A244">
        <v>9125126</v>
      </c>
      <c r="B244" t="s">
        <v>3</v>
      </c>
      <c r="AH244">
        <v>361</v>
      </c>
      <c r="AI244">
        <v>356</v>
      </c>
      <c r="AM244">
        <v>128</v>
      </c>
      <c r="BN244">
        <v>22</v>
      </c>
    </row>
    <row r="245" spans="1:98" x14ac:dyDescent="0.25">
      <c r="A245" s="14">
        <v>9174811</v>
      </c>
      <c r="B245" t="s">
        <v>3</v>
      </c>
      <c r="AC245">
        <v>305</v>
      </c>
      <c r="AD245">
        <v>264</v>
      </c>
      <c r="AL245">
        <v>241</v>
      </c>
      <c r="BM245">
        <v>337</v>
      </c>
      <c r="CB245">
        <v>59</v>
      </c>
    </row>
    <row r="246" spans="1:98" x14ac:dyDescent="0.25">
      <c r="A246">
        <v>10002875</v>
      </c>
      <c r="B246" t="s">
        <v>3</v>
      </c>
      <c r="AD246" s="25">
        <v>55.8</v>
      </c>
      <c r="AE246" s="25">
        <v>47.4</v>
      </c>
      <c r="AF246">
        <v>46.2</v>
      </c>
      <c r="AG246">
        <v>45</v>
      </c>
      <c r="AH246">
        <v>46.2</v>
      </c>
      <c r="AI246" s="23">
        <v>38.4</v>
      </c>
      <c r="AR246">
        <v>41.6</v>
      </c>
      <c r="AY246">
        <v>46.5</v>
      </c>
      <c r="BD246">
        <v>49.8</v>
      </c>
    </row>
    <row r="247" spans="1:98" x14ac:dyDescent="0.25">
      <c r="A247" s="19">
        <v>10023080</v>
      </c>
      <c r="B247" t="s">
        <v>3</v>
      </c>
      <c r="AC247">
        <v>306</v>
      </c>
      <c r="BF247">
        <v>38</v>
      </c>
    </row>
    <row r="248" spans="1:98" x14ac:dyDescent="0.25">
      <c r="A248">
        <v>10025212</v>
      </c>
      <c r="B248" t="s">
        <v>3</v>
      </c>
      <c r="AS248">
        <v>599</v>
      </c>
      <c r="AT248">
        <v>1046</v>
      </c>
      <c r="AV248">
        <v>1584</v>
      </c>
      <c r="BF248">
        <v>943</v>
      </c>
      <c r="BQ248">
        <v>79</v>
      </c>
    </row>
    <row r="249" spans="1:98" x14ac:dyDescent="0.25">
      <c r="A249" s="14">
        <v>10069407</v>
      </c>
      <c r="B249" t="s">
        <v>3</v>
      </c>
      <c r="H249">
        <v>131</v>
      </c>
      <c r="AC249">
        <v>790</v>
      </c>
      <c r="AJ249">
        <v>465</v>
      </c>
      <c r="BB249">
        <v>47</v>
      </c>
    </row>
    <row r="250" spans="1:98" x14ac:dyDescent="0.25">
      <c r="A250">
        <v>10071135</v>
      </c>
      <c r="B250" t="s">
        <v>3</v>
      </c>
      <c r="AO250">
        <v>52.8</v>
      </c>
      <c r="AQ250">
        <v>39</v>
      </c>
      <c r="AS250">
        <v>45</v>
      </c>
      <c r="AW250">
        <v>58.8</v>
      </c>
    </row>
    <row r="251" spans="1:98" x14ac:dyDescent="0.25">
      <c r="A251">
        <v>10083649</v>
      </c>
      <c r="B251" t="s">
        <v>3</v>
      </c>
      <c r="AC251">
        <v>70</v>
      </c>
      <c r="AD251">
        <v>53</v>
      </c>
    </row>
    <row r="252" spans="1:98" x14ac:dyDescent="0.25">
      <c r="A252">
        <v>10102021</v>
      </c>
      <c r="B252" t="s">
        <v>3</v>
      </c>
    </row>
    <row r="253" spans="1:98" x14ac:dyDescent="0.25">
      <c r="A253" s="14">
        <v>10123729</v>
      </c>
      <c r="B253" t="s">
        <v>3</v>
      </c>
      <c r="AC253">
        <v>107</v>
      </c>
      <c r="AD253">
        <v>155</v>
      </c>
      <c r="AF253">
        <v>32</v>
      </c>
      <c r="AN253">
        <v>78.599999999999994</v>
      </c>
      <c r="CN253">
        <v>26</v>
      </c>
    </row>
    <row r="254" spans="1:98" x14ac:dyDescent="0.25">
      <c r="A254">
        <v>10144736</v>
      </c>
      <c r="B254" t="s">
        <v>3</v>
      </c>
      <c r="L254">
        <v>11</v>
      </c>
      <c r="AC254">
        <v>85</v>
      </c>
      <c r="AD254">
        <v>214</v>
      </c>
      <c r="AF254">
        <v>96</v>
      </c>
    </row>
    <row r="255" spans="1:98" x14ac:dyDescent="0.25">
      <c r="A255" s="14">
        <v>10157275</v>
      </c>
      <c r="B255" t="s">
        <v>3</v>
      </c>
      <c r="AC255">
        <v>401</v>
      </c>
      <c r="BK255">
        <v>401</v>
      </c>
      <c r="CE255">
        <v>77</v>
      </c>
      <c r="CR255">
        <v>67</v>
      </c>
      <c r="CT255">
        <v>18</v>
      </c>
    </row>
    <row r="256" spans="1:98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54" x14ac:dyDescent="0.25">
      <c r="A273">
        <v>11228365</v>
      </c>
      <c r="B273" t="s">
        <v>3</v>
      </c>
    </row>
    <row r="274" spans="1:54" x14ac:dyDescent="0.25">
      <c r="A274">
        <v>11242475</v>
      </c>
      <c r="B274" t="s">
        <v>3</v>
      </c>
    </row>
    <row r="275" spans="1:54" x14ac:dyDescent="0.25">
      <c r="A275" s="15">
        <v>12006392</v>
      </c>
      <c r="B275" t="s">
        <v>3</v>
      </c>
    </row>
    <row r="276" spans="1:54" x14ac:dyDescent="0.25">
      <c r="A276">
        <v>12020246</v>
      </c>
      <c r="B276" t="s">
        <v>3</v>
      </c>
    </row>
    <row r="277" spans="1:54" x14ac:dyDescent="0.25">
      <c r="A277">
        <v>12035138</v>
      </c>
      <c r="B277" t="s">
        <v>3</v>
      </c>
    </row>
    <row r="278" spans="1:54" x14ac:dyDescent="0.25">
      <c r="A278" s="15">
        <v>12111578</v>
      </c>
      <c r="B278" t="s">
        <v>3</v>
      </c>
    </row>
    <row r="279" spans="1:54" x14ac:dyDescent="0.25">
      <c r="A279" s="15">
        <v>12133434</v>
      </c>
      <c r="B279" t="s">
        <v>3</v>
      </c>
    </row>
    <row r="280" spans="1:54" x14ac:dyDescent="0.25">
      <c r="A280">
        <v>12164268</v>
      </c>
      <c r="B280" t="s">
        <v>3</v>
      </c>
    </row>
    <row r="281" spans="1:54" x14ac:dyDescent="0.25">
      <c r="A281">
        <v>12164269</v>
      </c>
      <c r="B281" t="s">
        <v>3</v>
      </c>
    </row>
    <row r="282" spans="1:54" x14ac:dyDescent="0.25">
      <c r="A282">
        <v>12168562</v>
      </c>
      <c r="B282" t="s">
        <v>3</v>
      </c>
    </row>
    <row r="283" spans="1:54" x14ac:dyDescent="0.25">
      <c r="A283">
        <v>12190939</v>
      </c>
      <c r="B283" t="s">
        <v>3</v>
      </c>
    </row>
    <row r="284" spans="1:54" x14ac:dyDescent="0.25">
      <c r="A284">
        <v>12311081</v>
      </c>
      <c r="B284" t="s">
        <v>3</v>
      </c>
    </row>
    <row r="285" spans="1:54" x14ac:dyDescent="0.25">
      <c r="A285">
        <v>13006749</v>
      </c>
      <c r="B285" t="s">
        <v>3</v>
      </c>
    </row>
    <row r="286" spans="1:54" x14ac:dyDescent="0.25">
      <c r="A286" s="17"/>
    </row>
    <row r="287" spans="1:54" x14ac:dyDescent="0.25">
      <c r="A287" s="14">
        <v>5281</v>
      </c>
      <c r="B287" t="s">
        <v>0</v>
      </c>
      <c r="AB287">
        <v>5300</v>
      </c>
      <c r="AJ287">
        <v>849</v>
      </c>
    </row>
    <row r="288" spans="1:54" x14ac:dyDescent="0.25">
      <c r="A288" s="14">
        <v>200085</v>
      </c>
      <c r="B288" t="s">
        <v>0</v>
      </c>
      <c r="P288">
        <v>27</v>
      </c>
      <c r="W288">
        <v>36</v>
      </c>
      <c r="X288">
        <v>58</v>
      </c>
      <c r="AB288">
        <v>343</v>
      </c>
      <c r="AC288">
        <v>110</v>
      </c>
      <c r="AD288">
        <v>205</v>
      </c>
      <c r="AE288">
        <v>277</v>
      </c>
      <c r="AF288">
        <v>343</v>
      </c>
      <c r="AG288">
        <v>302</v>
      </c>
      <c r="AH288">
        <v>278</v>
      </c>
      <c r="AI288">
        <v>241</v>
      </c>
      <c r="AJ288">
        <v>195</v>
      </c>
      <c r="AL288">
        <v>145</v>
      </c>
      <c r="AN288">
        <v>102</v>
      </c>
      <c r="AR288">
        <v>48</v>
      </c>
      <c r="AT288">
        <v>29</v>
      </c>
      <c r="AU288">
        <v>23</v>
      </c>
      <c r="AY288">
        <v>22</v>
      </c>
      <c r="BB288">
        <v>21</v>
      </c>
    </row>
    <row r="289" spans="1:87" x14ac:dyDescent="0.25">
      <c r="A289" s="14">
        <v>500129</v>
      </c>
      <c r="B289" t="s">
        <v>0</v>
      </c>
      <c r="AH289">
        <v>24.6</v>
      </c>
      <c r="AJ289">
        <v>8.6</v>
      </c>
      <c r="AL289">
        <v>4298</v>
      </c>
      <c r="AN289">
        <v>3607</v>
      </c>
      <c r="AO289">
        <v>2361</v>
      </c>
      <c r="AV289">
        <v>274</v>
      </c>
      <c r="BE289">
        <v>186</v>
      </c>
      <c r="BH289">
        <v>76</v>
      </c>
      <c r="CI289">
        <v>69</v>
      </c>
    </row>
    <row r="290" spans="1:87" x14ac:dyDescent="0.25">
      <c r="A290" s="20">
        <v>1002033</v>
      </c>
      <c r="B290" t="s">
        <v>0</v>
      </c>
      <c r="N290">
        <v>34</v>
      </c>
      <c r="V290">
        <v>49</v>
      </c>
      <c r="AC290">
        <v>190</v>
      </c>
      <c r="AH290">
        <v>111</v>
      </c>
      <c r="AV290">
        <v>30</v>
      </c>
      <c r="BI290">
        <v>50</v>
      </c>
    </row>
    <row r="291" spans="1:87" x14ac:dyDescent="0.25">
      <c r="A291" s="14">
        <v>1003457</v>
      </c>
      <c r="B291" t="s">
        <v>0</v>
      </c>
      <c r="AC291">
        <v>193</v>
      </c>
    </row>
    <row r="292" spans="1:87" x14ac:dyDescent="0.25">
      <c r="A292" s="14">
        <v>2005223</v>
      </c>
      <c r="B292" t="s">
        <v>0</v>
      </c>
      <c r="AC292">
        <v>173.4</v>
      </c>
      <c r="AE292">
        <v>142.80000000000001</v>
      </c>
      <c r="AT292">
        <v>252</v>
      </c>
    </row>
    <row r="293" spans="1:87" x14ac:dyDescent="0.25">
      <c r="A293">
        <v>2006107</v>
      </c>
      <c r="B293" t="s">
        <v>0</v>
      </c>
      <c r="AC293">
        <v>523</v>
      </c>
      <c r="AJ293">
        <v>77</v>
      </c>
    </row>
    <row r="294" spans="1:87" x14ac:dyDescent="0.25">
      <c r="A294" s="14">
        <v>2012014</v>
      </c>
      <c r="B294" t="s">
        <v>0</v>
      </c>
      <c r="R294">
        <v>8</v>
      </c>
    </row>
    <row r="295" spans="1:87" x14ac:dyDescent="0.25">
      <c r="A295" s="14">
        <v>3000152</v>
      </c>
      <c r="B295" t="s">
        <v>0</v>
      </c>
      <c r="AB295" s="23">
        <v>47.32</v>
      </c>
    </row>
    <row r="296" spans="1:87" x14ac:dyDescent="0.25">
      <c r="A296">
        <v>3014566</v>
      </c>
      <c r="B296" t="s">
        <v>0</v>
      </c>
      <c r="AC296">
        <v>24</v>
      </c>
    </row>
    <row r="297" spans="1:87" x14ac:dyDescent="0.25">
      <c r="A297">
        <v>3015058</v>
      </c>
      <c r="B297" t="s">
        <v>0</v>
      </c>
      <c r="R297">
        <v>7</v>
      </c>
      <c r="AD297">
        <v>138</v>
      </c>
      <c r="AE297">
        <v>110</v>
      </c>
      <c r="AK297">
        <v>47</v>
      </c>
    </row>
    <row r="298" spans="1:87" x14ac:dyDescent="0.25">
      <c r="A298" s="18">
        <v>4000996</v>
      </c>
      <c r="B298" t="s">
        <v>0</v>
      </c>
      <c r="AD298">
        <v>142.80000000000001</v>
      </c>
      <c r="AE298">
        <v>129</v>
      </c>
      <c r="AF298">
        <v>112.2</v>
      </c>
      <c r="AJ298">
        <v>7080</v>
      </c>
      <c r="AQ298">
        <v>40.200000000000003</v>
      </c>
    </row>
    <row r="299" spans="1:87" x14ac:dyDescent="0.25">
      <c r="A299">
        <v>4003768</v>
      </c>
      <c r="B299" t="s">
        <v>0</v>
      </c>
      <c r="W299">
        <v>12</v>
      </c>
      <c r="Z299">
        <v>14</v>
      </c>
      <c r="AC299">
        <v>390</v>
      </c>
      <c r="AD299">
        <v>3135</v>
      </c>
      <c r="AE299">
        <v>4112</v>
      </c>
      <c r="AF299">
        <v>2774</v>
      </c>
    </row>
    <row r="300" spans="1:87" x14ac:dyDescent="0.25">
      <c r="A300">
        <v>4006540</v>
      </c>
      <c r="B300" t="s">
        <v>0</v>
      </c>
      <c r="AM300">
        <v>2376</v>
      </c>
      <c r="AN300">
        <v>2262</v>
      </c>
      <c r="AQ300">
        <v>1722</v>
      </c>
      <c r="AT300">
        <v>1548</v>
      </c>
    </row>
    <row r="301" spans="1:87" x14ac:dyDescent="0.25">
      <c r="A301">
        <v>4007054</v>
      </c>
      <c r="B301" t="s">
        <v>0</v>
      </c>
      <c r="AC301">
        <v>45.8</v>
      </c>
      <c r="AG301">
        <v>920</v>
      </c>
    </row>
    <row r="302" spans="1:87" x14ac:dyDescent="0.25">
      <c r="A302">
        <v>4011002</v>
      </c>
      <c r="B302" t="s">
        <v>0</v>
      </c>
      <c r="AC302">
        <v>410.4</v>
      </c>
      <c r="AD302">
        <v>505.2</v>
      </c>
      <c r="AH302">
        <v>315</v>
      </c>
      <c r="AK302" s="25">
        <v>502.8</v>
      </c>
    </row>
    <row r="303" spans="1:87" x14ac:dyDescent="0.25">
      <c r="A303">
        <v>4900268</v>
      </c>
      <c r="B303" t="s">
        <v>0</v>
      </c>
      <c r="AB303" s="23">
        <v>9593.5</v>
      </c>
    </row>
    <row r="304" spans="1:87" x14ac:dyDescent="0.25">
      <c r="A304">
        <v>5001097</v>
      </c>
      <c r="B304" t="s">
        <v>0</v>
      </c>
      <c r="U304">
        <v>23</v>
      </c>
      <c r="V304">
        <v>22</v>
      </c>
      <c r="AC304">
        <v>58</v>
      </c>
      <c r="AG304">
        <v>34</v>
      </c>
      <c r="AK304">
        <v>33</v>
      </c>
    </row>
    <row r="305" spans="1:30" x14ac:dyDescent="0.25">
      <c r="A305">
        <v>5001098</v>
      </c>
      <c r="B305" t="s">
        <v>0</v>
      </c>
      <c r="Q305">
        <v>73</v>
      </c>
      <c r="T305">
        <v>69</v>
      </c>
      <c r="U305">
        <v>72</v>
      </c>
      <c r="X305">
        <v>82</v>
      </c>
      <c r="AC305">
        <v>86</v>
      </c>
    </row>
    <row r="306" spans="1:30" x14ac:dyDescent="0.25">
      <c r="A306">
        <v>5006152</v>
      </c>
      <c r="B306" t="s">
        <v>0</v>
      </c>
      <c r="Z306">
        <v>27</v>
      </c>
      <c r="AD306">
        <v>4365</v>
      </c>
    </row>
    <row r="307" spans="1:30" x14ac:dyDescent="0.25">
      <c r="A307" s="16">
        <v>5011824</v>
      </c>
      <c r="B307" t="s">
        <v>0</v>
      </c>
    </row>
    <row r="308" spans="1:30" x14ac:dyDescent="0.25">
      <c r="A308">
        <v>5016179</v>
      </c>
      <c r="B308" t="s">
        <v>0</v>
      </c>
    </row>
    <row r="309" spans="1:30" x14ac:dyDescent="0.25">
      <c r="A309">
        <v>5018677</v>
      </c>
      <c r="B309" t="s">
        <v>0</v>
      </c>
    </row>
    <row r="310" spans="1:30" x14ac:dyDescent="0.25">
      <c r="A310">
        <v>8012361</v>
      </c>
      <c r="B310" t="s">
        <v>0</v>
      </c>
    </row>
    <row r="311" spans="1:30" x14ac:dyDescent="0.25">
      <c r="A311">
        <v>7079011</v>
      </c>
      <c r="B311" t="s">
        <v>0</v>
      </c>
    </row>
    <row r="312" spans="1:30" x14ac:dyDescent="0.25">
      <c r="A312">
        <v>8055349</v>
      </c>
      <c r="B312" t="s">
        <v>0</v>
      </c>
    </row>
    <row r="313" spans="1:30" x14ac:dyDescent="0.25">
      <c r="A313">
        <v>8135416</v>
      </c>
      <c r="B313" t="s">
        <v>0</v>
      </c>
    </row>
    <row r="314" spans="1:30" x14ac:dyDescent="0.25">
      <c r="A314">
        <v>93018945</v>
      </c>
      <c r="B314" t="s">
        <v>0</v>
      </c>
    </row>
    <row r="315" spans="1:30" x14ac:dyDescent="0.25">
      <c r="A315">
        <v>94009028</v>
      </c>
      <c r="B315" t="s">
        <v>0</v>
      </c>
    </row>
    <row r="316" spans="1:30" x14ac:dyDescent="0.25">
      <c r="A316">
        <v>95005907</v>
      </c>
      <c r="B316" t="s">
        <v>0</v>
      </c>
    </row>
    <row r="317" spans="1:30" x14ac:dyDescent="0.25">
      <c r="A317">
        <v>95900164</v>
      </c>
      <c r="B317" t="s">
        <v>0</v>
      </c>
    </row>
    <row r="318" spans="1:30" x14ac:dyDescent="0.25">
      <c r="A318">
        <v>96015811</v>
      </c>
      <c r="B318" t="s">
        <v>0</v>
      </c>
    </row>
    <row r="319" spans="1:30" x14ac:dyDescent="0.25">
      <c r="A319">
        <v>97001240</v>
      </c>
      <c r="B319" t="s">
        <v>0</v>
      </c>
    </row>
    <row r="320" spans="1:30" x14ac:dyDescent="0.25">
      <c r="A320">
        <v>97005366</v>
      </c>
      <c r="B320" t="s">
        <v>0</v>
      </c>
    </row>
    <row r="321" spans="1:46" x14ac:dyDescent="0.25">
      <c r="A321">
        <v>98000595</v>
      </c>
      <c r="B321" t="s">
        <v>0</v>
      </c>
    </row>
    <row r="322" spans="1:46" x14ac:dyDescent="0.25">
      <c r="A322">
        <v>98002692</v>
      </c>
      <c r="B322" t="s">
        <v>0</v>
      </c>
    </row>
    <row r="323" spans="1:46" x14ac:dyDescent="0.25">
      <c r="A323">
        <v>98005277</v>
      </c>
      <c r="B323" t="s">
        <v>0</v>
      </c>
      <c r="AC323">
        <v>23</v>
      </c>
      <c r="AD323">
        <v>55</v>
      </c>
      <c r="AH323">
        <v>32</v>
      </c>
    </row>
    <row r="324" spans="1:46" x14ac:dyDescent="0.25">
      <c r="A324">
        <v>99001815</v>
      </c>
      <c r="B324" t="s">
        <v>0</v>
      </c>
    </row>
    <row r="325" spans="1:46" x14ac:dyDescent="0.25">
      <c r="A325">
        <v>6012361</v>
      </c>
      <c r="B325" t="s">
        <v>0</v>
      </c>
      <c r="AE325">
        <v>594</v>
      </c>
      <c r="AF325">
        <v>408</v>
      </c>
      <c r="AT325">
        <v>78</v>
      </c>
    </row>
    <row r="326" spans="1:46" x14ac:dyDescent="0.25">
      <c r="A326">
        <v>6015793</v>
      </c>
      <c r="B326" t="s">
        <v>0</v>
      </c>
      <c r="AC326">
        <v>4937</v>
      </c>
      <c r="AD326">
        <v>3826</v>
      </c>
      <c r="AG326">
        <v>905</v>
      </c>
    </row>
    <row r="327" spans="1:46" x14ac:dyDescent="0.25">
      <c r="A327">
        <v>6043619</v>
      </c>
      <c r="B327" t="s">
        <v>0</v>
      </c>
      <c r="AC327">
        <v>5887.2</v>
      </c>
    </row>
    <row r="328" spans="1:46" x14ac:dyDescent="0.25">
      <c r="A328">
        <v>7001097</v>
      </c>
      <c r="B328" t="s">
        <v>0</v>
      </c>
      <c r="Z328">
        <v>12</v>
      </c>
      <c r="AA328">
        <v>30</v>
      </c>
      <c r="AC328">
        <v>29</v>
      </c>
      <c r="AD328">
        <v>39</v>
      </c>
      <c r="AE328">
        <v>57</v>
      </c>
      <c r="AF328">
        <v>37</v>
      </c>
      <c r="AG328">
        <v>28</v>
      </c>
      <c r="AH328">
        <v>35</v>
      </c>
      <c r="AJ328">
        <v>125</v>
      </c>
      <c r="AK328">
        <v>73</v>
      </c>
      <c r="AP328">
        <v>47</v>
      </c>
      <c r="AQ328">
        <v>64</v>
      </c>
      <c r="AR328">
        <v>59</v>
      </c>
    </row>
    <row r="329" spans="1:46" x14ac:dyDescent="0.25">
      <c r="A329">
        <v>7011435</v>
      </c>
      <c r="B329" t="s">
        <v>0</v>
      </c>
      <c r="Z329">
        <v>24.2</v>
      </c>
      <c r="AC329">
        <v>437</v>
      </c>
      <c r="AE329">
        <v>367</v>
      </c>
      <c r="AI329">
        <v>257</v>
      </c>
    </row>
    <row r="330" spans="1:46" x14ac:dyDescent="0.25">
      <c r="A330">
        <v>7045811</v>
      </c>
      <c r="B330" t="s">
        <v>0</v>
      </c>
      <c r="AG330">
        <v>12864</v>
      </c>
      <c r="AN330">
        <v>1533</v>
      </c>
    </row>
    <row r="331" spans="1:46" x14ac:dyDescent="0.25">
      <c r="A331">
        <v>7071198</v>
      </c>
      <c r="B331" t="s">
        <v>0</v>
      </c>
    </row>
    <row r="332" spans="1:46" x14ac:dyDescent="0.25">
      <c r="A332">
        <v>7101143</v>
      </c>
      <c r="B332" t="s">
        <v>0</v>
      </c>
      <c r="AC332">
        <v>1917.49</v>
      </c>
      <c r="AE332">
        <v>2074.65</v>
      </c>
      <c r="AF332">
        <v>1898.18</v>
      </c>
      <c r="AJ332">
        <v>1436.2</v>
      </c>
      <c r="AM332">
        <v>961.74</v>
      </c>
      <c r="AO332">
        <v>689.06</v>
      </c>
    </row>
    <row r="333" spans="1:46" x14ac:dyDescent="0.25">
      <c r="A333">
        <v>8073350</v>
      </c>
      <c r="B333" t="s">
        <v>0</v>
      </c>
    </row>
    <row r="334" spans="1:46" x14ac:dyDescent="0.25">
      <c r="A334">
        <v>8073645</v>
      </c>
      <c r="B334" t="s">
        <v>0</v>
      </c>
      <c r="AD334">
        <v>1197.3333333333301</v>
      </c>
    </row>
    <row r="335" spans="1:46" x14ac:dyDescent="0.25">
      <c r="A335" s="20">
        <v>8089666</v>
      </c>
      <c r="B335" t="s">
        <v>0</v>
      </c>
      <c r="Y335">
        <v>63</v>
      </c>
      <c r="Z335">
        <v>18</v>
      </c>
      <c r="AA335">
        <v>15</v>
      </c>
      <c r="AC335" s="23">
        <v>1851.25</v>
      </c>
      <c r="AD335">
        <v>43</v>
      </c>
    </row>
    <row r="336" spans="1:46" x14ac:dyDescent="0.25">
      <c r="A336">
        <v>8103536</v>
      </c>
      <c r="B336" t="s">
        <v>0</v>
      </c>
      <c r="AD336">
        <v>104</v>
      </c>
    </row>
    <row r="337" spans="1:77" x14ac:dyDescent="0.25">
      <c r="A337" s="21">
        <v>8124816</v>
      </c>
      <c r="B337" t="s">
        <v>0</v>
      </c>
      <c r="AC337">
        <v>113</v>
      </c>
      <c r="AF337">
        <v>130</v>
      </c>
      <c r="AI337">
        <v>59</v>
      </c>
      <c r="AP337">
        <v>27</v>
      </c>
      <c r="AU337">
        <v>50</v>
      </c>
    </row>
    <row r="338" spans="1:77" x14ac:dyDescent="0.25">
      <c r="A338">
        <v>9003267</v>
      </c>
      <c r="B338" t="s">
        <v>0</v>
      </c>
      <c r="AD338">
        <v>345</v>
      </c>
      <c r="AF338">
        <v>471.6</v>
      </c>
      <c r="BJ338">
        <v>45.6</v>
      </c>
    </row>
    <row r="339" spans="1:77" x14ac:dyDescent="0.25">
      <c r="A339">
        <v>9036964</v>
      </c>
      <c r="B339" t="s">
        <v>0</v>
      </c>
      <c r="D339">
        <v>43.8</v>
      </c>
      <c r="E339">
        <v>57.2</v>
      </c>
      <c r="J339">
        <v>43.8</v>
      </c>
      <c r="AC339">
        <v>210</v>
      </c>
      <c r="AD339">
        <v>242</v>
      </c>
      <c r="AE339">
        <v>273</v>
      </c>
      <c r="AI339">
        <v>170</v>
      </c>
    </row>
    <row r="340" spans="1:77" x14ac:dyDescent="0.25">
      <c r="A340">
        <v>9090287</v>
      </c>
      <c r="B340" t="s">
        <v>0</v>
      </c>
      <c r="AE340">
        <v>9462</v>
      </c>
      <c r="AF340">
        <v>7114</v>
      </c>
      <c r="AG340">
        <v>4107</v>
      </c>
      <c r="AH340">
        <v>2881</v>
      </c>
      <c r="AI340">
        <v>1819</v>
      </c>
    </row>
    <row r="341" spans="1:77" x14ac:dyDescent="0.25">
      <c r="A341">
        <v>9095148</v>
      </c>
      <c r="B341" t="s">
        <v>0</v>
      </c>
      <c r="AD341">
        <v>46</v>
      </c>
    </row>
    <row r="342" spans="1:77" x14ac:dyDescent="0.25">
      <c r="A342" s="14">
        <v>9104979</v>
      </c>
      <c r="B342" t="s">
        <v>0</v>
      </c>
      <c r="AF342">
        <v>215</v>
      </c>
      <c r="AI342">
        <v>109</v>
      </c>
      <c r="AM342">
        <v>297</v>
      </c>
      <c r="AQ342">
        <v>207</v>
      </c>
      <c r="BG342">
        <v>68</v>
      </c>
      <c r="BS342">
        <v>38</v>
      </c>
    </row>
    <row r="343" spans="1:77" x14ac:dyDescent="0.25">
      <c r="A343">
        <v>9139514</v>
      </c>
      <c r="B343" t="s">
        <v>0</v>
      </c>
      <c r="AM343">
        <v>2988</v>
      </c>
      <c r="AR343">
        <v>2666</v>
      </c>
      <c r="BD343">
        <v>940</v>
      </c>
      <c r="BT343">
        <v>209</v>
      </c>
      <c r="BY343">
        <v>190</v>
      </c>
    </row>
    <row r="344" spans="1:77" x14ac:dyDescent="0.25">
      <c r="A344">
        <v>10020659</v>
      </c>
      <c r="B344" t="s">
        <v>0</v>
      </c>
      <c r="C344" s="25">
        <v>108.6</v>
      </c>
      <c r="I344">
        <v>120</v>
      </c>
      <c r="AC344">
        <v>288.60000000000002</v>
      </c>
      <c r="AD344">
        <v>208.8</v>
      </c>
      <c r="AF344">
        <v>157.80000000000001</v>
      </c>
      <c r="AK344">
        <v>85.2</v>
      </c>
    </row>
    <row r="345" spans="1:77" x14ac:dyDescent="0.25">
      <c r="A345">
        <v>10025902</v>
      </c>
      <c r="B345" t="s">
        <v>0</v>
      </c>
      <c r="AC345">
        <v>1413</v>
      </c>
      <c r="AD345">
        <v>1169.4000000000001</v>
      </c>
      <c r="AI345">
        <v>906</v>
      </c>
      <c r="AJ345" s="25">
        <v>733.8</v>
      </c>
      <c r="AM345">
        <v>395.4</v>
      </c>
      <c r="AP345">
        <v>206.4</v>
      </c>
    </row>
    <row r="346" spans="1:77" x14ac:dyDescent="0.25">
      <c r="A346">
        <v>10027654</v>
      </c>
      <c r="B346" t="s">
        <v>0</v>
      </c>
      <c r="K346">
        <v>61</v>
      </c>
      <c r="AC346">
        <v>168</v>
      </c>
      <c r="AD346">
        <v>122</v>
      </c>
      <c r="AE346">
        <v>85</v>
      </c>
      <c r="BE346">
        <v>38</v>
      </c>
    </row>
    <row r="347" spans="1:77" x14ac:dyDescent="0.25">
      <c r="A347">
        <v>10084485</v>
      </c>
      <c r="B347" t="s">
        <v>0</v>
      </c>
      <c r="AC347">
        <v>40</v>
      </c>
    </row>
    <row r="348" spans="1:77" x14ac:dyDescent="0.25">
      <c r="A348">
        <v>10098420</v>
      </c>
      <c r="B348" t="s">
        <v>0</v>
      </c>
      <c r="AC348">
        <v>6950</v>
      </c>
      <c r="AD348" s="23">
        <v>6450</v>
      </c>
      <c r="AF348">
        <v>3094</v>
      </c>
    </row>
    <row r="349" spans="1:77" x14ac:dyDescent="0.25">
      <c r="A349">
        <v>10129565</v>
      </c>
      <c r="B349" t="s">
        <v>0</v>
      </c>
      <c r="AD349">
        <v>2796</v>
      </c>
      <c r="AE349">
        <v>1938</v>
      </c>
      <c r="AG349">
        <v>1104</v>
      </c>
      <c r="AN349">
        <v>214.8</v>
      </c>
    </row>
    <row r="350" spans="1:77" x14ac:dyDescent="0.25">
      <c r="A350" s="14">
        <v>10146828</v>
      </c>
      <c r="B350" t="s">
        <v>0</v>
      </c>
      <c r="AC350">
        <v>469</v>
      </c>
      <c r="AD350">
        <v>240</v>
      </c>
      <c r="AH350">
        <v>81</v>
      </c>
      <c r="AP350">
        <v>19</v>
      </c>
    </row>
    <row r="351" spans="1:77" x14ac:dyDescent="0.25">
      <c r="A351">
        <v>10163776</v>
      </c>
      <c r="B351" t="s">
        <v>0</v>
      </c>
      <c r="G351">
        <v>17</v>
      </c>
      <c r="AC351">
        <v>98</v>
      </c>
    </row>
    <row r="352" spans="1:77" x14ac:dyDescent="0.25">
      <c r="A352">
        <v>10173664</v>
      </c>
      <c r="B352" t="s">
        <v>0</v>
      </c>
      <c r="AF352">
        <v>2065.1999999999998</v>
      </c>
      <c r="AH352">
        <v>1780.2</v>
      </c>
      <c r="AM352">
        <v>1845.6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6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70"/>
  <sheetViews>
    <sheetView workbookViewId="0">
      <selection activeCell="E22" sqref="E2:E22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6.855468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781</v>
      </c>
      <c r="D1" t="s">
        <v>95</v>
      </c>
      <c r="E1" t="s">
        <v>133</v>
      </c>
    </row>
    <row r="2" spans="1:5" x14ac:dyDescent="0.25">
      <c r="A2">
        <v>200085</v>
      </c>
      <c r="B2" t="s">
        <v>0</v>
      </c>
      <c r="C2" t="s">
        <v>781</v>
      </c>
      <c r="D2" t="s">
        <v>852</v>
      </c>
      <c r="E2">
        <v>19</v>
      </c>
    </row>
    <row r="3" spans="1:5" x14ac:dyDescent="0.25">
      <c r="A3">
        <v>8124044</v>
      </c>
      <c r="B3" t="s">
        <v>3</v>
      </c>
      <c r="C3" t="s">
        <v>781</v>
      </c>
      <c r="D3" t="s">
        <v>834</v>
      </c>
      <c r="E3">
        <v>13</v>
      </c>
    </row>
    <row r="4" spans="1:5" x14ac:dyDescent="0.25">
      <c r="A4">
        <v>7001097</v>
      </c>
      <c r="B4" t="s">
        <v>0</v>
      </c>
      <c r="C4" t="s">
        <v>781</v>
      </c>
      <c r="D4" t="s">
        <v>869</v>
      </c>
      <c r="E4">
        <v>13</v>
      </c>
    </row>
    <row r="5" spans="1:5" x14ac:dyDescent="0.25">
      <c r="A5">
        <v>6015647</v>
      </c>
      <c r="B5" t="s">
        <v>3</v>
      </c>
      <c r="C5" t="s">
        <v>781</v>
      </c>
      <c r="D5" t="s">
        <v>830</v>
      </c>
      <c r="E5">
        <v>12</v>
      </c>
    </row>
    <row r="6" spans="1:5" x14ac:dyDescent="0.25">
      <c r="A6">
        <v>5004654</v>
      </c>
      <c r="B6" t="s">
        <v>5</v>
      </c>
      <c r="C6" t="s">
        <v>781</v>
      </c>
      <c r="D6" t="s">
        <v>818</v>
      </c>
      <c r="E6">
        <v>10</v>
      </c>
    </row>
    <row r="7" spans="1:5" x14ac:dyDescent="0.25">
      <c r="A7">
        <v>9119854</v>
      </c>
      <c r="B7" t="s">
        <v>3</v>
      </c>
      <c r="C7" t="s">
        <v>781</v>
      </c>
      <c r="D7" t="s">
        <v>839</v>
      </c>
      <c r="E7">
        <v>9</v>
      </c>
    </row>
    <row r="8" spans="1:5" x14ac:dyDescent="0.25">
      <c r="A8">
        <v>10002875</v>
      </c>
      <c r="B8" t="s">
        <v>3</v>
      </c>
      <c r="C8" t="s">
        <v>781</v>
      </c>
      <c r="D8" t="s">
        <v>842</v>
      </c>
      <c r="E8">
        <v>9</v>
      </c>
    </row>
    <row r="9" spans="1:5" x14ac:dyDescent="0.25">
      <c r="A9">
        <v>500129</v>
      </c>
      <c r="B9" t="s">
        <v>0</v>
      </c>
      <c r="C9" t="s">
        <v>781</v>
      </c>
      <c r="D9" t="s">
        <v>853</v>
      </c>
      <c r="E9">
        <v>9</v>
      </c>
    </row>
    <row r="10" spans="1:5" x14ac:dyDescent="0.25">
      <c r="A10">
        <v>4012248</v>
      </c>
      <c r="B10" t="s">
        <v>5</v>
      </c>
      <c r="C10" t="s">
        <v>781</v>
      </c>
      <c r="D10" t="s">
        <v>817</v>
      </c>
      <c r="E10">
        <v>7</v>
      </c>
    </row>
    <row r="11" spans="1:5" x14ac:dyDescent="0.25">
      <c r="A11">
        <v>2003649</v>
      </c>
      <c r="B11" t="s">
        <v>3</v>
      </c>
      <c r="C11" t="s">
        <v>781</v>
      </c>
      <c r="D11" t="s">
        <v>821</v>
      </c>
      <c r="E11">
        <v>7</v>
      </c>
    </row>
    <row r="12" spans="1:5" x14ac:dyDescent="0.25">
      <c r="A12">
        <v>9036964</v>
      </c>
      <c r="B12" t="s">
        <v>0</v>
      </c>
      <c r="C12" t="s">
        <v>781</v>
      </c>
      <c r="D12" t="s">
        <v>876</v>
      </c>
      <c r="E12">
        <v>7</v>
      </c>
    </row>
    <row r="13" spans="1:5" x14ac:dyDescent="0.25">
      <c r="A13">
        <v>96018835</v>
      </c>
      <c r="B13" t="s">
        <v>16</v>
      </c>
      <c r="C13" t="s">
        <v>781</v>
      </c>
      <c r="D13" t="s">
        <v>786</v>
      </c>
      <c r="E13">
        <v>6</v>
      </c>
    </row>
    <row r="14" spans="1:5" x14ac:dyDescent="0.25">
      <c r="A14">
        <v>9105492</v>
      </c>
      <c r="B14" t="s">
        <v>5</v>
      </c>
      <c r="C14" t="s">
        <v>781</v>
      </c>
      <c r="D14" t="s">
        <v>799</v>
      </c>
      <c r="E14">
        <v>6</v>
      </c>
    </row>
    <row r="15" spans="1:5" x14ac:dyDescent="0.25">
      <c r="A15">
        <v>10030897</v>
      </c>
      <c r="B15" t="s">
        <v>5</v>
      </c>
      <c r="C15" t="s">
        <v>781</v>
      </c>
      <c r="D15" t="s">
        <v>801</v>
      </c>
      <c r="E15">
        <v>6</v>
      </c>
    </row>
    <row r="16" spans="1:5" x14ac:dyDescent="0.25">
      <c r="A16">
        <v>500245</v>
      </c>
      <c r="B16" t="s">
        <v>3</v>
      </c>
      <c r="C16" t="s">
        <v>781</v>
      </c>
      <c r="D16" t="s">
        <v>819</v>
      </c>
      <c r="E16">
        <v>6</v>
      </c>
    </row>
    <row r="17" spans="1:5" x14ac:dyDescent="0.25">
      <c r="A17">
        <v>1002033</v>
      </c>
      <c r="B17" t="s">
        <v>0</v>
      </c>
      <c r="C17" t="s">
        <v>781</v>
      </c>
      <c r="D17" t="s">
        <v>854</v>
      </c>
      <c r="E17">
        <v>6</v>
      </c>
    </row>
    <row r="18" spans="1:5" x14ac:dyDescent="0.25">
      <c r="A18">
        <v>4003768</v>
      </c>
      <c r="B18" t="s">
        <v>0</v>
      </c>
      <c r="C18" t="s">
        <v>781</v>
      </c>
      <c r="D18" t="s">
        <v>859</v>
      </c>
      <c r="E18">
        <v>6</v>
      </c>
    </row>
    <row r="19" spans="1:5" x14ac:dyDescent="0.25">
      <c r="A19">
        <v>7101143</v>
      </c>
      <c r="B19" t="s">
        <v>0</v>
      </c>
      <c r="C19" t="s">
        <v>781</v>
      </c>
      <c r="D19" t="s">
        <v>872</v>
      </c>
      <c r="E19">
        <v>6</v>
      </c>
    </row>
    <row r="20" spans="1:5" x14ac:dyDescent="0.25">
      <c r="A20">
        <v>9104979</v>
      </c>
      <c r="B20" t="s">
        <v>0</v>
      </c>
      <c r="C20" t="s">
        <v>781</v>
      </c>
      <c r="D20" t="s">
        <v>878</v>
      </c>
      <c r="E20">
        <v>6</v>
      </c>
    </row>
    <row r="21" spans="1:5" x14ac:dyDescent="0.25">
      <c r="A21">
        <v>10020659</v>
      </c>
      <c r="B21" t="s">
        <v>0</v>
      </c>
      <c r="C21" t="s">
        <v>781</v>
      </c>
      <c r="D21" t="s">
        <v>880</v>
      </c>
      <c r="E21">
        <v>6</v>
      </c>
    </row>
    <row r="22" spans="1:5" x14ac:dyDescent="0.25">
      <c r="A22">
        <v>10025902</v>
      </c>
      <c r="B22" t="s">
        <v>0</v>
      </c>
      <c r="C22" t="s">
        <v>781</v>
      </c>
      <c r="D22" t="s">
        <v>881</v>
      </c>
      <c r="E22">
        <v>6</v>
      </c>
    </row>
    <row r="23" spans="1:5" x14ac:dyDescent="0.25">
      <c r="A23">
        <v>10064335</v>
      </c>
      <c r="B23" t="s">
        <v>18</v>
      </c>
      <c r="C23" t="s">
        <v>781</v>
      </c>
      <c r="D23" t="s">
        <v>784</v>
      </c>
      <c r="E23">
        <v>5</v>
      </c>
    </row>
    <row r="24" spans="1:5" x14ac:dyDescent="0.25">
      <c r="A24">
        <v>1009760</v>
      </c>
      <c r="B24" t="s">
        <v>5</v>
      </c>
      <c r="C24" t="s">
        <v>781</v>
      </c>
      <c r="D24" t="s">
        <v>807</v>
      </c>
      <c r="E24">
        <v>5</v>
      </c>
    </row>
    <row r="25" spans="1:5" x14ac:dyDescent="0.25">
      <c r="A25">
        <v>2000646</v>
      </c>
      <c r="B25" t="s">
        <v>5</v>
      </c>
      <c r="C25" t="s">
        <v>781</v>
      </c>
      <c r="D25" t="s">
        <v>808</v>
      </c>
      <c r="E25">
        <v>5</v>
      </c>
    </row>
    <row r="26" spans="1:5" x14ac:dyDescent="0.25">
      <c r="A26">
        <v>5015851</v>
      </c>
      <c r="B26" t="s">
        <v>3</v>
      </c>
      <c r="C26" t="s">
        <v>781</v>
      </c>
      <c r="D26" t="s">
        <v>829</v>
      </c>
      <c r="E26">
        <v>5</v>
      </c>
    </row>
    <row r="27" spans="1:5" x14ac:dyDescent="0.25">
      <c r="A27">
        <v>9174811</v>
      </c>
      <c r="B27" t="s">
        <v>3</v>
      </c>
      <c r="C27" t="s">
        <v>781</v>
      </c>
      <c r="D27" t="s">
        <v>841</v>
      </c>
      <c r="E27">
        <v>5</v>
      </c>
    </row>
    <row r="28" spans="1:5" x14ac:dyDescent="0.25">
      <c r="A28">
        <v>10025212</v>
      </c>
      <c r="B28" t="s">
        <v>3</v>
      </c>
      <c r="C28" t="s">
        <v>781</v>
      </c>
      <c r="D28" t="s">
        <v>844</v>
      </c>
      <c r="E28">
        <v>5</v>
      </c>
    </row>
    <row r="29" spans="1:5" x14ac:dyDescent="0.25">
      <c r="A29">
        <v>10123729</v>
      </c>
      <c r="B29" t="s">
        <v>3</v>
      </c>
      <c r="C29" t="s">
        <v>781</v>
      </c>
      <c r="D29" t="s">
        <v>848</v>
      </c>
      <c r="E29">
        <v>5</v>
      </c>
    </row>
    <row r="30" spans="1:5" x14ac:dyDescent="0.25">
      <c r="A30">
        <v>10157275</v>
      </c>
      <c r="B30" t="s">
        <v>3</v>
      </c>
      <c r="C30" t="s">
        <v>781</v>
      </c>
      <c r="D30" t="s">
        <v>850</v>
      </c>
      <c r="E30">
        <v>5</v>
      </c>
    </row>
    <row r="31" spans="1:5" x14ac:dyDescent="0.25">
      <c r="A31">
        <v>4000996</v>
      </c>
      <c r="B31" t="s">
        <v>0</v>
      </c>
      <c r="C31" t="s">
        <v>781</v>
      </c>
      <c r="D31" t="s">
        <v>858</v>
      </c>
      <c r="E31">
        <v>5</v>
      </c>
    </row>
    <row r="32" spans="1:5" x14ac:dyDescent="0.25">
      <c r="A32">
        <v>5001097</v>
      </c>
      <c r="B32" t="s">
        <v>0</v>
      </c>
      <c r="C32" t="s">
        <v>781</v>
      </c>
      <c r="D32" t="s">
        <v>863</v>
      </c>
      <c r="E32">
        <v>5</v>
      </c>
    </row>
    <row r="33" spans="1:5" x14ac:dyDescent="0.25">
      <c r="A33">
        <v>5001098</v>
      </c>
      <c r="B33" t="s">
        <v>0</v>
      </c>
      <c r="C33" t="s">
        <v>781</v>
      </c>
      <c r="D33" t="s">
        <v>864</v>
      </c>
      <c r="E33">
        <v>5</v>
      </c>
    </row>
    <row r="34" spans="1:5" x14ac:dyDescent="0.25">
      <c r="A34">
        <v>8089666</v>
      </c>
      <c r="B34" t="s">
        <v>0</v>
      </c>
      <c r="C34" t="s">
        <v>781</v>
      </c>
      <c r="D34" t="s">
        <v>873</v>
      </c>
      <c r="E34">
        <v>5</v>
      </c>
    </row>
    <row r="35" spans="1:5" x14ac:dyDescent="0.25">
      <c r="A35">
        <v>8124816</v>
      </c>
      <c r="B35" t="s">
        <v>0</v>
      </c>
      <c r="C35" t="s">
        <v>781</v>
      </c>
      <c r="D35" t="s">
        <v>874</v>
      </c>
      <c r="E35">
        <v>5</v>
      </c>
    </row>
    <row r="36" spans="1:5" x14ac:dyDescent="0.25">
      <c r="A36">
        <v>9090287</v>
      </c>
      <c r="B36" t="s">
        <v>0</v>
      </c>
      <c r="C36" t="s">
        <v>781</v>
      </c>
      <c r="D36" t="s">
        <v>877</v>
      </c>
      <c r="E36">
        <v>5</v>
      </c>
    </row>
    <row r="37" spans="1:5" x14ac:dyDescent="0.25">
      <c r="A37">
        <v>9139514</v>
      </c>
      <c r="B37" t="s">
        <v>0</v>
      </c>
      <c r="C37" t="s">
        <v>781</v>
      </c>
      <c r="D37" t="s">
        <v>879</v>
      </c>
      <c r="E37">
        <v>5</v>
      </c>
    </row>
    <row r="38" spans="1:5" x14ac:dyDescent="0.25">
      <c r="A38">
        <v>10027654</v>
      </c>
      <c r="B38" t="s">
        <v>0</v>
      </c>
      <c r="C38" t="s">
        <v>781</v>
      </c>
      <c r="D38" t="s">
        <v>882</v>
      </c>
      <c r="E38">
        <v>5</v>
      </c>
    </row>
    <row r="39" spans="1:5" x14ac:dyDescent="0.25">
      <c r="A39">
        <v>11240728</v>
      </c>
      <c r="B39" t="s">
        <v>11</v>
      </c>
      <c r="C39" t="s">
        <v>781</v>
      </c>
      <c r="D39" t="s">
        <v>789</v>
      </c>
      <c r="E39">
        <v>4</v>
      </c>
    </row>
    <row r="40" spans="1:5" x14ac:dyDescent="0.25">
      <c r="A40">
        <v>9016278</v>
      </c>
      <c r="B40" t="s">
        <v>5</v>
      </c>
      <c r="C40" t="s">
        <v>781</v>
      </c>
      <c r="D40" t="s">
        <v>794</v>
      </c>
      <c r="E40">
        <v>4</v>
      </c>
    </row>
    <row r="41" spans="1:5" x14ac:dyDescent="0.25">
      <c r="A41">
        <v>9044899</v>
      </c>
      <c r="B41" t="s">
        <v>5</v>
      </c>
      <c r="C41" t="s">
        <v>781</v>
      </c>
      <c r="D41" t="s">
        <v>796</v>
      </c>
      <c r="E41">
        <v>4</v>
      </c>
    </row>
    <row r="42" spans="1:5" x14ac:dyDescent="0.25">
      <c r="A42">
        <v>1005522</v>
      </c>
      <c r="B42" t="s">
        <v>5</v>
      </c>
      <c r="C42" t="s">
        <v>781</v>
      </c>
      <c r="D42" t="s">
        <v>805</v>
      </c>
      <c r="E42">
        <v>4</v>
      </c>
    </row>
    <row r="43" spans="1:5" x14ac:dyDescent="0.25">
      <c r="A43">
        <v>1007631</v>
      </c>
      <c r="B43" t="s">
        <v>5</v>
      </c>
      <c r="C43" t="s">
        <v>781</v>
      </c>
      <c r="D43" t="s">
        <v>806</v>
      </c>
      <c r="E43">
        <v>4</v>
      </c>
    </row>
    <row r="44" spans="1:5" x14ac:dyDescent="0.25">
      <c r="A44">
        <v>3900219</v>
      </c>
      <c r="B44" t="s">
        <v>5</v>
      </c>
      <c r="C44" t="s">
        <v>781</v>
      </c>
      <c r="D44" t="s">
        <v>812</v>
      </c>
      <c r="E44">
        <v>4</v>
      </c>
    </row>
    <row r="45" spans="1:5" x14ac:dyDescent="0.25">
      <c r="A45">
        <v>4009906</v>
      </c>
      <c r="B45" t="s">
        <v>5</v>
      </c>
      <c r="C45" t="s">
        <v>781</v>
      </c>
      <c r="D45" t="s">
        <v>814</v>
      </c>
      <c r="E45">
        <v>4</v>
      </c>
    </row>
    <row r="46" spans="1:5" x14ac:dyDescent="0.25">
      <c r="A46">
        <v>3009633</v>
      </c>
      <c r="B46" t="s">
        <v>3</v>
      </c>
      <c r="C46" t="s">
        <v>781</v>
      </c>
      <c r="D46" t="s">
        <v>823</v>
      </c>
      <c r="E46">
        <v>4</v>
      </c>
    </row>
    <row r="47" spans="1:5" x14ac:dyDescent="0.25">
      <c r="A47">
        <v>5006592</v>
      </c>
      <c r="B47" t="s">
        <v>3</v>
      </c>
      <c r="C47" t="s">
        <v>781</v>
      </c>
      <c r="D47" t="s">
        <v>827</v>
      </c>
      <c r="E47">
        <v>4</v>
      </c>
    </row>
    <row r="48" spans="1:5" x14ac:dyDescent="0.25">
      <c r="A48">
        <v>7086224</v>
      </c>
      <c r="B48" t="s">
        <v>3</v>
      </c>
      <c r="C48" t="s">
        <v>781</v>
      </c>
      <c r="D48" t="s">
        <v>832</v>
      </c>
      <c r="E48">
        <v>4</v>
      </c>
    </row>
    <row r="49" spans="1:5" x14ac:dyDescent="0.25">
      <c r="A49">
        <v>8142949</v>
      </c>
      <c r="B49" t="s">
        <v>3</v>
      </c>
      <c r="C49" t="s">
        <v>781</v>
      </c>
      <c r="D49" t="s">
        <v>835</v>
      </c>
      <c r="E49">
        <v>4</v>
      </c>
    </row>
    <row r="50" spans="1:5" x14ac:dyDescent="0.25">
      <c r="A50">
        <v>9023306</v>
      </c>
      <c r="B50" t="s">
        <v>3</v>
      </c>
      <c r="C50" t="s">
        <v>781</v>
      </c>
      <c r="D50" t="s">
        <v>836</v>
      </c>
      <c r="E50">
        <v>4</v>
      </c>
    </row>
    <row r="51" spans="1:5" x14ac:dyDescent="0.25">
      <c r="A51">
        <v>9102044</v>
      </c>
      <c r="B51" t="s">
        <v>3</v>
      </c>
      <c r="C51" t="s">
        <v>781</v>
      </c>
      <c r="D51" t="s">
        <v>838</v>
      </c>
      <c r="E51">
        <v>4</v>
      </c>
    </row>
    <row r="52" spans="1:5" x14ac:dyDescent="0.25">
      <c r="A52">
        <v>9125126</v>
      </c>
      <c r="B52" t="s">
        <v>3</v>
      </c>
      <c r="C52" t="s">
        <v>781</v>
      </c>
      <c r="D52" t="s">
        <v>840</v>
      </c>
      <c r="E52">
        <v>4</v>
      </c>
    </row>
    <row r="53" spans="1:5" x14ac:dyDescent="0.25">
      <c r="A53">
        <v>10069407</v>
      </c>
      <c r="B53" t="s">
        <v>3</v>
      </c>
      <c r="C53" t="s">
        <v>781</v>
      </c>
      <c r="D53" t="s">
        <v>845</v>
      </c>
      <c r="E53">
        <v>4</v>
      </c>
    </row>
    <row r="54" spans="1:5" x14ac:dyDescent="0.25">
      <c r="A54">
        <v>10071135</v>
      </c>
      <c r="B54" t="s">
        <v>3</v>
      </c>
      <c r="C54" t="s">
        <v>781</v>
      </c>
      <c r="D54" t="s">
        <v>846</v>
      </c>
      <c r="E54">
        <v>4</v>
      </c>
    </row>
    <row r="55" spans="1:5" x14ac:dyDescent="0.25">
      <c r="A55">
        <v>10144736</v>
      </c>
      <c r="B55" t="s">
        <v>3</v>
      </c>
      <c r="C55" t="s">
        <v>781</v>
      </c>
      <c r="D55" t="s">
        <v>849</v>
      </c>
      <c r="E55">
        <v>4</v>
      </c>
    </row>
    <row r="56" spans="1:5" x14ac:dyDescent="0.25">
      <c r="A56">
        <v>3015058</v>
      </c>
      <c r="B56" t="s">
        <v>0</v>
      </c>
      <c r="C56" t="s">
        <v>781</v>
      </c>
      <c r="D56" t="s">
        <v>857</v>
      </c>
      <c r="E56">
        <v>4</v>
      </c>
    </row>
    <row r="57" spans="1:5" x14ac:dyDescent="0.25">
      <c r="A57">
        <v>4006540</v>
      </c>
      <c r="B57" t="s">
        <v>0</v>
      </c>
      <c r="C57" t="s">
        <v>781</v>
      </c>
      <c r="D57" t="s">
        <v>860</v>
      </c>
      <c r="E57">
        <v>4</v>
      </c>
    </row>
    <row r="58" spans="1:5" x14ac:dyDescent="0.25">
      <c r="A58">
        <v>4011002</v>
      </c>
      <c r="B58" t="s">
        <v>0</v>
      </c>
      <c r="C58" t="s">
        <v>781</v>
      </c>
      <c r="D58" t="s">
        <v>862</v>
      </c>
      <c r="E58">
        <v>4</v>
      </c>
    </row>
    <row r="59" spans="1:5" x14ac:dyDescent="0.25">
      <c r="A59">
        <v>7011435</v>
      </c>
      <c r="B59" t="s">
        <v>0</v>
      </c>
      <c r="C59" t="s">
        <v>781</v>
      </c>
      <c r="D59" t="s">
        <v>870</v>
      </c>
      <c r="E59">
        <v>4</v>
      </c>
    </row>
    <row r="60" spans="1:5" x14ac:dyDescent="0.25">
      <c r="A60">
        <v>10129565</v>
      </c>
      <c r="B60" t="s">
        <v>0</v>
      </c>
      <c r="C60" t="s">
        <v>781</v>
      </c>
      <c r="D60" t="s">
        <v>883</v>
      </c>
      <c r="E60">
        <v>4</v>
      </c>
    </row>
    <row r="61" spans="1:5" x14ac:dyDescent="0.25">
      <c r="A61">
        <v>10146828</v>
      </c>
      <c r="B61" t="s">
        <v>0</v>
      </c>
      <c r="C61" t="s">
        <v>781</v>
      </c>
      <c r="D61" t="s">
        <v>884</v>
      </c>
      <c r="E61">
        <v>4</v>
      </c>
    </row>
    <row r="62" spans="1:5" x14ac:dyDescent="0.25">
      <c r="A62">
        <v>3000983</v>
      </c>
      <c r="B62" t="s">
        <v>18</v>
      </c>
      <c r="C62" t="s">
        <v>781</v>
      </c>
      <c r="D62" t="s">
        <v>783</v>
      </c>
      <c r="E62">
        <v>3</v>
      </c>
    </row>
    <row r="63" spans="1:5" x14ac:dyDescent="0.25">
      <c r="A63">
        <v>12088444</v>
      </c>
      <c r="B63" t="s">
        <v>12</v>
      </c>
      <c r="C63" t="s">
        <v>781</v>
      </c>
      <c r="D63" t="s">
        <v>788</v>
      </c>
      <c r="E63">
        <v>3</v>
      </c>
    </row>
    <row r="64" spans="1:5" x14ac:dyDescent="0.25">
      <c r="A64">
        <v>8112522</v>
      </c>
      <c r="B64" t="s">
        <v>5</v>
      </c>
      <c r="C64" t="s">
        <v>781</v>
      </c>
      <c r="D64" t="s">
        <v>791</v>
      </c>
      <c r="E64">
        <v>3</v>
      </c>
    </row>
    <row r="65" spans="1:5" x14ac:dyDescent="0.25">
      <c r="A65">
        <v>8130998</v>
      </c>
      <c r="B65" t="s">
        <v>5</v>
      </c>
      <c r="C65" t="s">
        <v>781</v>
      </c>
      <c r="D65" t="s">
        <v>792</v>
      </c>
      <c r="E65">
        <v>3</v>
      </c>
    </row>
    <row r="66" spans="1:5" x14ac:dyDescent="0.25">
      <c r="A66">
        <v>4663</v>
      </c>
      <c r="B66" t="s">
        <v>5</v>
      </c>
      <c r="C66" t="s">
        <v>781</v>
      </c>
      <c r="D66" t="s">
        <v>804</v>
      </c>
      <c r="E66">
        <v>3</v>
      </c>
    </row>
    <row r="67" spans="1:5" x14ac:dyDescent="0.25">
      <c r="A67">
        <v>3014643</v>
      </c>
      <c r="B67" t="s">
        <v>5</v>
      </c>
      <c r="C67" t="s">
        <v>781</v>
      </c>
      <c r="D67" t="s">
        <v>810</v>
      </c>
      <c r="E67">
        <v>3</v>
      </c>
    </row>
    <row r="68" spans="1:5" x14ac:dyDescent="0.25">
      <c r="A68">
        <v>3016056</v>
      </c>
      <c r="B68" t="s">
        <v>5</v>
      </c>
      <c r="C68" t="s">
        <v>781</v>
      </c>
      <c r="D68" t="s">
        <v>811</v>
      </c>
      <c r="E68">
        <v>3</v>
      </c>
    </row>
    <row r="69" spans="1:5" x14ac:dyDescent="0.25">
      <c r="A69">
        <v>4000158</v>
      </c>
      <c r="B69" t="s">
        <v>5</v>
      </c>
      <c r="C69" t="s">
        <v>781</v>
      </c>
      <c r="D69" t="s">
        <v>813</v>
      </c>
      <c r="E69">
        <v>3</v>
      </c>
    </row>
    <row r="70" spans="1:5" x14ac:dyDescent="0.25">
      <c r="A70">
        <v>4011920</v>
      </c>
      <c r="B70" t="s">
        <v>5</v>
      </c>
      <c r="C70" t="s">
        <v>781</v>
      </c>
      <c r="D70" t="s">
        <v>816</v>
      </c>
      <c r="E70">
        <v>3</v>
      </c>
    </row>
    <row r="71" spans="1:5" x14ac:dyDescent="0.25">
      <c r="A71">
        <v>2002573</v>
      </c>
      <c r="B71" t="s">
        <v>3</v>
      </c>
      <c r="C71" t="s">
        <v>781</v>
      </c>
      <c r="D71" t="s">
        <v>820</v>
      </c>
      <c r="E71">
        <v>3</v>
      </c>
    </row>
    <row r="72" spans="1:5" x14ac:dyDescent="0.25">
      <c r="A72">
        <v>2005572</v>
      </c>
      <c r="B72" t="s">
        <v>3</v>
      </c>
      <c r="C72" t="s">
        <v>781</v>
      </c>
      <c r="D72" t="s">
        <v>822</v>
      </c>
      <c r="E72">
        <v>3</v>
      </c>
    </row>
    <row r="73" spans="1:5" x14ac:dyDescent="0.25">
      <c r="A73">
        <v>3010583</v>
      </c>
      <c r="B73" t="s">
        <v>3</v>
      </c>
      <c r="C73" t="s">
        <v>781</v>
      </c>
      <c r="D73" t="s">
        <v>824</v>
      </c>
      <c r="E73">
        <v>3</v>
      </c>
    </row>
    <row r="74" spans="1:5" x14ac:dyDescent="0.25">
      <c r="A74">
        <v>3011892</v>
      </c>
      <c r="B74" t="s">
        <v>3</v>
      </c>
      <c r="C74" t="s">
        <v>781</v>
      </c>
      <c r="D74" t="s">
        <v>825</v>
      </c>
      <c r="E74">
        <v>3</v>
      </c>
    </row>
    <row r="75" spans="1:5" x14ac:dyDescent="0.25">
      <c r="A75">
        <v>4001382</v>
      </c>
      <c r="B75" t="s">
        <v>3</v>
      </c>
      <c r="C75" t="s">
        <v>781</v>
      </c>
      <c r="D75" t="s">
        <v>826</v>
      </c>
      <c r="E75">
        <v>3</v>
      </c>
    </row>
    <row r="76" spans="1:5" x14ac:dyDescent="0.25">
      <c r="A76">
        <v>6056633</v>
      </c>
      <c r="B76" t="s">
        <v>3</v>
      </c>
      <c r="C76" t="s">
        <v>781</v>
      </c>
      <c r="D76" t="s">
        <v>831</v>
      </c>
      <c r="E76">
        <v>3</v>
      </c>
    </row>
    <row r="77" spans="1:5" x14ac:dyDescent="0.25">
      <c r="A77">
        <v>9083682</v>
      </c>
      <c r="B77" t="s">
        <v>3</v>
      </c>
      <c r="C77" t="s">
        <v>781</v>
      </c>
      <c r="D77" t="s">
        <v>837</v>
      </c>
      <c r="E77">
        <v>3</v>
      </c>
    </row>
    <row r="78" spans="1:5" x14ac:dyDescent="0.25">
      <c r="A78">
        <v>2005223</v>
      </c>
      <c r="B78" t="s">
        <v>0</v>
      </c>
      <c r="C78" t="s">
        <v>781</v>
      </c>
      <c r="D78" t="s">
        <v>855</v>
      </c>
      <c r="E78">
        <v>3</v>
      </c>
    </row>
    <row r="79" spans="1:5" x14ac:dyDescent="0.25">
      <c r="A79">
        <v>98005277</v>
      </c>
      <c r="B79" t="s">
        <v>0</v>
      </c>
      <c r="C79" t="s">
        <v>781</v>
      </c>
      <c r="D79" t="s">
        <v>866</v>
      </c>
      <c r="E79">
        <v>3</v>
      </c>
    </row>
    <row r="80" spans="1:5" x14ac:dyDescent="0.25">
      <c r="A80">
        <v>6012361</v>
      </c>
      <c r="B80" t="s">
        <v>0</v>
      </c>
      <c r="C80" t="s">
        <v>781</v>
      </c>
      <c r="D80" t="s">
        <v>867</v>
      </c>
      <c r="E80">
        <v>3</v>
      </c>
    </row>
    <row r="81" spans="1:5" x14ac:dyDescent="0.25">
      <c r="A81">
        <v>6015793</v>
      </c>
      <c r="B81" t="s">
        <v>0</v>
      </c>
      <c r="C81" t="s">
        <v>781</v>
      </c>
      <c r="D81" t="s">
        <v>868</v>
      </c>
      <c r="E81">
        <v>3</v>
      </c>
    </row>
    <row r="82" spans="1:5" x14ac:dyDescent="0.25">
      <c r="A82">
        <v>9003267</v>
      </c>
      <c r="B82" t="s">
        <v>0</v>
      </c>
      <c r="C82" t="s">
        <v>781</v>
      </c>
      <c r="D82" t="s">
        <v>875</v>
      </c>
      <c r="E82">
        <v>3</v>
      </c>
    </row>
    <row r="83" spans="1:5" x14ac:dyDescent="0.25">
      <c r="A83">
        <v>10098420</v>
      </c>
      <c r="B83" t="s">
        <v>0</v>
      </c>
      <c r="C83" t="s">
        <v>781</v>
      </c>
      <c r="D83" t="s">
        <v>792</v>
      </c>
      <c r="E83">
        <v>3</v>
      </c>
    </row>
    <row r="84" spans="1:5" x14ac:dyDescent="0.25">
      <c r="A84">
        <v>10173664</v>
      </c>
      <c r="B84" t="s">
        <v>0</v>
      </c>
      <c r="C84" t="s">
        <v>781</v>
      </c>
      <c r="D84" t="s">
        <v>886</v>
      </c>
      <c r="E84">
        <v>3</v>
      </c>
    </row>
    <row r="85" spans="1:5" x14ac:dyDescent="0.25">
      <c r="A85">
        <v>4003543</v>
      </c>
      <c r="B85" t="s">
        <v>20</v>
      </c>
      <c r="C85" t="s">
        <v>781</v>
      </c>
      <c r="D85" t="s">
        <v>782</v>
      </c>
      <c r="E85">
        <v>2</v>
      </c>
    </row>
    <row r="86" spans="1:5" x14ac:dyDescent="0.25">
      <c r="A86">
        <v>1480</v>
      </c>
      <c r="B86" t="s">
        <v>16</v>
      </c>
      <c r="C86" t="s">
        <v>781</v>
      </c>
      <c r="D86" t="s">
        <v>785</v>
      </c>
      <c r="E86">
        <v>2</v>
      </c>
    </row>
    <row r="87" spans="1:5" x14ac:dyDescent="0.25">
      <c r="A87">
        <v>8057159</v>
      </c>
      <c r="B87" t="s">
        <v>12</v>
      </c>
      <c r="C87" t="s">
        <v>781</v>
      </c>
      <c r="D87" t="s">
        <v>787</v>
      </c>
      <c r="E87">
        <v>2</v>
      </c>
    </row>
    <row r="88" spans="1:5" x14ac:dyDescent="0.25">
      <c r="A88">
        <v>5015869</v>
      </c>
      <c r="B88" t="s">
        <v>5</v>
      </c>
      <c r="C88" t="s">
        <v>781</v>
      </c>
      <c r="D88" t="s">
        <v>790</v>
      </c>
      <c r="E88">
        <v>2</v>
      </c>
    </row>
    <row r="89" spans="1:5" x14ac:dyDescent="0.25">
      <c r="A89">
        <v>9003331</v>
      </c>
      <c r="B89" t="s">
        <v>5</v>
      </c>
      <c r="C89" t="s">
        <v>781</v>
      </c>
      <c r="D89" t="s">
        <v>793</v>
      </c>
      <c r="E89">
        <v>2</v>
      </c>
    </row>
    <row r="90" spans="1:5" x14ac:dyDescent="0.25">
      <c r="A90">
        <v>9042861</v>
      </c>
      <c r="B90" t="s">
        <v>5</v>
      </c>
      <c r="C90" t="s">
        <v>781</v>
      </c>
      <c r="D90" t="s">
        <v>795</v>
      </c>
      <c r="E90">
        <v>2</v>
      </c>
    </row>
    <row r="91" spans="1:5" x14ac:dyDescent="0.25">
      <c r="A91">
        <v>9052398</v>
      </c>
      <c r="B91" t="s">
        <v>5</v>
      </c>
      <c r="C91" t="s">
        <v>781</v>
      </c>
      <c r="D91" t="s">
        <v>797</v>
      </c>
      <c r="E91">
        <v>2</v>
      </c>
    </row>
    <row r="92" spans="1:5" x14ac:dyDescent="0.25">
      <c r="A92">
        <v>9085204</v>
      </c>
      <c r="B92" t="s">
        <v>5</v>
      </c>
      <c r="C92" t="s">
        <v>781</v>
      </c>
      <c r="D92" t="s">
        <v>798</v>
      </c>
      <c r="E92">
        <v>2</v>
      </c>
    </row>
    <row r="93" spans="1:5" x14ac:dyDescent="0.25">
      <c r="A93">
        <v>9150676</v>
      </c>
      <c r="B93" t="s">
        <v>5</v>
      </c>
      <c r="C93" t="s">
        <v>781</v>
      </c>
      <c r="D93" t="s">
        <v>800</v>
      </c>
      <c r="E93">
        <v>2</v>
      </c>
    </row>
    <row r="94" spans="1:5" x14ac:dyDescent="0.25">
      <c r="A94">
        <v>10010926</v>
      </c>
      <c r="B94" t="s">
        <v>5</v>
      </c>
      <c r="C94" t="s">
        <v>781</v>
      </c>
      <c r="D94" t="s">
        <v>797</v>
      </c>
      <c r="E94">
        <v>2</v>
      </c>
    </row>
    <row r="95" spans="1:5" x14ac:dyDescent="0.25">
      <c r="A95">
        <v>324</v>
      </c>
      <c r="B95" t="s">
        <v>5</v>
      </c>
      <c r="C95" t="s">
        <v>781</v>
      </c>
      <c r="D95" t="s">
        <v>802</v>
      </c>
      <c r="E95">
        <v>2</v>
      </c>
    </row>
    <row r="96" spans="1:5" x14ac:dyDescent="0.25">
      <c r="A96">
        <v>3909</v>
      </c>
      <c r="B96" t="s">
        <v>5</v>
      </c>
      <c r="C96" t="s">
        <v>781</v>
      </c>
      <c r="D96" t="s">
        <v>803</v>
      </c>
      <c r="E96">
        <v>2</v>
      </c>
    </row>
    <row r="97" spans="1:5" x14ac:dyDescent="0.25">
      <c r="A97">
        <v>2006469</v>
      </c>
      <c r="B97" t="s">
        <v>5</v>
      </c>
      <c r="C97" t="s">
        <v>781</v>
      </c>
      <c r="D97" t="s">
        <v>809</v>
      </c>
      <c r="E97">
        <v>2</v>
      </c>
    </row>
    <row r="98" spans="1:5" x14ac:dyDescent="0.25">
      <c r="A98">
        <v>4011027</v>
      </c>
      <c r="B98" t="s">
        <v>5</v>
      </c>
      <c r="C98" t="s">
        <v>781</v>
      </c>
      <c r="D98" t="s">
        <v>815</v>
      </c>
      <c r="E98">
        <v>2</v>
      </c>
    </row>
    <row r="99" spans="1:5" x14ac:dyDescent="0.25">
      <c r="A99">
        <v>4289</v>
      </c>
      <c r="B99" t="s">
        <v>3</v>
      </c>
      <c r="C99" t="s">
        <v>781</v>
      </c>
      <c r="D99" t="s">
        <v>815</v>
      </c>
      <c r="E99">
        <v>2</v>
      </c>
    </row>
    <row r="100" spans="1:5" x14ac:dyDescent="0.25">
      <c r="A100">
        <v>5007274</v>
      </c>
      <c r="B100" t="s">
        <v>3</v>
      </c>
      <c r="C100" t="s">
        <v>781</v>
      </c>
      <c r="D100" t="s">
        <v>828</v>
      </c>
      <c r="E100">
        <v>2</v>
      </c>
    </row>
    <row r="101" spans="1:5" x14ac:dyDescent="0.25">
      <c r="A101">
        <v>8107048</v>
      </c>
      <c r="B101" t="s">
        <v>3</v>
      </c>
      <c r="C101" t="s">
        <v>781</v>
      </c>
      <c r="D101" t="s">
        <v>833</v>
      </c>
      <c r="E101">
        <v>2</v>
      </c>
    </row>
    <row r="102" spans="1:5" x14ac:dyDescent="0.25">
      <c r="A102">
        <v>10023080</v>
      </c>
      <c r="B102" t="s">
        <v>3</v>
      </c>
      <c r="C102" t="s">
        <v>781</v>
      </c>
      <c r="D102" t="s">
        <v>843</v>
      </c>
      <c r="E102">
        <v>2</v>
      </c>
    </row>
    <row r="103" spans="1:5" x14ac:dyDescent="0.25">
      <c r="A103">
        <v>10083649</v>
      </c>
      <c r="B103" t="s">
        <v>3</v>
      </c>
      <c r="C103" t="s">
        <v>781</v>
      </c>
      <c r="D103" t="s">
        <v>847</v>
      </c>
      <c r="E103">
        <v>2</v>
      </c>
    </row>
    <row r="104" spans="1:5" x14ac:dyDescent="0.25">
      <c r="A104">
        <v>5281</v>
      </c>
      <c r="B104" t="s">
        <v>0</v>
      </c>
      <c r="C104" t="s">
        <v>781</v>
      </c>
      <c r="D104" t="s">
        <v>851</v>
      </c>
      <c r="E104">
        <v>2</v>
      </c>
    </row>
    <row r="105" spans="1:5" x14ac:dyDescent="0.25">
      <c r="A105">
        <v>2006107</v>
      </c>
      <c r="B105" t="s">
        <v>0</v>
      </c>
      <c r="C105" t="s">
        <v>781</v>
      </c>
      <c r="D105" t="s">
        <v>856</v>
      </c>
      <c r="E105">
        <v>2</v>
      </c>
    </row>
    <row r="106" spans="1:5" x14ac:dyDescent="0.25">
      <c r="A106">
        <v>4007054</v>
      </c>
      <c r="B106" t="s">
        <v>0</v>
      </c>
      <c r="C106" t="s">
        <v>781</v>
      </c>
      <c r="D106" t="s">
        <v>861</v>
      </c>
      <c r="E106">
        <v>2</v>
      </c>
    </row>
    <row r="107" spans="1:5" x14ac:dyDescent="0.25">
      <c r="A107">
        <v>5006152</v>
      </c>
      <c r="B107" t="s">
        <v>0</v>
      </c>
      <c r="C107" t="s">
        <v>781</v>
      </c>
      <c r="D107" t="s">
        <v>865</v>
      </c>
      <c r="E107">
        <v>2</v>
      </c>
    </row>
    <row r="108" spans="1:5" x14ac:dyDescent="0.25">
      <c r="A108">
        <v>7045811</v>
      </c>
      <c r="B108" t="s">
        <v>0</v>
      </c>
      <c r="C108" t="s">
        <v>781</v>
      </c>
      <c r="D108" t="s">
        <v>871</v>
      </c>
      <c r="E108">
        <v>2</v>
      </c>
    </row>
    <row r="109" spans="1:5" x14ac:dyDescent="0.25">
      <c r="A109">
        <v>10163776</v>
      </c>
      <c r="B109" t="s">
        <v>0</v>
      </c>
      <c r="C109" t="s">
        <v>781</v>
      </c>
      <c r="D109" t="s">
        <v>885</v>
      </c>
      <c r="E109">
        <v>2</v>
      </c>
    </row>
    <row r="110" spans="1:5" x14ac:dyDescent="0.25">
      <c r="A110">
        <v>7072184</v>
      </c>
      <c r="B110" t="s">
        <v>20</v>
      </c>
      <c r="C110" t="s">
        <v>781</v>
      </c>
      <c r="D110" t="s">
        <v>709</v>
      </c>
      <c r="E110">
        <v>1</v>
      </c>
    </row>
    <row r="111" spans="1:5" x14ac:dyDescent="0.25">
      <c r="A111">
        <v>95005911</v>
      </c>
      <c r="B111" t="s">
        <v>20</v>
      </c>
      <c r="C111" t="s">
        <v>781</v>
      </c>
      <c r="D111" t="s">
        <v>709</v>
      </c>
      <c r="E111">
        <v>1</v>
      </c>
    </row>
    <row r="112" spans="1:5" x14ac:dyDescent="0.25">
      <c r="A112">
        <v>99004067</v>
      </c>
      <c r="B112" t="s">
        <v>20</v>
      </c>
      <c r="C112" t="s">
        <v>781</v>
      </c>
      <c r="D112" t="s">
        <v>709</v>
      </c>
      <c r="E112">
        <v>1</v>
      </c>
    </row>
    <row r="113" spans="1:5" x14ac:dyDescent="0.25">
      <c r="A113">
        <v>97002136</v>
      </c>
      <c r="B113" t="s">
        <v>20</v>
      </c>
      <c r="C113" t="s">
        <v>781</v>
      </c>
      <c r="D113" t="s">
        <v>709</v>
      </c>
      <c r="E113">
        <v>1</v>
      </c>
    </row>
    <row r="114" spans="1:5" x14ac:dyDescent="0.25">
      <c r="A114">
        <v>1502</v>
      </c>
      <c r="B114" t="s">
        <v>20</v>
      </c>
      <c r="C114" t="s">
        <v>781</v>
      </c>
      <c r="D114" t="s">
        <v>712</v>
      </c>
      <c r="E114">
        <v>1</v>
      </c>
    </row>
    <row r="115" spans="1:5" x14ac:dyDescent="0.25">
      <c r="A115">
        <v>14242856</v>
      </c>
      <c r="B115" t="s">
        <v>18</v>
      </c>
      <c r="C115" t="s">
        <v>781</v>
      </c>
      <c r="D115" t="s">
        <v>709</v>
      </c>
      <c r="E115">
        <v>1</v>
      </c>
    </row>
    <row r="116" spans="1:5" x14ac:dyDescent="0.25">
      <c r="A116">
        <v>99001183</v>
      </c>
      <c r="B116" t="s">
        <v>18</v>
      </c>
      <c r="C116" t="s">
        <v>781</v>
      </c>
      <c r="D116" t="s">
        <v>717</v>
      </c>
      <c r="E116">
        <v>1</v>
      </c>
    </row>
    <row r="117" spans="1:5" x14ac:dyDescent="0.25">
      <c r="A117">
        <v>1003215</v>
      </c>
      <c r="B117" t="s">
        <v>16</v>
      </c>
      <c r="C117" t="s">
        <v>781</v>
      </c>
      <c r="D117" t="s">
        <v>709</v>
      </c>
      <c r="E117">
        <v>1</v>
      </c>
    </row>
    <row r="118" spans="1:5" x14ac:dyDescent="0.25">
      <c r="A118">
        <v>99000802</v>
      </c>
      <c r="B118" t="s">
        <v>16</v>
      </c>
      <c r="C118" t="s">
        <v>781</v>
      </c>
      <c r="D118" t="s">
        <v>711</v>
      </c>
      <c r="E118">
        <v>1</v>
      </c>
    </row>
    <row r="119" spans="1:5" x14ac:dyDescent="0.25">
      <c r="A119">
        <v>99000892</v>
      </c>
      <c r="B119" t="s">
        <v>16</v>
      </c>
      <c r="C119" t="s">
        <v>781</v>
      </c>
      <c r="D119" t="s">
        <v>711</v>
      </c>
      <c r="E119">
        <v>1</v>
      </c>
    </row>
    <row r="120" spans="1:5" x14ac:dyDescent="0.25">
      <c r="A120">
        <v>1506</v>
      </c>
      <c r="B120" t="s">
        <v>16</v>
      </c>
      <c r="C120" t="s">
        <v>781</v>
      </c>
      <c r="D120" t="s">
        <v>715</v>
      </c>
      <c r="E120">
        <v>1</v>
      </c>
    </row>
    <row r="121" spans="1:5" x14ac:dyDescent="0.25">
      <c r="A121">
        <v>99000894</v>
      </c>
      <c r="B121" t="s">
        <v>16</v>
      </c>
      <c r="C121" t="s">
        <v>781</v>
      </c>
      <c r="D121" t="s">
        <v>724</v>
      </c>
      <c r="E121">
        <v>1</v>
      </c>
    </row>
    <row r="122" spans="1:5" x14ac:dyDescent="0.25">
      <c r="A122">
        <v>99000897</v>
      </c>
      <c r="B122" t="s">
        <v>16</v>
      </c>
      <c r="C122" t="s">
        <v>781</v>
      </c>
      <c r="D122" t="s">
        <v>709</v>
      </c>
      <c r="E122">
        <v>1</v>
      </c>
    </row>
    <row r="123" spans="1:5" x14ac:dyDescent="0.25">
      <c r="A123">
        <v>99001902</v>
      </c>
      <c r="B123" t="s">
        <v>16</v>
      </c>
      <c r="C123" t="s">
        <v>781</v>
      </c>
      <c r="D123" t="s">
        <v>712</v>
      </c>
      <c r="E123">
        <v>1</v>
      </c>
    </row>
    <row r="124" spans="1:5" x14ac:dyDescent="0.25">
      <c r="A124">
        <v>99001912</v>
      </c>
      <c r="B124" t="s">
        <v>16</v>
      </c>
      <c r="C124" t="s">
        <v>781</v>
      </c>
      <c r="D124" t="s">
        <v>715</v>
      </c>
      <c r="E124">
        <v>1</v>
      </c>
    </row>
    <row r="125" spans="1:5" x14ac:dyDescent="0.25">
      <c r="A125">
        <v>99001913</v>
      </c>
      <c r="B125" t="s">
        <v>16</v>
      </c>
      <c r="C125" t="s">
        <v>781</v>
      </c>
      <c r="D125" t="s">
        <v>712</v>
      </c>
      <c r="E125">
        <v>1</v>
      </c>
    </row>
    <row r="126" spans="1:5" x14ac:dyDescent="0.25">
      <c r="A126">
        <v>99001937</v>
      </c>
      <c r="B126" t="s">
        <v>16</v>
      </c>
      <c r="C126" t="s">
        <v>781</v>
      </c>
      <c r="D126" t="s">
        <v>717</v>
      </c>
      <c r="E126">
        <v>1</v>
      </c>
    </row>
    <row r="127" spans="1:5" x14ac:dyDescent="0.25">
      <c r="A127">
        <v>99001943</v>
      </c>
      <c r="B127" t="s">
        <v>16</v>
      </c>
      <c r="C127" t="s">
        <v>781</v>
      </c>
      <c r="D127" t="s">
        <v>726</v>
      </c>
      <c r="E127">
        <v>1</v>
      </c>
    </row>
    <row r="128" spans="1:5" x14ac:dyDescent="0.25">
      <c r="A128">
        <v>99001927</v>
      </c>
      <c r="B128" t="s">
        <v>16</v>
      </c>
      <c r="C128" t="s">
        <v>781</v>
      </c>
      <c r="D128" t="s">
        <v>709</v>
      </c>
      <c r="E128">
        <v>1</v>
      </c>
    </row>
    <row r="129" spans="1:5" x14ac:dyDescent="0.25">
      <c r="A129">
        <v>1505</v>
      </c>
      <c r="B129" t="s">
        <v>16</v>
      </c>
      <c r="C129" t="s">
        <v>781</v>
      </c>
      <c r="D129" t="s">
        <v>716</v>
      </c>
      <c r="E129">
        <v>1</v>
      </c>
    </row>
    <row r="130" spans="1:5" x14ac:dyDescent="0.25">
      <c r="A130">
        <v>1000197</v>
      </c>
      <c r="B130" t="s">
        <v>16</v>
      </c>
      <c r="C130" t="s">
        <v>781</v>
      </c>
      <c r="D130" t="s">
        <v>716</v>
      </c>
      <c r="E130">
        <v>1</v>
      </c>
    </row>
    <row r="131" spans="1:5" x14ac:dyDescent="0.25">
      <c r="A131">
        <v>99000717</v>
      </c>
      <c r="B131" t="s">
        <v>16</v>
      </c>
      <c r="C131" t="s">
        <v>781</v>
      </c>
      <c r="D131" t="s">
        <v>725</v>
      </c>
      <c r="E131">
        <v>1</v>
      </c>
    </row>
    <row r="132" spans="1:5" x14ac:dyDescent="0.25">
      <c r="A132">
        <v>6006917</v>
      </c>
      <c r="B132" t="s">
        <v>14</v>
      </c>
      <c r="C132" t="s">
        <v>781</v>
      </c>
      <c r="D132" t="s">
        <v>709</v>
      </c>
      <c r="E132">
        <v>1</v>
      </c>
    </row>
    <row r="133" spans="1:5" x14ac:dyDescent="0.25">
      <c r="A133">
        <v>98004910</v>
      </c>
      <c r="B133" t="s">
        <v>11</v>
      </c>
      <c r="C133" t="s">
        <v>781</v>
      </c>
      <c r="D133" t="s">
        <v>709</v>
      </c>
      <c r="E133">
        <v>1</v>
      </c>
    </row>
    <row r="134" spans="1:5" x14ac:dyDescent="0.25">
      <c r="A134">
        <v>7000458</v>
      </c>
      <c r="B134" t="s">
        <v>5</v>
      </c>
      <c r="C134" t="s">
        <v>781</v>
      </c>
      <c r="D134" t="s">
        <v>715</v>
      </c>
      <c r="E134">
        <v>1</v>
      </c>
    </row>
    <row r="135" spans="1:5" x14ac:dyDescent="0.25">
      <c r="A135">
        <v>7015502</v>
      </c>
      <c r="B135" t="s">
        <v>5</v>
      </c>
      <c r="C135" t="s">
        <v>781</v>
      </c>
      <c r="D135" t="s">
        <v>710</v>
      </c>
      <c r="E135">
        <v>1</v>
      </c>
    </row>
    <row r="136" spans="1:5" x14ac:dyDescent="0.25">
      <c r="A136">
        <v>7082707</v>
      </c>
      <c r="B136" t="s">
        <v>5</v>
      </c>
      <c r="C136" t="s">
        <v>781</v>
      </c>
      <c r="D136" t="s">
        <v>722</v>
      </c>
      <c r="E136">
        <v>1</v>
      </c>
    </row>
    <row r="137" spans="1:5" x14ac:dyDescent="0.25">
      <c r="A137">
        <v>7083159</v>
      </c>
      <c r="B137" t="s">
        <v>5</v>
      </c>
      <c r="C137" t="s">
        <v>781</v>
      </c>
      <c r="D137" t="s">
        <v>727</v>
      </c>
      <c r="E137">
        <v>1</v>
      </c>
    </row>
    <row r="138" spans="1:5" x14ac:dyDescent="0.25">
      <c r="A138">
        <v>7084659</v>
      </c>
      <c r="B138" t="s">
        <v>5</v>
      </c>
      <c r="C138" t="s">
        <v>781</v>
      </c>
      <c r="D138" t="s">
        <v>710</v>
      </c>
      <c r="E138">
        <v>1</v>
      </c>
    </row>
    <row r="139" spans="1:5" x14ac:dyDescent="0.25">
      <c r="A139">
        <v>7089231</v>
      </c>
      <c r="B139" t="s">
        <v>5</v>
      </c>
      <c r="C139" t="s">
        <v>781</v>
      </c>
      <c r="D139" t="s">
        <v>709</v>
      </c>
      <c r="E139">
        <v>1</v>
      </c>
    </row>
    <row r="140" spans="1:5" x14ac:dyDescent="0.25">
      <c r="A140">
        <v>7116004</v>
      </c>
      <c r="B140" t="s">
        <v>5</v>
      </c>
      <c r="C140" t="s">
        <v>781</v>
      </c>
      <c r="D140" t="s">
        <v>710</v>
      </c>
      <c r="E140">
        <v>1</v>
      </c>
    </row>
    <row r="141" spans="1:5" x14ac:dyDescent="0.25">
      <c r="A141">
        <v>8003819</v>
      </c>
      <c r="B141" t="s">
        <v>5</v>
      </c>
      <c r="C141" t="s">
        <v>781</v>
      </c>
      <c r="D141" t="s">
        <v>709</v>
      </c>
      <c r="E141">
        <v>1</v>
      </c>
    </row>
    <row r="142" spans="1:5" x14ac:dyDescent="0.25">
      <c r="A142">
        <v>9003370</v>
      </c>
      <c r="B142" t="s">
        <v>5</v>
      </c>
      <c r="C142" t="s">
        <v>781</v>
      </c>
      <c r="D142" t="s">
        <v>710</v>
      </c>
      <c r="E142">
        <v>1</v>
      </c>
    </row>
    <row r="143" spans="1:5" x14ac:dyDescent="0.25">
      <c r="A143">
        <v>9030684</v>
      </c>
      <c r="B143" t="s">
        <v>5</v>
      </c>
      <c r="C143" t="s">
        <v>781</v>
      </c>
      <c r="D143" t="s">
        <v>725</v>
      </c>
      <c r="E143">
        <v>1</v>
      </c>
    </row>
    <row r="144" spans="1:5" x14ac:dyDescent="0.25">
      <c r="A144">
        <v>9031387</v>
      </c>
      <c r="B144" t="s">
        <v>5</v>
      </c>
      <c r="C144" t="s">
        <v>781</v>
      </c>
      <c r="D144" t="s">
        <v>731</v>
      </c>
      <c r="E144">
        <v>1</v>
      </c>
    </row>
    <row r="145" spans="1:5" x14ac:dyDescent="0.25">
      <c r="A145">
        <v>9038676</v>
      </c>
      <c r="B145" t="s">
        <v>5</v>
      </c>
      <c r="C145" t="s">
        <v>781</v>
      </c>
      <c r="D145" t="s">
        <v>710</v>
      </c>
      <c r="E145">
        <v>1</v>
      </c>
    </row>
    <row r="146" spans="1:5" x14ac:dyDescent="0.25">
      <c r="A146">
        <v>9039416</v>
      </c>
      <c r="B146" t="s">
        <v>5</v>
      </c>
      <c r="C146" t="s">
        <v>781</v>
      </c>
      <c r="D146" t="s">
        <v>713</v>
      </c>
      <c r="E146">
        <v>1</v>
      </c>
    </row>
    <row r="147" spans="1:5" x14ac:dyDescent="0.25">
      <c r="A147">
        <v>9138470</v>
      </c>
      <c r="B147" t="s">
        <v>5</v>
      </c>
      <c r="C147" t="s">
        <v>781</v>
      </c>
      <c r="D147" t="s">
        <v>711</v>
      </c>
      <c r="E147">
        <v>1</v>
      </c>
    </row>
    <row r="148" spans="1:5" x14ac:dyDescent="0.25">
      <c r="A148">
        <v>3009119</v>
      </c>
      <c r="B148" t="s">
        <v>5</v>
      </c>
      <c r="C148" t="s">
        <v>781</v>
      </c>
      <c r="D148" t="s">
        <v>710</v>
      </c>
      <c r="E148">
        <v>1</v>
      </c>
    </row>
    <row r="149" spans="1:5" x14ac:dyDescent="0.25">
      <c r="A149">
        <v>4000304</v>
      </c>
      <c r="B149" t="s">
        <v>5</v>
      </c>
      <c r="C149" t="s">
        <v>781</v>
      </c>
      <c r="D149" t="s">
        <v>710</v>
      </c>
      <c r="E149">
        <v>1</v>
      </c>
    </row>
    <row r="150" spans="1:5" x14ac:dyDescent="0.25">
      <c r="A150">
        <v>4002206</v>
      </c>
      <c r="B150" t="s">
        <v>5</v>
      </c>
      <c r="C150" t="s">
        <v>781</v>
      </c>
      <c r="D150" t="s">
        <v>710</v>
      </c>
      <c r="E150">
        <v>1</v>
      </c>
    </row>
    <row r="151" spans="1:5" x14ac:dyDescent="0.25">
      <c r="A151">
        <v>4003924</v>
      </c>
      <c r="B151" t="s">
        <v>5</v>
      </c>
      <c r="C151" t="s">
        <v>781</v>
      </c>
      <c r="D151" t="s">
        <v>711</v>
      </c>
      <c r="E151">
        <v>1</v>
      </c>
    </row>
    <row r="152" spans="1:5" x14ac:dyDescent="0.25">
      <c r="A152">
        <v>4008140</v>
      </c>
      <c r="B152" t="s">
        <v>5</v>
      </c>
      <c r="C152" t="s">
        <v>781</v>
      </c>
      <c r="D152" t="s">
        <v>709</v>
      </c>
      <c r="E152">
        <v>1</v>
      </c>
    </row>
    <row r="153" spans="1:5" x14ac:dyDescent="0.25">
      <c r="A153">
        <v>4013603</v>
      </c>
      <c r="B153" t="s">
        <v>5</v>
      </c>
      <c r="C153" t="s">
        <v>781</v>
      </c>
      <c r="D153" t="s">
        <v>710</v>
      </c>
      <c r="E153">
        <v>1</v>
      </c>
    </row>
    <row r="154" spans="1:5" x14ac:dyDescent="0.25">
      <c r="A154">
        <v>2013117</v>
      </c>
      <c r="B154" t="s">
        <v>3</v>
      </c>
      <c r="C154" t="s">
        <v>781</v>
      </c>
      <c r="D154" t="s">
        <v>709</v>
      </c>
      <c r="E154">
        <v>1</v>
      </c>
    </row>
    <row r="155" spans="1:5" x14ac:dyDescent="0.25">
      <c r="A155">
        <v>5018675</v>
      </c>
      <c r="B155" t="s">
        <v>3</v>
      </c>
      <c r="C155" t="s">
        <v>781</v>
      </c>
      <c r="D155" t="s">
        <v>716</v>
      </c>
      <c r="E155">
        <v>1</v>
      </c>
    </row>
    <row r="156" spans="1:5" x14ac:dyDescent="0.25">
      <c r="A156">
        <v>6050168</v>
      </c>
      <c r="B156" t="s">
        <v>3</v>
      </c>
      <c r="C156" t="s">
        <v>781</v>
      </c>
      <c r="D156" t="s">
        <v>709</v>
      </c>
      <c r="E156">
        <v>1</v>
      </c>
    </row>
    <row r="157" spans="1:5" x14ac:dyDescent="0.25">
      <c r="A157">
        <v>8040959</v>
      </c>
      <c r="B157" t="s">
        <v>3</v>
      </c>
      <c r="C157" t="s">
        <v>781</v>
      </c>
      <c r="D157" t="s">
        <v>708</v>
      </c>
      <c r="E157">
        <v>1</v>
      </c>
    </row>
    <row r="158" spans="1:5" x14ac:dyDescent="0.25">
      <c r="A158">
        <v>9054567</v>
      </c>
      <c r="B158" t="s">
        <v>3</v>
      </c>
      <c r="C158" t="s">
        <v>781</v>
      </c>
      <c r="D158" t="s">
        <v>709</v>
      </c>
      <c r="E158">
        <v>1</v>
      </c>
    </row>
    <row r="159" spans="1:5" x14ac:dyDescent="0.25">
      <c r="A159">
        <v>1003457</v>
      </c>
      <c r="B159" t="s">
        <v>0</v>
      </c>
      <c r="C159" t="s">
        <v>781</v>
      </c>
      <c r="D159" t="s">
        <v>710</v>
      </c>
      <c r="E159">
        <v>1</v>
      </c>
    </row>
    <row r="160" spans="1:5" x14ac:dyDescent="0.25">
      <c r="A160">
        <v>2012014</v>
      </c>
      <c r="B160" t="s">
        <v>0</v>
      </c>
      <c r="C160" t="s">
        <v>781</v>
      </c>
      <c r="D160" t="s">
        <v>699</v>
      </c>
      <c r="E160">
        <v>1</v>
      </c>
    </row>
    <row r="161" spans="1:5" x14ac:dyDescent="0.25">
      <c r="A161">
        <v>3000152</v>
      </c>
      <c r="B161" t="s">
        <v>0</v>
      </c>
      <c r="C161" t="s">
        <v>781</v>
      </c>
      <c r="D161" t="s">
        <v>709</v>
      </c>
      <c r="E161">
        <v>1</v>
      </c>
    </row>
    <row r="162" spans="1:5" x14ac:dyDescent="0.25">
      <c r="A162">
        <v>3014566</v>
      </c>
      <c r="B162" t="s">
        <v>0</v>
      </c>
      <c r="C162" t="s">
        <v>781</v>
      </c>
      <c r="D162" t="s">
        <v>710</v>
      </c>
      <c r="E162">
        <v>1</v>
      </c>
    </row>
    <row r="163" spans="1:5" x14ac:dyDescent="0.25">
      <c r="A163">
        <v>4900268</v>
      </c>
      <c r="B163" t="s">
        <v>0</v>
      </c>
      <c r="C163" t="s">
        <v>781</v>
      </c>
      <c r="D163" t="s">
        <v>709</v>
      </c>
      <c r="E163">
        <v>1</v>
      </c>
    </row>
    <row r="164" spans="1:5" x14ac:dyDescent="0.25">
      <c r="A164">
        <v>6043619</v>
      </c>
      <c r="B164" t="s">
        <v>0</v>
      </c>
      <c r="C164" t="s">
        <v>781</v>
      </c>
      <c r="D164" t="s">
        <v>710</v>
      </c>
      <c r="E164">
        <v>1</v>
      </c>
    </row>
    <row r="165" spans="1:5" x14ac:dyDescent="0.25">
      <c r="A165">
        <v>8073645</v>
      </c>
      <c r="B165" t="s">
        <v>0</v>
      </c>
      <c r="C165" t="s">
        <v>781</v>
      </c>
      <c r="D165" t="s">
        <v>711</v>
      </c>
      <c r="E165">
        <v>1</v>
      </c>
    </row>
    <row r="166" spans="1:5" x14ac:dyDescent="0.25">
      <c r="A166">
        <v>8103536</v>
      </c>
      <c r="B166" t="s">
        <v>0</v>
      </c>
      <c r="C166" t="s">
        <v>781</v>
      </c>
      <c r="D166" t="s">
        <v>711</v>
      </c>
      <c r="E166">
        <v>1</v>
      </c>
    </row>
    <row r="167" spans="1:5" x14ac:dyDescent="0.25">
      <c r="A167">
        <v>9095148</v>
      </c>
      <c r="B167" t="s">
        <v>0</v>
      </c>
      <c r="C167" t="s">
        <v>781</v>
      </c>
      <c r="D167" t="s">
        <v>711</v>
      </c>
      <c r="E167">
        <v>1</v>
      </c>
    </row>
    <row r="168" spans="1:5" x14ac:dyDescent="0.25">
      <c r="A168">
        <v>10084485</v>
      </c>
      <c r="B168" t="s">
        <v>0</v>
      </c>
      <c r="C168" t="s">
        <v>781</v>
      </c>
      <c r="D168" t="s">
        <v>710</v>
      </c>
      <c r="E168">
        <v>1</v>
      </c>
    </row>
    <row r="170" spans="1:5" x14ac:dyDescent="0.25">
      <c r="A170">
        <f>SUBTOTAL(2,GPT[Edited_BfArM Nummer2])</f>
        <v>167</v>
      </c>
      <c r="E170">
        <f>SUBTOTAL(9,GPT[Total Number of Observations])</f>
        <v>525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D370"/>
  <sheetViews>
    <sheetView workbookViewId="0">
      <selection sqref="A1:CD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5" width="23.85546875" customWidth="1"/>
    <col min="6" max="14" width="22.85546875" customWidth="1"/>
    <col min="15" max="23" width="21.85546875" customWidth="1"/>
    <col min="24" max="24" width="20.28515625" customWidth="1"/>
    <col min="25" max="33" width="11.7109375" customWidth="1"/>
    <col min="34" max="81" width="12.7109375" customWidth="1"/>
    <col min="82" max="82" width="13.7109375" customWidth="1"/>
  </cols>
  <sheetData>
    <row r="1" spans="1:82" x14ac:dyDescent="0.25">
      <c r="A1" s="6" t="s">
        <v>96</v>
      </c>
      <c r="B1" s="7" t="s">
        <v>97</v>
      </c>
      <c r="C1" s="3" t="s">
        <v>887</v>
      </c>
      <c r="D1" s="3" t="s">
        <v>888</v>
      </c>
      <c r="E1" s="3" t="s">
        <v>889</v>
      </c>
      <c r="F1" s="3" t="s">
        <v>890</v>
      </c>
      <c r="G1" s="3" t="s">
        <v>891</v>
      </c>
      <c r="H1" s="3" t="s">
        <v>892</v>
      </c>
      <c r="I1" s="3" t="s">
        <v>893</v>
      </c>
      <c r="J1" s="3" t="s">
        <v>894</v>
      </c>
      <c r="K1" s="3" t="s">
        <v>895</v>
      </c>
      <c r="L1" s="3" t="s">
        <v>896</v>
      </c>
      <c r="M1" s="3" t="s">
        <v>897</v>
      </c>
      <c r="N1" s="3" t="s">
        <v>898</v>
      </c>
      <c r="O1" s="3" t="s">
        <v>899</v>
      </c>
      <c r="P1" s="3" t="s">
        <v>900</v>
      </c>
      <c r="Q1" s="3" t="s">
        <v>901</v>
      </c>
      <c r="R1" s="3" t="s">
        <v>902</v>
      </c>
      <c r="S1" s="3" t="s">
        <v>903</v>
      </c>
      <c r="T1" s="3" t="s">
        <v>904</v>
      </c>
      <c r="U1" s="3" t="s">
        <v>905</v>
      </c>
      <c r="V1" s="3" t="s">
        <v>906</v>
      </c>
      <c r="W1" s="3" t="s">
        <v>907</v>
      </c>
      <c r="X1" s="3" t="s">
        <v>908</v>
      </c>
      <c r="Y1" s="2" t="s">
        <v>909</v>
      </c>
      <c r="Z1" s="2" t="s">
        <v>910</v>
      </c>
      <c r="AA1" s="2" t="s">
        <v>911</v>
      </c>
      <c r="AB1" s="2" t="s">
        <v>912</v>
      </c>
      <c r="AC1" s="2" t="s">
        <v>913</v>
      </c>
      <c r="AD1" s="2" t="s">
        <v>914</v>
      </c>
      <c r="AE1" s="2" t="s">
        <v>915</v>
      </c>
      <c r="AF1" s="2" t="s">
        <v>916</v>
      </c>
      <c r="AG1" s="2" t="s">
        <v>917</v>
      </c>
      <c r="AH1" s="2" t="s">
        <v>918</v>
      </c>
      <c r="AI1" s="2" t="s">
        <v>919</v>
      </c>
      <c r="AJ1" s="2" t="s">
        <v>920</v>
      </c>
      <c r="AK1" s="2" t="s">
        <v>921</v>
      </c>
      <c r="AL1" s="2" t="s">
        <v>922</v>
      </c>
      <c r="AM1" s="2" t="s">
        <v>923</v>
      </c>
      <c r="AN1" s="2" t="s">
        <v>924</v>
      </c>
      <c r="AO1" s="2" t="s">
        <v>925</v>
      </c>
      <c r="AP1" s="2" t="s">
        <v>926</v>
      </c>
      <c r="AQ1" s="2" t="s">
        <v>927</v>
      </c>
      <c r="AR1" s="2" t="s">
        <v>928</v>
      </c>
      <c r="AS1" s="2" t="s">
        <v>929</v>
      </c>
      <c r="AT1" s="2" t="s">
        <v>930</v>
      </c>
      <c r="AU1" s="2" t="s">
        <v>931</v>
      </c>
      <c r="AV1" s="2" t="s">
        <v>932</v>
      </c>
      <c r="AW1" s="2" t="s">
        <v>933</v>
      </c>
      <c r="AX1" s="30" t="s">
        <v>934</v>
      </c>
      <c r="AY1" s="31" t="s">
        <v>935</v>
      </c>
      <c r="AZ1" s="31" t="s">
        <v>936</v>
      </c>
      <c r="BA1" s="31" t="s">
        <v>937</v>
      </c>
      <c r="BB1" s="31" t="s">
        <v>938</v>
      </c>
      <c r="BC1" s="31" t="s">
        <v>939</v>
      </c>
      <c r="BD1" s="31" t="s">
        <v>940</v>
      </c>
      <c r="BE1" s="31" t="s">
        <v>941</v>
      </c>
      <c r="BF1" s="31" t="s">
        <v>942</v>
      </c>
      <c r="BG1" s="31" t="s">
        <v>943</v>
      </c>
      <c r="BH1" s="31" t="s">
        <v>944</v>
      </c>
      <c r="BI1" s="31" t="s">
        <v>945</v>
      </c>
      <c r="BJ1" s="31" t="s">
        <v>946</v>
      </c>
      <c r="BK1" s="31" t="s">
        <v>947</v>
      </c>
      <c r="BL1" s="31" t="s">
        <v>948</v>
      </c>
      <c r="BM1" s="31" t="s">
        <v>949</v>
      </c>
      <c r="BN1" s="31" t="s">
        <v>950</v>
      </c>
      <c r="BO1" s="31" t="s">
        <v>951</v>
      </c>
      <c r="BP1" s="31" t="s">
        <v>952</v>
      </c>
      <c r="BQ1" s="31" t="s">
        <v>953</v>
      </c>
      <c r="BR1" s="31" t="s">
        <v>954</v>
      </c>
      <c r="BS1" s="31" t="s">
        <v>955</v>
      </c>
      <c r="BT1" s="31" t="s">
        <v>956</v>
      </c>
      <c r="BU1" s="31" t="s">
        <v>957</v>
      </c>
      <c r="BV1" s="31" t="s">
        <v>958</v>
      </c>
      <c r="BW1" s="31" t="s">
        <v>959</v>
      </c>
      <c r="BX1" s="31" t="s">
        <v>960</v>
      </c>
      <c r="BY1" s="31" t="s">
        <v>961</v>
      </c>
      <c r="BZ1" s="31" t="s">
        <v>962</v>
      </c>
      <c r="CA1" s="31" t="s">
        <v>963</v>
      </c>
      <c r="CB1" s="31" t="s">
        <v>964</v>
      </c>
      <c r="CC1" s="31" t="s">
        <v>965</v>
      </c>
      <c r="CD1" s="31" t="s">
        <v>966</v>
      </c>
    </row>
    <row r="2" spans="1:82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</row>
    <row r="3" spans="1:82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</row>
    <row r="4" spans="1:82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</row>
    <row r="5" spans="1:82" x14ac:dyDescent="0.25">
      <c r="A5">
        <v>95005911</v>
      </c>
      <c r="B5" t="s">
        <v>20</v>
      </c>
      <c r="X5">
        <v>70</v>
      </c>
    </row>
    <row r="6" spans="1:82" x14ac:dyDescent="0.25">
      <c r="A6">
        <v>99001908</v>
      </c>
      <c r="B6" t="s">
        <v>20</v>
      </c>
      <c r="X6">
        <v>25</v>
      </c>
    </row>
    <row r="7" spans="1:82" x14ac:dyDescent="0.25">
      <c r="A7">
        <v>99004067</v>
      </c>
      <c r="B7" t="s">
        <v>20</v>
      </c>
      <c r="X7">
        <v>106</v>
      </c>
    </row>
    <row r="8" spans="1:82" x14ac:dyDescent="0.25">
      <c r="A8">
        <v>97002136</v>
      </c>
      <c r="B8" t="s">
        <v>20</v>
      </c>
      <c r="X8">
        <v>440</v>
      </c>
    </row>
    <row r="9" spans="1:82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>
        <v>112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</row>
    <row r="10" spans="1:82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</row>
    <row r="11" spans="1:82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</row>
    <row r="12" spans="1:82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</row>
    <row r="13" spans="1:82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</row>
    <row r="14" spans="1:82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>
        <v>56</v>
      </c>
      <c r="AG14" s="12"/>
      <c r="AH14" s="12"/>
      <c r="AI14" s="12"/>
      <c r="AJ14" s="12"/>
      <c r="AK14" s="12"/>
      <c r="AL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</row>
    <row r="15" spans="1:82" x14ac:dyDescent="0.25">
      <c r="A15">
        <v>3000983</v>
      </c>
      <c r="B15" t="s">
        <v>18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>
        <v>22</v>
      </c>
      <c r="AD15">
        <v>943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>
        <v>847</v>
      </c>
    </row>
    <row r="16" spans="1:82" x14ac:dyDescent="0.25">
      <c r="A16">
        <v>10064335</v>
      </c>
      <c r="B16" t="s">
        <v>18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>
        <v>126</v>
      </c>
      <c r="AM16">
        <v>140</v>
      </c>
      <c r="AO16">
        <v>171</v>
      </c>
      <c r="AY16">
        <v>183</v>
      </c>
    </row>
    <row r="17" spans="1:82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</row>
    <row r="18" spans="1:82" x14ac:dyDescent="0.25">
      <c r="A18">
        <v>1480</v>
      </c>
      <c r="B18" t="s">
        <v>16</v>
      </c>
      <c r="AD18">
        <v>49</v>
      </c>
    </row>
    <row r="19" spans="1:82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</row>
    <row r="20" spans="1:82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</row>
    <row r="21" spans="1:82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>
        <v>27</v>
      </c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</row>
    <row r="22" spans="1:82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>
        <v>6.93</v>
      </c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</row>
    <row r="23" spans="1:82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>
        <v>240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</row>
    <row r="24" spans="1:82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>
        <v>45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</row>
    <row r="25" spans="1:82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X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>
        <v>72</v>
      </c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</row>
    <row r="26" spans="1:82" x14ac:dyDescent="0.25">
      <c r="A26">
        <v>99000897</v>
      </c>
      <c r="B26" t="s">
        <v>16</v>
      </c>
    </row>
    <row r="27" spans="1:82" x14ac:dyDescent="0.25">
      <c r="A27">
        <v>99001245</v>
      </c>
      <c r="B27" t="s">
        <v>16</v>
      </c>
    </row>
    <row r="28" spans="1:82" x14ac:dyDescent="0.25">
      <c r="A28">
        <v>99001902</v>
      </c>
      <c r="B28" t="s">
        <v>16</v>
      </c>
      <c r="AA28">
        <v>18</v>
      </c>
    </row>
    <row r="29" spans="1:82" x14ac:dyDescent="0.25">
      <c r="A29">
        <v>99001912</v>
      </c>
      <c r="B29" t="s">
        <v>16</v>
      </c>
      <c r="AD29">
        <v>139</v>
      </c>
    </row>
    <row r="30" spans="1:82" x14ac:dyDescent="0.25">
      <c r="A30">
        <v>99001913</v>
      </c>
      <c r="B30" t="s">
        <v>16</v>
      </c>
      <c r="AA30">
        <v>22</v>
      </c>
    </row>
    <row r="31" spans="1:82" x14ac:dyDescent="0.25">
      <c r="A31">
        <v>99001937</v>
      </c>
      <c r="B31" t="s">
        <v>16</v>
      </c>
      <c r="AF31">
        <v>53</v>
      </c>
    </row>
    <row r="32" spans="1:82" x14ac:dyDescent="0.25">
      <c r="A32">
        <v>99001943</v>
      </c>
      <c r="B32" t="s">
        <v>16</v>
      </c>
      <c r="AO32">
        <v>162</v>
      </c>
    </row>
    <row r="33" spans="1:82" x14ac:dyDescent="0.25">
      <c r="A33">
        <v>99001927</v>
      </c>
      <c r="B33" t="s">
        <v>16</v>
      </c>
      <c r="X33">
        <v>167</v>
      </c>
    </row>
    <row r="34" spans="1:82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</row>
    <row r="35" spans="1:82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F35" s="12"/>
      <c r="AG35">
        <v>51</v>
      </c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</row>
    <row r="36" spans="1:82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>
        <v>246</v>
      </c>
      <c r="X36" s="12"/>
      <c r="Y36" s="12"/>
      <c r="Z36">
        <v>201</v>
      </c>
      <c r="AA36">
        <v>180</v>
      </c>
      <c r="AB36">
        <v>177</v>
      </c>
      <c r="AC36" s="12"/>
      <c r="AD36">
        <v>246</v>
      </c>
      <c r="AF36" s="12"/>
      <c r="AI36" s="12"/>
      <c r="AJ36">
        <v>41</v>
      </c>
      <c r="AL36">
        <v>70</v>
      </c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</row>
    <row r="37" spans="1:82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>
        <v>27</v>
      </c>
      <c r="X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</row>
    <row r="38" spans="1:82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X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>
        <v>75</v>
      </c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</row>
    <row r="40" spans="1:82" x14ac:dyDescent="0.25">
      <c r="A40" s="15">
        <v>6016435</v>
      </c>
      <c r="B40" t="s">
        <v>14</v>
      </c>
    </row>
    <row r="41" spans="1:82" x14ac:dyDescent="0.25">
      <c r="A41">
        <v>8045149</v>
      </c>
      <c r="B41" t="s">
        <v>14</v>
      </c>
    </row>
    <row r="42" spans="1:82" x14ac:dyDescent="0.25">
      <c r="A42">
        <v>10023001</v>
      </c>
      <c r="B42" t="s">
        <v>14</v>
      </c>
    </row>
    <row r="43" spans="1:82" x14ac:dyDescent="0.25">
      <c r="A43">
        <v>10027526</v>
      </c>
      <c r="B43" t="s">
        <v>14</v>
      </c>
    </row>
    <row r="44" spans="1:82" x14ac:dyDescent="0.25">
      <c r="A44">
        <v>14222171</v>
      </c>
      <c r="B44" t="s">
        <v>14</v>
      </c>
    </row>
    <row r="45" spans="1:82" x14ac:dyDescent="0.25">
      <c r="A45">
        <v>1006143</v>
      </c>
      <c r="B45" t="s">
        <v>14</v>
      </c>
      <c r="X45">
        <v>20</v>
      </c>
    </row>
    <row r="46" spans="1:82" x14ac:dyDescent="0.25">
      <c r="A46">
        <v>6006917</v>
      </c>
      <c r="B46" t="s">
        <v>14</v>
      </c>
      <c r="X46">
        <v>81</v>
      </c>
    </row>
    <row r="48" spans="1:82" x14ac:dyDescent="0.25">
      <c r="A48">
        <v>8057159</v>
      </c>
      <c r="B48" t="s">
        <v>12</v>
      </c>
      <c r="AE48">
        <v>68</v>
      </c>
      <c r="AG48">
        <v>71</v>
      </c>
    </row>
    <row r="49" spans="1:39" x14ac:dyDescent="0.25">
      <c r="A49" s="14">
        <v>9140312</v>
      </c>
      <c r="B49" t="s">
        <v>12</v>
      </c>
    </row>
    <row r="50" spans="1:39" x14ac:dyDescent="0.25">
      <c r="A50">
        <v>12008230</v>
      </c>
      <c r="B50" t="s">
        <v>12</v>
      </c>
    </row>
    <row r="51" spans="1:39" x14ac:dyDescent="0.25">
      <c r="A51">
        <v>12088444</v>
      </c>
      <c r="B51" t="s">
        <v>12</v>
      </c>
    </row>
    <row r="52" spans="1:39" x14ac:dyDescent="0.25">
      <c r="A52" s="14">
        <v>13118872</v>
      </c>
      <c r="B52" t="s">
        <v>12</v>
      </c>
    </row>
    <row r="53" spans="1:39" x14ac:dyDescent="0.25">
      <c r="A53">
        <v>12012030</v>
      </c>
      <c r="B53" t="s">
        <v>12</v>
      </c>
    </row>
    <row r="55" spans="1:39" x14ac:dyDescent="0.25">
      <c r="A55" s="15">
        <v>9074418</v>
      </c>
      <c r="B55" t="s">
        <v>11</v>
      </c>
    </row>
    <row r="56" spans="1:39" x14ac:dyDescent="0.25">
      <c r="A56" s="14">
        <v>1263</v>
      </c>
      <c r="B56" t="s">
        <v>11</v>
      </c>
    </row>
    <row r="57" spans="1:39" x14ac:dyDescent="0.25">
      <c r="A57">
        <v>98004910</v>
      </c>
      <c r="B57" t="s">
        <v>11</v>
      </c>
      <c r="X57">
        <v>225</v>
      </c>
    </row>
    <row r="58" spans="1:39" x14ac:dyDescent="0.25">
      <c r="A58" s="15">
        <v>7103068</v>
      </c>
      <c r="B58" t="s">
        <v>11</v>
      </c>
      <c r="X58">
        <v>163.80000000000001</v>
      </c>
      <c r="AM58">
        <v>75</v>
      </c>
    </row>
    <row r="59" spans="1:39" x14ac:dyDescent="0.25">
      <c r="A59">
        <v>11240728</v>
      </c>
      <c r="B59" t="s">
        <v>11</v>
      </c>
      <c r="Y59">
        <v>336</v>
      </c>
      <c r="Z59">
        <v>325.2</v>
      </c>
      <c r="AB59">
        <v>424.2</v>
      </c>
      <c r="AE59">
        <v>268.2</v>
      </c>
    </row>
    <row r="61" spans="1:39" x14ac:dyDescent="0.25">
      <c r="A61">
        <v>5015869</v>
      </c>
      <c r="B61" t="s">
        <v>5</v>
      </c>
      <c r="Y61">
        <v>113</v>
      </c>
      <c r="AD61">
        <v>443</v>
      </c>
    </row>
    <row r="62" spans="1:39" x14ac:dyDescent="0.25">
      <c r="A62" s="15">
        <v>5016969</v>
      </c>
      <c r="B62" t="s">
        <v>5</v>
      </c>
    </row>
    <row r="63" spans="1:39" x14ac:dyDescent="0.25">
      <c r="A63">
        <v>6023231</v>
      </c>
      <c r="B63" t="s">
        <v>5</v>
      </c>
    </row>
    <row r="64" spans="1:39" x14ac:dyDescent="0.25">
      <c r="A64" s="15">
        <v>6011198</v>
      </c>
      <c r="B64" t="s">
        <v>5</v>
      </c>
    </row>
    <row r="65" spans="1:43" x14ac:dyDescent="0.25">
      <c r="A65" s="14">
        <v>6012681</v>
      </c>
      <c r="B65" t="s">
        <v>5</v>
      </c>
    </row>
    <row r="66" spans="1:43" x14ac:dyDescent="0.25">
      <c r="A66">
        <v>6014511</v>
      </c>
      <c r="B66" t="s">
        <v>5</v>
      </c>
    </row>
    <row r="67" spans="1:43" x14ac:dyDescent="0.25">
      <c r="A67">
        <v>6045127</v>
      </c>
      <c r="B67" t="s">
        <v>5</v>
      </c>
    </row>
    <row r="68" spans="1:43" x14ac:dyDescent="0.25">
      <c r="A68" s="14">
        <v>7000458</v>
      </c>
      <c r="B68" t="s">
        <v>5</v>
      </c>
      <c r="AD68">
        <v>166</v>
      </c>
    </row>
    <row r="69" spans="1:43" x14ac:dyDescent="0.25">
      <c r="A69">
        <v>7015502</v>
      </c>
      <c r="B69" t="s">
        <v>5</v>
      </c>
      <c r="Y69">
        <v>263</v>
      </c>
    </row>
    <row r="70" spans="1:43" x14ac:dyDescent="0.25">
      <c r="A70">
        <v>7025847</v>
      </c>
      <c r="B70" t="s">
        <v>5</v>
      </c>
    </row>
    <row r="71" spans="1:43" x14ac:dyDescent="0.25">
      <c r="A71">
        <v>7082707</v>
      </c>
      <c r="B71" t="s">
        <v>5</v>
      </c>
      <c r="AQ71">
        <v>492.6</v>
      </c>
    </row>
    <row r="72" spans="1:43" x14ac:dyDescent="0.25">
      <c r="A72" s="14">
        <v>7083159</v>
      </c>
      <c r="B72" t="s">
        <v>5</v>
      </c>
      <c r="AP72">
        <v>380.4</v>
      </c>
    </row>
    <row r="73" spans="1:43" x14ac:dyDescent="0.25">
      <c r="A73">
        <v>7084659</v>
      </c>
      <c r="B73" t="s">
        <v>5</v>
      </c>
    </row>
    <row r="74" spans="1:43" x14ac:dyDescent="0.25">
      <c r="A74" s="14">
        <v>7076814</v>
      </c>
      <c r="B74" t="s">
        <v>5</v>
      </c>
    </row>
    <row r="75" spans="1:43" x14ac:dyDescent="0.25">
      <c r="A75">
        <v>7076815</v>
      </c>
      <c r="B75" t="s">
        <v>5</v>
      </c>
    </row>
    <row r="76" spans="1:43" x14ac:dyDescent="0.25">
      <c r="A76">
        <v>7089231</v>
      </c>
      <c r="B76" t="s">
        <v>5</v>
      </c>
      <c r="X76">
        <v>131</v>
      </c>
    </row>
    <row r="77" spans="1:43" x14ac:dyDescent="0.25">
      <c r="A77">
        <v>7116004</v>
      </c>
      <c r="B77" t="s">
        <v>5</v>
      </c>
      <c r="X77">
        <v>11</v>
      </c>
    </row>
    <row r="78" spans="1:43" x14ac:dyDescent="0.25">
      <c r="A78">
        <v>8003819</v>
      </c>
      <c r="B78" t="s">
        <v>5</v>
      </c>
      <c r="X78">
        <v>300</v>
      </c>
    </row>
    <row r="79" spans="1:43" x14ac:dyDescent="0.25">
      <c r="A79" s="14">
        <v>8091779</v>
      </c>
      <c r="B79" t="s">
        <v>5</v>
      </c>
    </row>
    <row r="80" spans="1:43" x14ac:dyDescent="0.25">
      <c r="A80">
        <v>8112522</v>
      </c>
      <c r="B80" t="s">
        <v>5</v>
      </c>
    </row>
    <row r="81" spans="1:56" x14ac:dyDescent="0.25">
      <c r="A81">
        <v>8127397</v>
      </c>
      <c r="B81" t="s">
        <v>5</v>
      </c>
    </row>
    <row r="82" spans="1:56" x14ac:dyDescent="0.25">
      <c r="A82">
        <v>8130998</v>
      </c>
      <c r="B82" t="s">
        <v>5</v>
      </c>
      <c r="Y82">
        <v>74</v>
      </c>
      <c r="Z82">
        <v>104</v>
      </c>
      <c r="AB82">
        <v>90</v>
      </c>
    </row>
    <row r="83" spans="1:56" x14ac:dyDescent="0.25">
      <c r="A83" s="14">
        <v>9002836</v>
      </c>
      <c r="B83" t="s">
        <v>5</v>
      </c>
    </row>
    <row r="84" spans="1:56" x14ac:dyDescent="0.25">
      <c r="A84" s="14">
        <v>9003331</v>
      </c>
      <c r="B84" t="s">
        <v>5</v>
      </c>
      <c r="AT84" s="32" t="s">
        <v>967</v>
      </c>
      <c r="AU84" s="33"/>
      <c r="AV84" s="33"/>
      <c r="AW84" s="33"/>
      <c r="AX84" s="33"/>
      <c r="BD84" s="14" t="s">
        <v>968</v>
      </c>
    </row>
    <row r="85" spans="1:56" x14ac:dyDescent="0.25">
      <c r="A85">
        <v>9003370</v>
      </c>
      <c r="B85" t="s">
        <v>5</v>
      </c>
      <c r="Y85">
        <v>43.2</v>
      </c>
    </row>
    <row r="86" spans="1:56" x14ac:dyDescent="0.25">
      <c r="A86">
        <v>9016278</v>
      </c>
      <c r="B86" t="s">
        <v>5</v>
      </c>
      <c r="Q86">
        <v>775.8</v>
      </c>
      <c r="V86">
        <v>364.8</v>
      </c>
      <c r="AA86">
        <v>196.8</v>
      </c>
      <c r="AE86" s="25">
        <v>178.2</v>
      </c>
    </row>
    <row r="87" spans="1:56" x14ac:dyDescent="0.25">
      <c r="A87">
        <v>9030684</v>
      </c>
      <c r="B87" t="s">
        <v>5</v>
      </c>
      <c r="AN87">
        <v>15</v>
      </c>
    </row>
    <row r="88" spans="1:56" x14ac:dyDescent="0.25">
      <c r="A88">
        <v>9031387</v>
      </c>
      <c r="B88" t="s">
        <v>5</v>
      </c>
      <c r="AT88">
        <v>37.799999999999997</v>
      </c>
    </row>
    <row r="89" spans="1:56" x14ac:dyDescent="0.25">
      <c r="A89">
        <v>9038676</v>
      </c>
      <c r="B89" t="s">
        <v>5</v>
      </c>
      <c r="Y89">
        <v>78</v>
      </c>
    </row>
    <row r="90" spans="1:56" x14ac:dyDescent="0.25">
      <c r="A90" s="14">
        <v>9039416</v>
      </c>
      <c r="B90" t="s">
        <v>5</v>
      </c>
      <c r="AB90">
        <v>87</v>
      </c>
    </row>
    <row r="91" spans="1:56" x14ac:dyDescent="0.25">
      <c r="A91">
        <v>9042861</v>
      </c>
      <c r="B91" t="s">
        <v>5</v>
      </c>
      <c r="AO91">
        <v>123</v>
      </c>
      <c r="AR91">
        <v>105.6</v>
      </c>
    </row>
    <row r="92" spans="1:56" x14ac:dyDescent="0.25">
      <c r="A92" s="14">
        <v>9044899</v>
      </c>
      <c r="B92" t="s">
        <v>5</v>
      </c>
      <c r="P92">
        <v>365</v>
      </c>
      <c r="W92">
        <v>235</v>
      </c>
      <c r="Y92">
        <v>327</v>
      </c>
      <c r="AA92">
        <v>362</v>
      </c>
      <c r="AD92">
        <v>318</v>
      </c>
      <c r="AG92">
        <v>288</v>
      </c>
    </row>
    <row r="93" spans="1:56" x14ac:dyDescent="0.25">
      <c r="A93">
        <v>9052398</v>
      </c>
      <c r="B93" t="s">
        <v>5</v>
      </c>
      <c r="Y93">
        <v>1198.2</v>
      </c>
      <c r="AA93">
        <v>1001.4</v>
      </c>
    </row>
    <row r="94" spans="1:56" x14ac:dyDescent="0.25">
      <c r="A94">
        <v>9085204</v>
      </c>
      <c r="B94" t="s">
        <v>5</v>
      </c>
      <c r="AA94">
        <v>283</v>
      </c>
      <c r="AM94">
        <v>98</v>
      </c>
    </row>
    <row r="95" spans="1:56" x14ac:dyDescent="0.25">
      <c r="A95">
        <v>9105492</v>
      </c>
      <c r="B95" t="s">
        <v>5</v>
      </c>
    </row>
    <row r="96" spans="1:56" x14ac:dyDescent="0.25">
      <c r="A96" s="14">
        <v>9138470</v>
      </c>
      <c r="B96" t="s">
        <v>5</v>
      </c>
      <c r="Z96" s="14" t="s">
        <v>969</v>
      </c>
    </row>
    <row r="97" spans="1:80" x14ac:dyDescent="0.25">
      <c r="A97" s="14">
        <v>9150676</v>
      </c>
      <c r="B97" t="s">
        <v>5</v>
      </c>
      <c r="Y97">
        <v>47</v>
      </c>
      <c r="BG97">
        <v>75</v>
      </c>
      <c r="BW97">
        <v>170</v>
      </c>
      <c r="CB97">
        <v>410</v>
      </c>
    </row>
    <row r="98" spans="1:80" x14ac:dyDescent="0.25">
      <c r="A98" s="14">
        <v>10010926</v>
      </c>
      <c r="B98" t="s">
        <v>5</v>
      </c>
    </row>
    <row r="99" spans="1:80" x14ac:dyDescent="0.25">
      <c r="A99">
        <v>10030897</v>
      </c>
      <c r="B99" t="s">
        <v>5</v>
      </c>
      <c r="J99">
        <v>282</v>
      </c>
      <c r="Y99">
        <v>869</v>
      </c>
      <c r="AD99">
        <v>1016</v>
      </c>
      <c r="AL99">
        <v>606</v>
      </c>
      <c r="AS99">
        <v>344</v>
      </c>
      <c r="BD99">
        <v>193</v>
      </c>
    </row>
    <row r="100" spans="1:80" x14ac:dyDescent="0.25">
      <c r="A100" s="16">
        <v>10091530</v>
      </c>
      <c r="B100" t="s">
        <v>5</v>
      </c>
    </row>
    <row r="101" spans="1:80" x14ac:dyDescent="0.25">
      <c r="A101">
        <v>10102052</v>
      </c>
      <c r="B101" t="s">
        <v>5</v>
      </c>
    </row>
    <row r="102" spans="1:80" x14ac:dyDescent="0.25">
      <c r="A102">
        <v>10104735</v>
      </c>
      <c r="B102" t="s">
        <v>5</v>
      </c>
    </row>
    <row r="103" spans="1:80" x14ac:dyDescent="0.25">
      <c r="A103" s="15">
        <v>10109552</v>
      </c>
      <c r="B103" t="s">
        <v>5</v>
      </c>
    </row>
    <row r="104" spans="1:80" x14ac:dyDescent="0.25">
      <c r="A104">
        <v>10131550</v>
      </c>
      <c r="B104" t="s">
        <v>5</v>
      </c>
    </row>
    <row r="105" spans="1:80" x14ac:dyDescent="0.25">
      <c r="A105">
        <v>10131607</v>
      </c>
      <c r="B105" t="s">
        <v>5</v>
      </c>
    </row>
    <row r="106" spans="1:80" x14ac:dyDescent="0.25">
      <c r="A106">
        <v>10145202</v>
      </c>
      <c r="B106" t="s">
        <v>5</v>
      </c>
    </row>
    <row r="107" spans="1:80" x14ac:dyDescent="0.25">
      <c r="A107">
        <v>10158770</v>
      </c>
      <c r="B107" t="s">
        <v>5</v>
      </c>
    </row>
    <row r="108" spans="1:80" x14ac:dyDescent="0.25">
      <c r="A108">
        <v>10162949</v>
      </c>
      <c r="B108" t="s">
        <v>5</v>
      </c>
    </row>
    <row r="109" spans="1:80" x14ac:dyDescent="0.25">
      <c r="A109">
        <v>10171633</v>
      </c>
      <c r="B109" t="s">
        <v>5</v>
      </c>
    </row>
    <row r="110" spans="1:80" x14ac:dyDescent="0.25">
      <c r="A110">
        <v>10180409</v>
      </c>
      <c r="B110" t="s">
        <v>5</v>
      </c>
    </row>
    <row r="111" spans="1:80" x14ac:dyDescent="0.25">
      <c r="A111">
        <v>11005762</v>
      </c>
      <c r="B111" t="s">
        <v>5</v>
      </c>
    </row>
    <row r="112" spans="1:80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71" x14ac:dyDescent="0.25">
      <c r="A129">
        <v>12229481</v>
      </c>
      <c r="B129" t="s">
        <v>5</v>
      </c>
    </row>
    <row r="130" spans="1:71" x14ac:dyDescent="0.25">
      <c r="A130">
        <v>12258821</v>
      </c>
      <c r="B130" t="s">
        <v>5</v>
      </c>
    </row>
    <row r="131" spans="1:71" x14ac:dyDescent="0.25">
      <c r="A131">
        <v>12309729</v>
      </c>
      <c r="B131" t="s">
        <v>5</v>
      </c>
    </row>
    <row r="132" spans="1:71" x14ac:dyDescent="0.25">
      <c r="A132">
        <v>12314941</v>
      </c>
      <c r="B132" t="s">
        <v>5</v>
      </c>
    </row>
    <row r="133" spans="1:71" x14ac:dyDescent="0.25">
      <c r="A133">
        <v>12323945</v>
      </c>
      <c r="B133" t="s">
        <v>5</v>
      </c>
    </row>
    <row r="134" spans="1:71" x14ac:dyDescent="0.25">
      <c r="A134">
        <v>13005942</v>
      </c>
      <c r="B134" t="s">
        <v>5</v>
      </c>
    </row>
    <row r="135" spans="1:71" x14ac:dyDescent="0.25">
      <c r="A135">
        <v>324</v>
      </c>
      <c r="B135" t="s">
        <v>5</v>
      </c>
      <c r="AX135">
        <v>10.3</v>
      </c>
    </row>
    <row r="136" spans="1:71" x14ac:dyDescent="0.25">
      <c r="A136" s="14">
        <v>3909</v>
      </c>
      <c r="B136" t="s">
        <v>5</v>
      </c>
      <c r="BS136">
        <v>90</v>
      </c>
    </row>
    <row r="137" spans="1:71" x14ac:dyDescent="0.25">
      <c r="A137" s="14">
        <v>4663</v>
      </c>
      <c r="B137" t="s">
        <v>5</v>
      </c>
      <c r="L137">
        <v>36</v>
      </c>
      <c r="AI137" s="14" t="s">
        <v>970</v>
      </c>
      <c r="AN137" s="14" t="s">
        <v>971</v>
      </c>
    </row>
    <row r="138" spans="1:71" x14ac:dyDescent="0.25">
      <c r="A138">
        <v>1005522</v>
      </c>
      <c r="B138" t="s">
        <v>5</v>
      </c>
      <c r="I138">
        <v>18</v>
      </c>
      <c r="K138">
        <v>21</v>
      </c>
      <c r="Y138">
        <v>244</v>
      </c>
      <c r="AG138">
        <v>100</v>
      </c>
      <c r="AM138">
        <v>57</v>
      </c>
    </row>
    <row r="139" spans="1:71" x14ac:dyDescent="0.25">
      <c r="A139">
        <v>1007631</v>
      </c>
      <c r="B139" t="s">
        <v>5</v>
      </c>
      <c r="Z139">
        <v>125</v>
      </c>
      <c r="AW139">
        <v>30</v>
      </c>
    </row>
    <row r="140" spans="1:71" x14ac:dyDescent="0.25">
      <c r="A140">
        <v>1009760</v>
      </c>
      <c r="B140" t="s">
        <v>5</v>
      </c>
      <c r="AB140">
        <v>68.099999999999994</v>
      </c>
      <c r="AD140">
        <v>66.2</v>
      </c>
      <c r="AH140">
        <v>69.8</v>
      </c>
      <c r="AJ140">
        <v>83.9</v>
      </c>
      <c r="AN140">
        <v>78.8</v>
      </c>
    </row>
    <row r="141" spans="1:71" x14ac:dyDescent="0.25">
      <c r="A141">
        <v>2000646</v>
      </c>
      <c r="B141" t="s">
        <v>5</v>
      </c>
    </row>
    <row r="142" spans="1:71" x14ac:dyDescent="0.25">
      <c r="A142">
        <v>2003761</v>
      </c>
      <c r="B142" t="s">
        <v>5</v>
      </c>
    </row>
    <row r="143" spans="1:71" x14ac:dyDescent="0.25">
      <c r="A143">
        <v>2004061</v>
      </c>
      <c r="B143" t="s">
        <v>5</v>
      </c>
    </row>
    <row r="144" spans="1:71" x14ac:dyDescent="0.25">
      <c r="A144">
        <v>2006469</v>
      </c>
      <c r="B144" t="s">
        <v>5</v>
      </c>
    </row>
    <row r="145" spans="1:79" x14ac:dyDescent="0.25">
      <c r="A145" s="14">
        <v>3005132</v>
      </c>
      <c r="B145" t="s">
        <v>5</v>
      </c>
      <c r="Y145">
        <v>209</v>
      </c>
    </row>
    <row r="146" spans="1:79" x14ac:dyDescent="0.25">
      <c r="A146">
        <v>3009119</v>
      </c>
      <c r="B146" t="s">
        <v>5</v>
      </c>
    </row>
    <row r="147" spans="1:79" x14ac:dyDescent="0.25">
      <c r="A147">
        <v>3009936</v>
      </c>
      <c r="B147" t="s">
        <v>5</v>
      </c>
    </row>
    <row r="148" spans="1:79" x14ac:dyDescent="0.25">
      <c r="A148">
        <v>3011094</v>
      </c>
      <c r="B148" t="s">
        <v>5</v>
      </c>
    </row>
    <row r="149" spans="1:79" x14ac:dyDescent="0.25">
      <c r="A149">
        <v>3014643</v>
      </c>
      <c r="B149" t="s">
        <v>5</v>
      </c>
      <c r="Y149">
        <v>499</v>
      </c>
      <c r="AO149">
        <v>255</v>
      </c>
      <c r="BH149">
        <v>72.7</v>
      </c>
    </row>
    <row r="150" spans="1:79" x14ac:dyDescent="0.25">
      <c r="A150" s="14">
        <v>3016056</v>
      </c>
      <c r="B150" t="s">
        <v>5</v>
      </c>
      <c r="Y150">
        <v>284</v>
      </c>
      <c r="BZ150">
        <v>405</v>
      </c>
      <c r="CA150">
        <v>406</v>
      </c>
    </row>
    <row r="151" spans="1:79" x14ac:dyDescent="0.25">
      <c r="A151" s="14">
        <v>3900219</v>
      </c>
      <c r="B151" t="s">
        <v>5</v>
      </c>
      <c r="Q151">
        <v>73</v>
      </c>
      <c r="Y151">
        <v>116</v>
      </c>
      <c r="AN151">
        <v>244</v>
      </c>
    </row>
    <row r="152" spans="1:79" x14ac:dyDescent="0.25">
      <c r="A152">
        <v>4000158</v>
      </c>
      <c r="B152" t="s">
        <v>5</v>
      </c>
      <c r="Z152" s="25">
        <v>79.8</v>
      </c>
    </row>
    <row r="153" spans="1:79" x14ac:dyDescent="0.25">
      <c r="A153">
        <v>4000304</v>
      </c>
      <c r="B153" t="s">
        <v>5</v>
      </c>
      <c r="Y153">
        <v>1026</v>
      </c>
    </row>
    <row r="154" spans="1:79" x14ac:dyDescent="0.25">
      <c r="A154" s="14">
        <v>4001905</v>
      </c>
      <c r="B154" t="s">
        <v>5</v>
      </c>
    </row>
    <row r="155" spans="1:79" x14ac:dyDescent="0.25">
      <c r="A155">
        <v>4002206</v>
      </c>
      <c r="B155" t="s">
        <v>5</v>
      </c>
      <c r="Y155">
        <v>180.6</v>
      </c>
    </row>
    <row r="156" spans="1:79" x14ac:dyDescent="0.25">
      <c r="A156">
        <v>4002715</v>
      </c>
      <c r="B156" t="s">
        <v>5</v>
      </c>
      <c r="AI156">
        <v>57</v>
      </c>
      <c r="AR156">
        <v>54</v>
      </c>
      <c r="AZ156">
        <v>27</v>
      </c>
    </row>
    <row r="157" spans="1:79" x14ac:dyDescent="0.25">
      <c r="A157">
        <v>4003924</v>
      </c>
      <c r="B157" t="s">
        <v>5</v>
      </c>
      <c r="Z157">
        <v>220</v>
      </c>
    </row>
    <row r="158" spans="1:79" x14ac:dyDescent="0.25">
      <c r="A158">
        <v>4006051</v>
      </c>
      <c r="B158" t="s">
        <v>5</v>
      </c>
    </row>
    <row r="159" spans="1:79" x14ac:dyDescent="0.25">
      <c r="A159">
        <v>4008140</v>
      </c>
      <c r="B159" t="s">
        <v>5</v>
      </c>
      <c r="X159">
        <v>88</v>
      </c>
    </row>
    <row r="160" spans="1:79" x14ac:dyDescent="0.25">
      <c r="A160" s="14">
        <v>4009906</v>
      </c>
      <c r="B160" t="s">
        <v>5</v>
      </c>
      <c r="Z160">
        <v>57</v>
      </c>
      <c r="AY160">
        <v>51</v>
      </c>
      <c r="BT160">
        <v>83</v>
      </c>
      <c r="BY160">
        <v>81</v>
      </c>
    </row>
    <row r="161" spans="1:54" x14ac:dyDescent="0.25">
      <c r="A161">
        <v>4011027</v>
      </c>
      <c r="B161" t="s">
        <v>5</v>
      </c>
    </row>
    <row r="162" spans="1:54" x14ac:dyDescent="0.25">
      <c r="A162">
        <v>4011920</v>
      </c>
      <c r="B162" t="s">
        <v>5</v>
      </c>
      <c r="Y162">
        <v>473</v>
      </c>
      <c r="AJ162">
        <v>234</v>
      </c>
      <c r="AT162">
        <v>16</v>
      </c>
    </row>
    <row r="163" spans="1:54" x14ac:dyDescent="0.25">
      <c r="A163">
        <v>4012248</v>
      </c>
      <c r="B163" t="s">
        <v>5</v>
      </c>
      <c r="Y163">
        <v>380</v>
      </c>
      <c r="Z163">
        <v>392</v>
      </c>
      <c r="AB163">
        <v>390</v>
      </c>
      <c r="AG163">
        <v>417</v>
      </c>
      <c r="AL163">
        <v>403</v>
      </c>
      <c r="AS163">
        <v>331</v>
      </c>
      <c r="BB163">
        <v>220</v>
      </c>
    </row>
    <row r="164" spans="1:54" x14ac:dyDescent="0.25">
      <c r="A164">
        <v>4013603</v>
      </c>
      <c r="B164" t="s">
        <v>5</v>
      </c>
      <c r="Y164">
        <v>558</v>
      </c>
    </row>
    <row r="165" spans="1:54" x14ac:dyDescent="0.25">
      <c r="A165">
        <v>5004654</v>
      </c>
      <c r="B165" t="s">
        <v>5</v>
      </c>
      <c r="Z165">
        <v>317</v>
      </c>
      <c r="AA165">
        <v>441</v>
      </c>
      <c r="AB165">
        <v>411</v>
      </c>
      <c r="AC165">
        <v>439</v>
      </c>
      <c r="AD165">
        <v>529</v>
      </c>
      <c r="AE165">
        <v>547</v>
      </c>
      <c r="AG165">
        <v>672</v>
      </c>
      <c r="AI165">
        <v>634</v>
      </c>
      <c r="AM165">
        <v>607</v>
      </c>
      <c r="AO165">
        <v>546</v>
      </c>
    </row>
    <row r="166" spans="1:54" x14ac:dyDescent="0.25">
      <c r="A166" s="16">
        <v>5006761</v>
      </c>
      <c r="B166" t="s">
        <v>5</v>
      </c>
    </row>
    <row r="167" spans="1:54" x14ac:dyDescent="0.25">
      <c r="A167">
        <v>5008807</v>
      </c>
      <c r="B167" t="s">
        <v>5</v>
      </c>
    </row>
    <row r="168" spans="1:54" x14ac:dyDescent="0.25">
      <c r="A168">
        <v>5009400</v>
      </c>
      <c r="B168" t="s">
        <v>5</v>
      </c>
    </row>
    <row r="169" spans="1:54" x14ac:dyDescent="0.25">
      <c r="A169">
        <v>5013211</v>
      </c>
      <c r="B169" t="s">
        <v>5</v>
      </c>
    </row>
    <row r="170" spans="1:54" x14ac:dyDescent="0.25">
      <c r="A170">
        <v>5013494</v>
      </c>
      <c r="B170" t="s">
        <v>5</v>
      </c>
    </row>
    <row r="171" spans="1:54" x14ac:dyDescent="0.25">
      <c r="A171" s="15">
        <v>5016255</v>
      </c>
      <c r="B171" t="s">
        <v>5</v>
      </c>
    </row>
    <row r="172" spans="1:54" x14ac:dyDescent="0.25">
      <c r="A172">
        <v>6005884</v>
      </c>
      <c r="B172" t="s">
        <v>5</v>
      </c>
    </row>
    <row r="173" spans="1:54" x14ac:dyDescent="0.25">
      <c r="A173">
        <v>6012448</v>
      </c>
      <c r="B173" t="s">
        <v>5</v>
      </c>
    </row>
    <row r="174" spans="1:54" x14ac:dyDescent="0.25">
      <c r="A174">
        <v>7000457</v>
      </c>
      <c r="B174" t="s">
        <v>5</v>
      </c>
    </row>
    <row r="175" spans="1:54" x14ac:dyDescent="0.25">
      <c r="A175" s="15">
        <v>7072644</v>
      </c>
      <c r="B175" t="s">
        <v>5</v>
      </c>
    </row>
    <row r="176" spans="1:54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34" x14ac:dyDescent="0.25">
      <c r="A193">
        <v>95007023</v>
      </c>
      <c r="B193" t="s">
        <v>5</v>
      </c>
    </row>
    <row r="194" spans="1:34" x14ac:dyDescent="0.25">
      <c r="A194">
        <v>95900316</v>
      </c>
      <c r="B194" t="s">
        <v>5</v>
      </c>
    </row>
    <row r="195" spans="1:34" x14ac:dyDescent="0.25">
      <c r="A195">
        <v>96004031</v>
      </c>
      <c r="B195" t="s">
        <v>5</v>
      </c>
    </row>
    <row r="196" spans="1:34" x14ac:dyDescent="0.25">
      <c r="A196">
        <v>96900455</v>
      </c>
      <c r="B196" t="s">
        <v>5</v>
      </c>
    </row>
    <row r="197" spans="1:34" x14ac:dyDescent="0.25">
      <c r="A197">
        <v>97004458</v>
      </c>
      <c r="B197" t="s">
        <v>5</v>
      </c>
    </row>
    <row r="198" spans="1:34" x14ac:dyDescent="0.25">
      <c r="A198">
        <v>97009212</v>
      </c>
      <c r="B198" t="s">
        <v>5</v>
      </c>
    </row>
    <row r="199" spans="1:34" x14ac:dyDescent="0.25">
      <c r="A199">
        <v>98006038</v>
      </c>
      <c r="B199" t="s">
        <v>5</v>
      </c>
    </row>
    <row r="200" spans="1:34" x14ac:dyDescent="0.25">
      <c r="A200">
        <v>98009041</v>
      </c>
      <c r="B200" t="s">
        <v>5</v>
      </c>
    </row>
    <row r="201" spans="1:34" x14ac:dyDescent="0.25">
      <c r="A201">
        <v>99000714</v>
      </c>
      <c r="B201" t="s">
        <v>5</v>
      </c>
    </row>
    <row r="202" spans="1:34" x14ac:dyDescent="0.25">
      <c r="A202">
        <v>99002655</v>
      </c>
      <c r="B202" t="s">
        <v>5</v>
      </c>
    </row>
    <row r="203" spans="1:34" x14ac:dyDescent="0.25">
      <c r="A203">
        <v>99007116</v>
      </c>
      <c r="B203" t="s">
        <v>5</v>
      </c>
    </row>
    <row r="204" spans="1:34" x14ac:dyDescent="0.25">
      <c r="A204">
        <v>99901293</v>
      </c>
      <c r="B204" t="s">
        <v>5</v>
      </c>
    </row>
    <row r="205" spans="1:34" x14ac:dyDescent="0.25">
      <c r="A205">
        <v>99901604</v>
      </c>
      <c r="B205" t="s">
        <v>5</v>
      </c>
    </row>
    <row r="206" spans="1:34" x14ac:dyDescent="0.25">
      <c r="A206" s="17"/>
    </row>
    <row r="207" spans="1:34" x14ac:dyDescent="0.25">
      <c r="A207">
        <v>4289</v>
      </c>
      <c r="B207" t="s">
        <v>3</v>
      </c>
    </row>
    <row r="208" spans="1:34" x14ac:dyDescent="0.25">
      <c r="A208">
        <v>500245</v>
      </c>
      <c r="B208" t="s">
        <v>3</v>
      </c>
      <c r="Y208">
        <v>170</v>
      </c>
      <c r="Z208">
        <v>148</v>
      </c>
      <c r="AA208">
        <v>194.5</v>
      </c>
      <c r="AB208">
        <v>240.6</v>
      </c>
      <c r="AD208">
        <v>202.4</v>
      </c>
      <c r="AH208">
        <v>160.30000000000001</v>
      </c>
    </row>
    <row r="209" spans="1:72" x14ac:dyDescent="0.25">
      <c r="A209">
        <v>2002573</v>
      </c>
      <c r="B209" t="s">
        <v>3</v>
      </c>
      <c r="AF209">
        <v>204</v>
      </c>
      <c r="AK209">
        <v>201</v>
      </c>
      <c r="AO209">
        <v>142</v>
      </c>
    </row>
    <row r="210" spans="1:72" x14ac:dyDescent="0.25">
      <c r="A210">
        <v>2003539</v>
      </c>
      <c r="B210" t="s">
        <v>3</v>
      </c>
      <c r="AF210">
        <v>277</v>
      </c>
    </row>
    <row r="211" spans="1:72" x14ac:dyDescent="0.25">
      <c r="A211">
        <v>2003649</v>
      </c>
      <c r="B211" t="s">
        <v>3</v>
      </c>
      <c r="E211">
        <v>426.6</v>
      </c>
      <c r="F211">
        <v>1188</v>
      </c>
      <c r="Q211">
        <v>264.60000000000002</v>
      </c>
      <c r="Y211">
        <v>2326.1999999999998</v>
      </c>
      <c r="AF211">
        <v>1108.8</v>
      </c>
      <c r="AK211">
        <v>709.8</v>
      </c>
      <c r="BM211">
        <v>426.6</v>
      </c>
      <c r="BT211">
        <v>264.60000000000002</v>
      </c>
    </row>
    <row r="212" spans="1:72" x14ac:dyDescent="0.25">
      <c r="A212">
        <v>2005572</v>
      </c>
      <c r="B212" t="s">
        <v>3</v>
      </c>
      <c r="Y212">
        <v>155</v>
      </c>
      <c r="AA212">
        <v>106</v>
      </c>
      <c r="AD212">
        <v>73</v>
      </c>
    </row>
    <row r="213" spans="1:72" x14ac:dyDescent="0.25">
      <c r="A213">
        <v>2013117</v>
      </c>
      <c r="B213" t="s">
        <v>3</v>
      </c>
      <c r="X213">
        <v>176</v>
      </c>
    </row>
    <row r="214" spans="1:72" x14ac:dyDescent="0.25">
      <c r="A214" s="14">
        <v>3009633</v>
      </c>
      <c r="B214" t="s">
        <v>3</v>
      </c>
      <c r="AM214">
        <v>229.8</v>
      </c>
      <c r="AQ214">
        <v>161.4</v>
      </c>
      <c r="AS214">
        <v>132</v>
      </c>
      <c r="AU214">
        <v>126</v>
      </c>
    </row>
    <row r="215" spans="1:72" x14ac:dyDescent="0.25">
      <c r="A215" s="14">
        <v>3010583</v>
      </c>
      <c r="B215" t="s">
        <v>3</v>
      </c>
      <c r="X215" s="23">
        <v>547</v>
      </c>
      <c r="Y215">
        <v>599</v>
      </c>
      <c r="BA215">
        <v>599</v>
      </c>
    </row>
    <row r="216" spans="1:72" x14ac:dyDescent="0.25">
      <c r="A216" s="18">
        <v>3011892</v>
      </c>
      <c r="B216" t="s">
        <v>3</v>
      </c>
    </row>
    <row r="217" spans="1:72" x14ac:dyDescent="0.25">
      <c r="A217">
        <v>4001382</v>
      </c>
      <c r="B217" t="s">
        <v>3</v>
      </c>
      <c r="AM217" s="23">
        <v>35</v>
      </c>
      <c r="AN217" s="23">
        <v>41.5</v>
      </c>
    </row>
    <row r="218" spans="1:72" x14ac:dyDescent="0.25">
      <c r="A218">
        <v>5018675</v>
      </c>
      <c r="B218" t="s">
        <v>3</v>
      </c>
      <c r="AE218">
        <v>120</v>
      </c>
    </row>
    <row r="219" spans="1:72" x14ac:dyDescent="0.25">
      <c r="A219" s="14">
        <v>6050168</v>
      </c>
      <c r="B219" t="s">
        <v>3</v>
      </c>
      <c r="X219" s="14" t="s">
        <v>972</v>
      </c>
    </row>
    <row r="220" spans="1:72" x14ac:dyDescent="0.25">
      <c r="A220" s="16">
        <v>6062742</v>
      </c>
      <c r="B220" t="s">
        <v>3</v>
      </c>
    </row>
    <row r="221" spans="1:72" x14ac:dyDescent="0.25">
      <c r="A221">
        <v>7003242</v>
      </c>
      <c r="B221" t="s">
        <v>3</v>
      </c>
    </row>
    <row r="222" spans="1:72" x14ac:dyDescent="0.25">
      <c r="A222">
        <v>8016252</v>
      </c>
      <c r="B222" t="s">
        <v>3</v>
      </c>
    </row>
    <row r="223" spans="1:72" x14ac:dyDescent="0.25">
      <c r="A223">
        <v>12022536</v>
      </c>
      <c r="B223" t="s">
        <v>3</v>
      </c>
    </row>
    <row r="224" spans="1:72" x14ac:dyDescent="0.25">
      <c r="A224">
        <v>13020792</v>
      </c>
      <c r="B224" t="s">
        <v>3</v>
      </c>
    </row>
    <row r="225" spans="1:81" x14ac:dyDescent="0.25">
      <c r="A225">
        <v>97005797</v>
      </c>
      <c r="B225" t="s">
        <v>3</v>
      </c>
    </row>
    <row r="226" spans="1:81" x14ac:dyDescent="0.25">
      <c r="A226">
        <v>99000345</v>
      </c>
      <c r="B226" t="s">
        <v>3</v>
      </c>
    </row>
    <row r="227" spans="1:81" x14ac:dyDescent="0.25">
      <c r="A227" s="14">
        <v>5006592</v>
      </c>
      <c r="B227" t="s">
        <v>3</v>
      </c>
    </row>
    <row r="228" spans="1:81" x14ac:dyDescent="0.25">
      <c r="A228">
        <v>5007274</v>
      </c>
      <c r="B228" t="s">
        <v>3</v>
      </c>
    </row>
    <row r="229" spans="1:81" x14ac:dyDescent="0.25">
      <c r="A229">
        <v>5015851</v>
      </c>
      <c r="B229" t="s">
        <v>3</v>
      </c>
      <c r="Y229" s="23">
        <v>113.7</v>
      </c>
      <c r="BC229">
        <v>16.8</v>
      </c>
      <c r="BL229">
        <v>15</v>
      </c>
      <c r="BX229" s="25">
        <v>10.199999999999999</v>
      </c>
      <c r="CC229">
        <v>11.4</v>
      </c>
    </row>
    <row r="230" spans="1:81" x14ac:dyDescent="0.25">
      <c r="A230">
        <v>6015647</v>
      </c>
      <c r="B230" t="s">
        <v>3</v>
      </c>
      <c r="Y230">
        <v>142</v>
      </c>
      <c r="Z230">
        <v>123</v>
      </c>
      <c r="AA230">
        <v>126</v>
      </c>
      <c r="AB230">
        <v>122</v>
      </c>
      <c r="AC230">
        <v>128</v>
      </c>
      <c r="AE230">
        <v>131</v>
      </c>
      <c r="AH230">
        <v>122</v>
      </c>
      <c r="AM230">
        <v>121</v>
      </c>
      <c r="AO230">
        <v>134</v>
      </c>
      <c r="BA230">
        <v>85</v>
      </c>
      <c r="BK230">
        <v>44</v>
      </c>
    </row>
    <row r="231" spans="1:81" x14ac:dyDescent="0.25">
      <c r="A231" s="14">
        <v>6056633</v>
      </c>
      <c r="B231" t="s">
        <v>3</v>
      </c>
      <c r="V231">
        <v>211</v>
      </c>
      <c r="AB231">
        <v>271</v>
      </c>
      <c r="AP231">
        <v>40.5</v>
      </c>
    </row>
    <row r="232" spans="1:81" x14ac:dyDescent="0.25">
      <c r="A232">
        <v>7086224</v>
      </c>
      <c r="B232" t="s">
        <v>3</v>
      </c>
      <c r="AI232">
        <v>378.6</v>
      </c>
      <c r="AN232" s="25">
        <v>454.2</v>
      </c>
      <c r="AV232" s="25">
        <v>247.2</v>
      </c>
      <c r="AY232">
        <v>181.2</v>
      </c>
    </row>
    <row r="233" spans="1:81" x14ac:dyDescent="0.25">
      <c r="A233" s="14">
        <v>8040959</v>
      </c>
      <c r="B233" t="s">
        <v>3</v>
      </c>
      <c r="W233">
        <v>778.1</v>
      </c>
    </row>
    <row r="234" spans="1:81" x14ac:dyDescent="0.25">
      <c r="A234">
        <v>8107048</v>
      </c>
      <c r="B234" t="s">
        <v>3</v>
      </c>
      <c r="Y234">
        <v>312</v>
      </c>
      <c r="AI234">
        <v>271.2</v>
      </c>
    </row>
    <row r="235" spans="1:81" x14ac:dyDescent="0.25">
      <c r="A235" s="14">
        <v>8124044</v>
      </c>
      <c r="B235" t="s">
        <v>3</v>
      </c>
      <c r="BJ235">
        <v>766</v>
      </c>
      <c r="BL235">
        <v>741</v>
      </c>
      <c r="BP235">
        <v>390</v>
      </c>
    </row>
    <row r="236" spans="1:81" x14ac:dyDescent="0.25">
      <c r="A236">
        <v>8142949</v>
      </c>
      <c r="B236" t="s">
        <v>3</v>
      </c>
    </row>
    <row r="237" spans="1:81" x14ac:dyDescent="0.25">
      <c r="A237">
        <v>9023306</v>
      </c>
      <c r="B237" t="s">
        <v>3</v>
      </c>
      <c r="AB237">
        <v>402</v>
      </c>
      <c r="AC237">
        <v>318</v>
      </c>
      <c r="AD237">
        <v>258</v>
      </c>
      <c r="AG237">
        <v>239.4</v>
      </c>
    </row>
    <row r="238" spans="1:81" x14ac:dyDescent="0.25">
      <c r="A238">
        <v>9034464</v>
      </c>
      <c r="B238" t="s">
        <v>3</v>
      </c>
    </row>
    <row r="239" spans="1:81" x14ac:dyDescent="0.25">
      <c r="A239">
        <v>9040167</v>
      </c>
      <c r="B239" t="s">
        <v>3</v>
      </c>
    </row>
    <row r="240" spans="1:81" x14ac:dyDescent="0.25">
      <c r="A240" s="14">
        <v>9054567</v>
      </c>
      <c r="B240" t="s">
        <v>3</v>
      </c>
      <c r="X240">
        <v>407</v>
      </c>
    </row>
    <row r="241" spans="1:82" x14ac:dyDescent="0.25">
      <c r="A241" s="14">
        <v>9083682</v>
      </c>
      <c r="B241" t="s">
        <v>3</v>
      </c>
      <c r="Y241">
        <v>422</v>
      </c>
      <c r="AB241">
        <v>335</v>
      </c>
      <c r="AJ241">
        <v>124</v>
      </c>
    </row>
    <row r="242" spans="1:82" x14ac:dyDescent="0.25">
      <c r="A242" s="14">
        <v>9102044</v>
      </c>
      <c r="B242" t="s">
        <v>3</v>
      </c>
    </row>
    <row r="243" spans="1:82" x14ac:dyDescent="0.25">
      <c r="A243" s="14">
        <v>9119854</v>
      </c>
      <c r="B243" t="s">
        <v>3</v>
      </c>
    </row>
    <row r="244" spans="1:82" x14ac:dyDescent="0.25">
      <c r="A244">
        <v>9125126</v>
      </c>
      <c r="B244" t="s">
        <v>3</v>
      </c>
    </row>
    <row r="245" spans="1:82" x14ac:dyDescent="0.25">
      <c r="A245" s="14">
        <v>9174811</v>
      </c>
      <c r="B245" t="s">
        <v>3</v>
      </c>
      <c r="Y245">
        <v>63</v>
      </c>
      <c r="BF245">
        <v>44</v>
      </c>
      <c r="BR245">
        <v>30</v>
      </c>
    </row>
    <row r="246" spans="1:82" x14ac:dyDescent="0.25">
      <c r="A246">
        <v>10002875</v>
      </c>
      <c r="B246" t="s">
        <v>3</v>
      </c>
      <c r="Z246">
        <v>699.6</v>
      </c>
      <c r="AA246" s="25">
        <v>583.79999999999995</v>
      </c>
      <c r="AD246">
        <v>363.6</v>
      </c>
      <c r="AE246" s="23">
        <v>370</v>
      </c>
      <c r="AM246">
        <v>243</v>
      </c>
      <c r="AU246">
        <v>268</v>
      </c>
      <c r="AX246">
        <v>272</v>
      </c>
    </row>
    <row r="247" spans="1:82" x14ac:dyDescent="0.25">
      <c r="A247" s="19">
        <v>10023080</v>
      </c>
      <c r="B247" t="s">
        <v>3</v>
      </c>
      <c r="X247">
        <v>357</v>
      </c>
      <c r="BA247">
        <v>62</v>
      </c>
    </row>
    <row r="248" spans="1:82" x14ac:dyDescent="0.25">
      <c r="A248">
        <v>10025212</v>
      </c>
      <c r="B248" t="s">
        <v>3</v>
      </c>
      <c r="AO248">
        <v>85</v>
      </c>
      <c r="BI248">
        <v>85</v>
      </c>
    </row>
    <row r="249" spans="1:82" x14ac:dyDescent="0.25">
      <c r="A249" s="14">
        <v>10069407</v>
      </c>
      <c r="B249" t="s">
        <v>3</v>
      </c>
    </row>
    <row r="250" spans="1:82" x14ac:dyDescent="0.25">
      <c r="A250">
        <v>10071135</v>
      </c>
      <c r="B250" t="s">
        <v>3</v>
      </c>
      <c r="AK250">
        <v>277.2</v>
      </c>
      <c r="AM250">
        <v>235.2</v>
      </c>
      <c r="AO250" s="25">
        <v>232.2</v>
      </c>
      <c r="AS250">
        <v>188.4</v>
      </c>
    </row>
    <row r="251" spans="1:82" x14ac:dyDescent="0.25">
      <c r="A251">
        <v>10083649</v>
      </c>
      <c r="B251" t="s">
        <v>3</v>
      </c>
      <c r="Y251">
        <v>178</v>
      </c>
      <c r="Z251">
        <v>139</v>
      </c>
    </row>
    <row r="252" spans="1:82" x14ac:dyDescent="0.25">
      <c r="A252">
        <v>10102021</v>
      </c>
      <c r="B252" t="s">
        <v>3</v>
      </c>
    </row>
    <row r="253" spans="1:82" x14ac:dyDescent="0.25">
      <c r="A253" s="14">
        <v>10123729</v>
      </c>
      <c r="B253" t="s">
        <v>3</v>
      </c>
    </row>
    <row r="254" spans="1:82" x14ac:dyDescent="0.25">
      <c r="A254">
        <v>10144736</v>
      </c>
      <c r="B254" t="s">
        <v>3</v>
      </c>
    </row>
    <row r="255" spans="1:82" x14ac:dyDescent="0.25">
      <c r="A255" s="14">
        <v>10157275</v>
      </c>
      <c r="B255" t="s">
        <v>3</v>
      </c>
      <c r="X255">
        <v>168</v>
      </c>
      <c r="AF255">
        <v>173</v>
      </c>
      <c r="CD255">
        <v>53</v>
      </c>
    </row>
    <row r="256" spans="1:8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49" x14ac:dyDescent="0.25">
      <c r="A273">
        <v>11228365</v>
      </c>
      <c r="B273" t="s">
        <v>3</v>
      </c>
    </row>
    <row r="274" spans="1:49" x14ac:dyDescent="0.25">
      <c r="A274">
        <v>11242475</v>
      </c>
      <c r="B274" t="s">
        <v>3</v>
      </c>
    </row>
    <row r="275" spans="1:49" x14ac:dyDescent="0.25">
      <c r="A275" s="15">
        <v>12006392</v>
      </c>
      <c r="B275" t="s">
        <v>3</v>
      </c>
    </row>
    <row r="276" spans="1:49" x14ac:dyDescent="0.25">
      <c r="A276">
        <v>12020246</v>
      </c>
      <c r="B276" t="s">
        <v>3</v>
      </c>
    </row>
    <row r="277" spans="1:49" x14ac:dyDescent="0.25">
      <c r="A277">
        <v>12035138</v>
      </c>
      <c r="B277" t="s">
        <v>3</v>
      </c>
    </row>
    <row r="278" spans="1:49" x14ac:dyDescent="0.25">
      <c r="A278" s="15">
        <v>12111578</v>
      </c>
      <c r="B278" t="s">
        <v>3</v>
      </c>
    </row>
    <row r="279" spans="1:49" x14ac:dyDescent="0.25">
      <c r="A279" s="15">
        <v>12133434</v>
      </c>
      <c r="B279" t="s">
        <v>3</v>
      </c>
    </row>
    <row r="280" spans="1:49" x14ac:dyDescent="0.25">
      <c r="A280">
        <v>12164268</v>
      </c>
      <c r="B280" t="s">
        <v>3</v>
      </c>
    </row>
    <row r="281" spans="1:49" x14ac:dyDescent="0.25">
      <c r="A281">
        <v>12164269</v>
      </c>
      <c r="B281" t="s">
        <v>3</v>
      </c>
    </row>
    <row r="282" spans="1:49" x14ac:dyDescent="0.25">
      <c r="A282">
        <v>12168562</v>
      </c>
      <c r="B282" t="s">
        <v>3</v>
      </c>
    </row>
    <row r="283" spans="1:49" x14ac:dyDescent="0.25">
      <c r="A283">
        <v>12190939</v>
      </c>
      <c r="B283" t="s">
        <v>3</v>
      </c>
    </row>
    <row r="284" spans="1:49" x14ac:dyDescent="0.25">
      <c r="A284">
        <v>12311081</v>
      </c>
      <c r="B284" t="s">
        <v>3</v>
      </c>
    </row>
    <row r="285" spans="1:49" x14ac:dyDescent="0.25">
      <c r="A285">
        <v>13006749</v>
      </c>
      <c r="B285" t="s">
        <v>3</v>
      </c>
    </row>
    <row r="286" spans="1:49" x14ac:dyDescent="0.25">
      <c r="A286" s="17"/>
    </row>
    <row r="287" spans="1:49" x14ac:dyDescent="0.25">
      <c r="A287" s="14">
        <v>5281</v>
      </c>
      <c r="B287" t="s">
        <v>0</v>
      </c>
    </row>
    <row r="288" spans="1:49" x14ac:dyDescent="0.25">
      <c r="A288" s="14">
        <v>200085</v>
      </c>
      <c r="B288" t="s">
        <v>0</v>
      </c>
      <c r="M288">
        <v>42</v>
      </c>
      <c r="R288">
        <v>38</v>
      </c>
      <c r="S288">
        <v>33</v>
      </c>
      <c r="X288">
        <v>240</v>
      </c>
      <c r="Y288">
        <v>82</v>
      </c>
      <c r="Z288">
        <v>174</v>
      </c>
      <c r="AA288">
        <v>216</v>
      </c>
      <c r="AB288">
        <v>242</v>
      </c>
      <c r="AC288">
        <v>221</v>
      </c>
      <c r="AD288">
        <v>215</v>
      </c>
      <c r="AE288">
        <v>216</v>
      </c>
      <c r="AF288">
        <v>191</v>
      </c>
      <c r="AH288">
        <v>192</v>
      </c>
      <c r="AJ288">
        <v>168</v>
      </c>
      <c r="AN288">
        <v>135</v>
      </c>
      <c r="AP288">
        <v>98</v>
      </c>
      <c r="AU288">
        <v>78</v>
      </c>
      <c r="AW288">
        <v>56</v>
      </c>
    </row>
    <row r="289" spans="1:56" x14ac:dyDescent="0.25">
      <c r="A289" s="14">
        <v>500129</v>
      </c>
      <c r="B289" t="s">
        <v>0</v>
      </c>
      <c r="AD289">
        <v>10.73</v>
      </c>
      <c r="AF289">
        <v>9.1199999999999992</v>
      </c>
      <c r="AH289">
        <v>526</v>
      </c>
      <c r="AJ289">
        <v>399</v>
      </c>
      <c r="AK289">
        <v>362</v>
      </c>
      <c r="AR289">
        <v>399</v>
      </c>
      <c r="BB289">
        <v>619</v>
      </c>
      <c r="BC289">
        <v>900</v>
      </c>
    </row>
    <row r="290" spans="1:56" x14ac:dyDescent="0.25">
      <c r="A290" s="20">
        <v>1002033</v>
      </c>
      <c r="B290" t="s">
        <v>0</v>
      </c>
      <c r="K290">
        <v>17</v>
      </c>
      <c r="O290">
        <v>20</v>
      </c>
      <c r="Y290">
        <v>57</v>
      </c>
      <c r="AD290">
        <v>45</v>
      </c>
      <c r="AR290">
        <v>20</v>
      </c>
      <c r="BD290">
        <v>30</v>
      </c>
    </row>
    <row r="291" spans="1:56" x14ac:dyDescent="0.25">
      <c r="A291" s="14">
        <v>1003457</v>
      </c>
      <c r="B291" t="s">
        <v>0</v>
      </c>
      <c r="AA291">
        <v>158</v>
      </c>
    </row>
    <row r="292" spans="1:56" x14ac:dyDescent="0.25">
      <c r="A292" s="14">
        <v>2005223</v>
      </c>
      <c r="B292" t="s">
        <v>0</v>
      </c>
      <c r="AA292" s="14" t="s">
        <v>973</v>
      </c>
      <c r="AP292" s="14" t="s">
        <v>974</v>
      </c>
    </row>
    <row r="293" spans="1:56" x14ac:dyDescent="0.25">
      <c r="A293">
        <v>2006107</v>
      </c>
      <c r="B293" t="s">
        <v>0</v>
      </c>
      <c r="Y293">
        <v>128</v>
      </c>
    </row>
    <row r="294" spans="1:56" x14ac:dyDescent="0.25">
      <c r="A294" s="14">
        <v>2012014</v>
      </c>
      <c r="B294" t="s">
        <v>0</v>
      </c>
      <c r="N294">
        <v>5</v>
      </c>
    </row>
    <row r="295" spans="1:56" x14ac:dyDescent="0.25">
      <c r="A295" s="14">
        <v>3000152</v>
      </c>
      <c r="B295" t="s">
        <v>0</v>
      </c>
      <c r="X295" s="23">
        <v>9</v>
      </c>
    </row>
    <row r="296" spans="1:56" x14ac:dyDescent="0.25">
      <c r="A296">
        <v>3014566</v>
      </c>
      <c r="B296" t="s">
        <v>0</v>
      </c>
    </row>
    <row r="297" spans="1:56" x14ac:dyDescent="0.25">
      <c r="A297">
        <v>3015058</v>
      </c>
      <c r="B297" t="s">
        <v>0</v>
      </c>
      <c r="N297">
        <v>17</v>
      </c>
      <c r="Z297">
        <v>269</v>
      </c>
      <c r="AA297">
        <v>269</v>
      </c>
      <c r="AG297">
        <v>153</v>
      </c>
    </row>
    <row r="298" spans="1:56" x14ac:dyDescent="0.25">
      <c r="A298" s="18">
        <v>4000996</v>
      </c>
      <c r="B298" t="s">
        <v>0</v>
      </c>
      <c r="Z298">
        <v>69</v>
      </c>
      <c r="AA298">
        <v>67.8</v>
      </c>
      <c r="AB298">
        <v>75</v>
      </c>
      <c r="AF298">
        <v>121.2</v>
      </c>
      <c r="AM298">
        <v>83.4</v>
      </c>
    </row>
    <row r="299" spans="1:56" x14ac:dyDescent="0.25">
      <c r="A299">
        <v>4003768</v>
      </c>
      <c r="B299" t="s">
        <v>0</v>
      </c>
      <c r="S299">
        <v>12</v>
      </c>
      <c r="V299">
        <v>7</v>
      </c>
      <c r="Y299">
        <v>23</v>
      </c>
      <c r="Z299">
        <v>47</v>
      </c>
      <c r="AA299">
        <v>55</v>
      </c>
      <c r="AB299">
        <v>82</v>
      </c>
    </row>
    <row r="300" spans="1:56" x14ac:dyDescent="0.25">
      <c r="A300">
        <v>4006540</v>
      </c>
      <c r="B300" t="s">
        <v>0</v>
      </c>
      <c r="AI300">
        <v>243</v>
      </c>
    </row>
    <row r="301" spans="1:56" x14ac:dyDescent="0.25">
      <c r="A301">
        <v>4007054</v>
      </c>
      <c r="B301" t="s">
        <v>0</v>
      </c>
    </row>
    <row r="302" spans="1:56" x14ac:dyDescent="0.25">
      <c r="A302">
        <v>4011002</v>
      </c>
      <c r="B302" t="s">
        <v>0</v>
      </c>
      <c r="Y302" s="25">
        <v>109.8</v>
      </c>
      <c r="Z302" s="25">
        <v>109.8</v>
      </c>
      <c r="AD302">
        <v>205.8</v>
      </c>
      <c r="AG302">
        <v>218.4</v>
      </c>
    </row>
    <row r="303" spans="1:56" x14ac:dyDescent="0.25">
      <c r="A303">
        <v>4900268</v>
      </c>
      <c r="B303" t="s">
        <v>0</v>
      </c>
    </row>
    <row r="304" spans="1:56" x14ac:dyDescent="0.25">
      <c r="A304">
        <v>5001097</v>
      </c>
      <c r="B304" t="s">
        <v>0</v>
      </c>
      <c r="Q304">
        <v>95</v>
      </c>
      <c r="R304">
        <v>90</v>
      </c>
      <c r="U304">
        <v>91</v>
      </c>
      <c r="Y304">
        <v>159</v>
      </c>
      <c r="AE304">
        <v>136</v>
      </c>
      <c r="AG304">
        <v>116</v>
      </c>
    </row>
    <row r="305" spans="1:25" x14ac:dyDescent="0.25">
      <c r="A305">
        <v>5001098</v>
      </c>
      <c r="B305" t="s">
        <v>0</v>
      </c>
      <c r="M305">
        <v>224</v>
      </c>
      <c r="P305">
        <v>231</v>
      </c>
      <c r="Q305">
        <v>249</v>
      </c>
      <c r="T305">
        <v>301</v>
      </c>
      <c r="Y305">
        <v>378</v>
      </c>
    </row>
    <row r="306" spans="1:25" x14ac:dyDescent="0.25">
      <c r="A306">
        <v>5006152</v>
      </c>
      <c r="B306" t="s">
        <v>0</v>
      </c>
    </row>
    <row r="307" spans="1:25" x14ac:dyDescent="0.25">
      <c r="A307" s="16">
        <v>5011824</v>
      </c>
      <c r="B307" t="s">
        <v>0</v>
      </c>
    </row>
    <row r="308" spans="1:25" x14ac:dyDescent="0.25">
      <c r="A308">
        <v>5016179</v>
      </c>
      <c r="B308" t="s">
        <v>0</v>
      </c>
    </row>
    <row r="309" spans="1:25" x14ac:dyDescent="0.25">
      <c r="A309">
        <v>5018677</v>
      </c>
      <c r="B309" t="s">
        <v>0</v>
      </c>
    </row>
    <row r="310" spans="1:25" x14ac:dyDescent="0.25">
      <c r="A310">
        <v>8012361</v>
      </c>
      <c r="B310" t="s">
        <v>0</v>
      </c>
    </row>
    <row r="311" spans="1:25" x14ac:dyDescent="0.25">
      <c r="A311">
        <v>7079011</v>
      </c>
      <c r="B311" t="s">
        <v>0</v>
      </c>
    </row>
    <row r="312" spans="1:25" x14ac:dyDescent="0.25">
      <c r="A312">
        <v>8055349</v>
      </c>
      <c r="B312" t="s">
        <v>0</v>
      </c>
    </row>
    <row r="313" spans="1:25" x14ac:dyDescent="0.25">
      <c r="A313">
        <v>8135416</v>
      </c>
      <c r="B313" t="s">
        <v>0</v>
      </c>
    </row>
    <row r="314" spans="1:25" x14ac:dyDescent="0.25">
      <c r="A314">
        <v>93018945</v>
      </c>
      <c r="B314" t="s">
        <v>0</v>
      </c>
    </row>
    <row r="315" spans="1:25" x14ac:dyDescent="0.25">
      <c r="A315">
        <v>94009028</v>
      </c>
      <c r="B315" t="s">
        <v>0</v>
      </c>
    </row>
    <row r="316" spans="1:25" x14ac:dyDescent="0.25">
      <c r="A316">
        <v>95005907</v>
      </c>
      <c r="B316" t="s">
        <v>0</v>
      </c>
    </row>
    <row r="317" spans="1:25" x14ac:dyDescent="0.25">
      <c r="A317">
        <v>95900164</v>
      </c>
      <c r="B317" t="s">
        <v>0</v>
      </c>
    </row>
    <row r="318" spans="1:25" x14ac:dyDescent="0.25">
      <c r="A318">
        <v>96015811</v>
      </c>
      <c r="B318" t="s">
        <v>0</v>
      </c>
    </row>
    <row r="319" spans="1:25" x14ac:dyDescent="0.25">
      <c r="A319">
        <v>97001240</v>
      </c>
      <c r="B319" t="s">
        <v>0</v>
      </c>
    </row>
    <row r="320" spans="1:25" x14ac:dyDescent="0.25">
      <c r="A320">
        <v>97005366</v>
      </c>
      <c r="B320" t="s">
        <v>0</v>
      </c>
    </row>
    <row r="321" spans="1:42" x14ac:dyDescent="0.25">
      <c r="A321">
        <v>98000595</v>
      </c>
      <c r="B321" t="s">
        <v>0</v>
      </c>
    </row>
    <row r="322" spans="1:42" x14ac:dyDescent="0.25">
      <c r="A322">
        <v>98002692</v>
      </c>
      <c r="B322" t="s">
        <v>0</v>
      </c>
    </row>
    <row r="323" spans="1:42" x14ac:dyDescent="0.25">
      <c r="A323">
        <v>98005277</v>
      </c>
      <c r="B323" t="s">
        <v>0</v>
      </c>
      <c r="X323">
        <v>12</v>
      </c>
    </row>
    <row r="324" spans="1:42" x14ac:dyDescent="0.25">
      <c r="A324">
        <v>99001815</v>
      </c>
      <c r="B324" t="s">
        <v>0</v>
      </c>
    </row>
    <row r="325" spans="1:42" x14ac:dyDescent="0.25">
      <c r="A325">
        <v>6012361</v>
      </c>
      <c r="B325" t="s">
        <v>0</v>
      </c>
      <c r="AA325">
        <v>1051.2</v>
      </c>
      <c r="AB325">
        <v>936.6</v>
      </c>
      <c r="AP325">
        <v>96</v>
      </c>
    </row>
    <row r="326" spans="1:42" x14ac:dyDescent="0.25">
      <c r="A326">
        <v>6015793</v>
      </c>
      <c r="B326" t="s">
        <v>0</v>
      </c>
      <c r="Y326">
        <v>363</v>
      </c>
      <c r="Z326">
        <v>415</v>
      </c>
      <c r="AC326">
        <v>438</v>
      </c>
    </row>
    <row r="327" spans="1:42" x14ac:dyDescent="0.25">
      <c r="A327">
        <v>6043619</v>
      </c>
      <c r="B327" t="s">
        <v>0</v>
      </c>
      <c r="Y327">
        <v>274.8</v>
      </c>
    </row>
    <row r="328" spans="1:42" x14ac:dyDescent="0.25">
      <c r="A328">
        <v>7001097</v>
      </c>
      <c r="B328" t="s">
        <v>0</v>
      </c>
    </row>
    <row r="329" spans="1:42" x14ac:dyDescent="0.25">
      <c r="A329">
        <v>7011435</v>
      </c>
      <c r="B329" t="s">
        <v>0</v>
      </c>
      <c r="Y329">
        <v>533</v>
      </c>
      <c r="AA329">
        <v>651</v>
      </c>
      <c r="AE329">
        <v>666</v>
      </c>
    </row>
    <row r="330" spans="1:42" x14ac:dyDescent="0.25">
      <c r="A330">
        <v>7045811</v>
      </c>
      <c r="B330" t="s">
        <v>0</v>
      </c>
      <c r="AJ330">
        <v>225</v>
      </c>
    </row>
    <row r="331" spans="1:42" x14ac:dyDescent="0.25">
      <c r="A331">
        <v>7071198</v>
      </c>
      <c r="B331" t="s">
        <v>0</v>
      </c>
    </row>
    <row r="332" spans="1:42" x14ac:dyDescent="0.25">
      <c r="A332">
        <v>7101143</v>
      </c>
      <c r="B332" t="s">
        <v>0</v>
      </c>
      <c r="Y332">
        <v>21.44</v>
      </c>
      <c r="AA332">
        <v>21.63</v>
      </c>
      <c r="AB332">
        <v>24.25</v>
      </c>
      <c r="AF332">
        <v>22.4</v>
      </c>
      <c r="AI332">
        <v>23.58</v>
      </c>
      <c r="AK332">
        <v>24.02</v>
      </c>
    </row>
    <row r="333" spans="1:42" x14ac:dyDescent="0.25">
      <c r="A333">
        <v>8073350</v>
      </c>
      <c r="B333" t="s">
        <v>0</v>
      </c>
    </row>
    <row r="334" spans="1:42" x14ac:dyDescent="0.25">
      <c r="A334">
        <v>8073645</v>
      </c>
      <c r="B334" t="s">
        <v>0</v>
      </c>
    </row>
    <row r="335" spans="1:42" x14ac:dyDescent="0.25">
      <c r="A335" s="20">
        <v>8089666</v>
      </c>
      <c r="B335" t="s">
        <v>0</v>
      </c>
      <c r="U335">
        <v>118</v>
      </c>
      <c r="V335">
        <v>26</v>
      </c>
      <c r="W335">
        <v>24</v>
      </c>
      <c r="Y335" s="23">
        <v>31</v>
      </c>
      <c r="Z335">
        <v>43</v>
      </c>
    </row>
    <row r="336" spans="1:42" x14ac:dyDescent="0.25">
      <c r="A336">
        <v>8103536</v>
      </c>
      <c r="B336" t="s">
        <v>0</v>
      </c>
    </row>
    <row r="337" spans="1:57" x14ac:dyDescent="0.25">
      <c r="A337" s="21">
        <v>8124816</v>
      </c>
      <c r="B337" t="s">
        <v>0</v>
      </c>
      <c r="Y337">
        <v>207</v>
      </c>
      <c r="AB337">
        <v>317</v>
      </c>
      <c r="AF337">
        <v>257</v>
      </c>
      <c r="AL337">
        <v>141</v>
      </c>
    </row>
    <row r="338" spans="1:57" x14ac:dyDescent="0.25">
      <c r="A338">
        <v>9003267</v>
      </c>
      <c r="B338" t="s">
        <v>0</v>
      </c>
      <c r="Z338">
        <v>272.39999999999998</v>
      </c>
      <c r="AE338">
        <v>352.2</v>
      </c>
      <c r="AI338">
        <v>258</v>
      </c>
      <c r="AJ338" s="25">
        <v>266.39999999999998</v>
      </c>
      <c r="BE338">
        <v>40.200000000000003</v>
      </c>
    </row>
    <row r="339" spans="1:57" x14ac:dyDescent="0.25">
      <c r="A339">
        <v>9036964</v>
      </c>
      <c r="B339" t="s">
        <v>0</v>
      </c>
      <c r="D339">
        <v>120.6</v>
      </c>
      <c r="Y339">
        <v>317</v>
      </c>
      <c r="Z339">
        <v>281</v>
      </c>
    </row>
    <row r="340" spans="1:57" x14ac:dyDescent="0.25">
      <c r="A340">
        <v>9090287</v>
      </c>
      <c r="B340" t="s">
        <v>0</v>
      </c>
      <c r="AB340">
        <v>207</v>
      </c>
    </row>
    <row r="341" spans="1:57" x14ac:dyDescent="0.25">
      <c r="A341">
        <v>9095148</v>
      </c>
      <c r="B341" t="s">
        <v>0</v>
      </c>
      <c r="Z341">
        <v>213</v>
      </c>
    </row>
    <row r="342" spans="1:57" x14ac:dyDescent="0.25">
      <c r="A342" s="14">
        <v>9104979</v>
      </c>
      <c r="B342" t="s">
        <v>0</v>
      </c>
    </row>
    <row r="343" spans="1:57" x14ac:dyDescent="0.25">
      <c r="A343">
        <v>9139514</v>
      </c>
      <c r="B343" t="s">
        <v>0</v>
      </c>
    </row>
    <row r="344" spans="1:57" x14ac:dyDescent="0.25">
      <c r="A344">
        <v>10020659</v>
      </c>
      <c r="B344" t="s">
        <v>0</v>
      </c>
      <c r="C344">
        <v>183.6</v>
      </c>
      <c r="H344">
        <v>322.8</v>
      </c>
      <c r="Y344">
        <v>1350</v>
      </c>
      <c r="Z344">
        <v>1064.4000000000001</v>
      </c>
      <c r="AB344">
        <v>1000.8</v>
      </c>
      <c r="AG344">
        <v>447</v>
      </c>
    </row>
    <row r="345" spans="1:57" x14ac:dyDescent="0.25">
      <c r="A345">
        <v>10025902</v>
      </c>
      <c r="B345" t="s">
        <v>0</v>
      </c>
      <c r="Y345">
        <v>678</v>
      </c>
      <c r="Z345">
        <v>546.6</v>
      </c>
      <c r="AE345">
        <v>414.6</v>
      </c>
      <c r="AF345">
        <v>362.4</v>
      </c>
      <c r="AI345">
        <v>285</v>
      </c>
      <c r="AL345">
        <v>233.4</v>
      </c>
      <c r="AR345">
        <v>351</v>
      </c>
    </row>
    <row r="346" spans="1:57" x14ac:dyDescent="0.25">
      <c r="A346">
        <v>10027654</v>
      </c>
      <c r="B346" t="s">
        <v>0</v>
      </c>
    </row>
    <row r="347" spans="1:57" x14ac:dyDescent="0.25">
      <c r="A347">
        <v>10084485</v>
      </c>
      <c r="B347" t="s">
        <v>0</v>
      </c>
      <c r="Y347">
        <v>110</v>
      </c>
    </row>
    <row r="348" spans="1:57" x14ac:dyDescent="0.25">
      <c r="A348">
        <v>10098420</v>
      </c>
      <c r="B348" t="s">
        <v>0</v>
      </c>
      <c r="Y348">
        <v>73</v>
      </c>
      <c r="Z348">
        <v>75</v>
      </c>
      <c r="AA348">
        <v>84</v>
      </c>
      <c r="AB348">
        <v>111</v>
      </c>
    </row>
    <row r="349" spans="1:57" x14ac:dyDescent="0.25">
      <c r="A349">
        <v>10129565</v>
      </c>
      <c r="B349" t="s">
        <v>0</v>
      </c>
      <c r="Z349">
        <v>435.6</v>
      </c>
      <c r="AC349" s="25">
        <v>503.4</v>
      </c>
      <c r="AJ349">
        <v>201.6</v>
      </c>
    </row>
    <row r="350" spans="1:57" x14ac:dyDescent="0.25">
      <c r="A350" s="14">
        <v>10146828</v>
      </c>
      <c r="B350" t="s">
        <v>0</v>
      </c>
    </row>
    <row r="351" spans="1:57" x14ac:dyDescent="0.25">
      <c r="A351">
        <v>10163776</v>
      </c>
      <c r="B351" t="s">
        <v>0</v>
      </c>
      <c r="G351">
        <v>66</v>
      </c>
      <c r="Y351">
        <v>1027</v>
      </c>
    </row>
    <row r="352" spans="1:57" x14ac:dyDescent="0.25">
      <c r="A352">
        <v>10173664</v>
      </c>
      <c r="B352" t="s">
        <v>0</v>
      </c>
      <c r="AB352">
        <v>193.8</v>
      </c>
      <c r="AD352">
        <v>191.4</v>
      </c>
      <c r="AI352">
        <v>227.4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5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40"/>
  <sheetViews>
    <sheetView workbookViewId="0">
      <selection activeCell="E21" sqref="E21:E34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7.140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975</v>
      </c>
      <c r="D1" t="s">
        <v>95</v>
      </c>
      <c r="E1" t="s">
        <v>133</v>
      </c>
    </row>
    <row r="2" spans="1:5" x14ac:dyDescent="0.25">
      <c r="A2">
        <v>200085</v>
      </c>
      <c r="B2" t="s">
        <v>0</v>
      </c>
      <c r="C2" t="s">
        <v>975</v>
      </c>
      <c r="D2" t="s">
        <v>1026</v>
      </c>
      <c r="E2">
        <v>18</v>
      </c>
    </row>
    <row r="3" spans="1:5" x14ac:dyDescent="0.25">
      <c r="A3">
        <v>6015647</v>
      </c>
      <c r="B3" t="s">
        <v>3</v>
      </c>
      <c r="C3" t="s">
        <v>975</v>
      </c>
      <c r="D3" t="s">
        <v>1012</v>
      </c>
      <c r="E3">
        <v>11</v>
      </c>
    </row>
    <row r="4" spans="1:5" x14ac:dyDescent="0.25">
      <c r="A4">
        <v>5004654</v>
      </c>
      <c r="B4" t="s">
        <v>5</v>
      </c>
      <c r="C4" t="s">
        <v>975</v>
      </c>
      <c r="D4" t="s">
        <v>1003</v>
      </c>
      <c r="E4">
        <v>10</v>
      </c>
    </row>
    <row r="5" spans="1:5" x14ac:dyDescent="0.25">
      <c r="A5">
        <v>2003649</v>
      </c>
      <c r="B5" t="s">
        <v>3</v>
      </c>
      <c r="C5" t="s">
        <v>975</v>
      </c>
      <c r="D5" t="s">
        <v>1006</v>
      </c>
      <c r="E5">
        <v>8</v>
      </c>
    </row>
    <row r="6" spans="1:5" x14ac:dyDescent="0.25">
      <c r="A6">
        <v>500129</v>
      </c>
      <c r="B6" t="s">
        <v>0</v>
      </c>
      <c r="C6" t="s">
        <v>975</v>
      </c>
      <c r="D6" t="s">
        <v>1027</v>
      </c>
      <c r="E6">
        <v>8</v>
      </c>
    </row>
    <row r="7" spans="1:5" x14ac:dyDescent="0.25">
      <c r="A7">
        <v>96018835</v>
      </c>
      <c r="B7" t="s">
        <v>16</v>
      </c>
      <c r="C7" t="s">
        <v>975</v>
      </c>
      <c r="D7" t="s">
        <v>978</v>
      </c>
      <c r="E7">
        <v>7</v>
      </c>
    </row>
    <row r="8" spans="1:5" x14ac:dyDescent="0.25">
      <c r="A8">
        <v>4012248</v>
      </c>
      <c r="B8" t="s">
        <v>5</v>
      </c>
      <c r="C8" t="s">
        <v>975</v>
      </c>
      <c r="D8" t="s">
        <v>1002</v>
      </c>
      <c r="E8">
        <v>7</v>
      </c>
    </row>
    <row r="9" spans="1:5" x14ac:dyDescent="0.25">
      <c r="A9">
        <v>10002875</v>
      </c>
      <c r="B9" t="s">
        <v>3</v>
      </c>
      <c r="C9" t="s">
        <v>975</v>
      </c>
      <c r="D9" t="s">
        <v>1020</v>
      </c>
      <c r="E9">
        <v>7</v>
      </c>
    </row>
    <row r="10" spans="1:5" x14ac:dyDescent="0.25">
      <c r="A10">
        <v>10025902</v>
      </c>
      <c r="B10" t="s">
        <v>0</v>
      </c>
      <c r="C10" t="s">
        <v>975</v>
      </c>
      <c r="D10" t="s">
        <v>1045</v>
      </c>
      <c r="E10">
        <v>7</v>
      </c>
    </row>
    <row r="11" spans="1:5" x14ac:dyDescent="0.25">
      <c r="A11">
        <v>9044899</v>
      </c>
      <c r="B11" t="s">
        <v>5</v>
      </c>
      <c r="C11" t="s">
        <v>975</v>
      </c>
      <c r="D11" t="s">
        <v>987</v>
      </c>
      <c r="E11">
        <v>6</v>
      </c>
    </row>
    <row r="12" spans="1:5" x14ac:dyDescent="0.25">
      <c r="A12">
        <v>10030897</v>
      </c>
      <c r="B12" t="s">
        <v>5</v>
      </c>
      <c r="C12" t="s">
        <v>975</v>
      </c>
      <c r="D12" t="s">
        <v>991</v>
      </c>
      <c r="E12">
        <v>6</v>
      </c>
    </row>
    <row r="13" spans="1:5" x14ac:dyDescent="0.25">
      <c r="A13">
        <v>500245</v>
      </c>
      <c r="B13" t="s">
        <v>3</v>
      </c>
      <c r="C13" t="s">
        <v>975</v>
      </c>
      <c r="D13" t="s">
        <v>1004</v>
      </c>
      <c r="E13">
        <v>6</v>
      </c>
    </row>
    <row r="14" spans="1:5" x14ac:dyDescent="0.25">
      <c r="A14">
        <v>1002033</v>
      </c>
      <c r="B14" t="s">
        <v>0</v>
      </c>
      <c r="C14" t="s">
        <v>975</v>
      </c>
      <c r="D14" t="s">
        <v>1028</v>
      </c>
      <c r="E14">
        <v>6</v>
      </c>
    </row>
    <row r="15" spans="1:5" x14ac:dyDescent="0.25">
      <c r="A15">
        <v>4003768</v>
      </c>
      <c r="B15" t="s">
        <v>0</v>
      </c>
      <c r="C15" t="s">
        <v>975</v>
      </c>
      <c r="D15" t="s">
        <v>1032</v>
      </c>
      <c r="E15">
        <v>6</v>
      </c>
    </row>
    <row r="16" spans="1:5" x14ac:dyDescent="0.25">
      <c r="A16">
        <v>5001097</v>
      </c>
      <c r="B16" t="s">
        <v>0</v>
      </c>
      <c r="C16" t="s">
        <v>975</v>
      </c>
      <c r="D16" t="s">
        <v>1034</v>
      </c>
      <c r="E16">
        <v>6</v>
      </c>
    </row>
    <row r="17" spans="1:5" x14ac:dyDescent="0.25">
      <c r="A17">
        <v>7101143</v>
      </c>
      <c r="B17" t="s">
        <v>0</v>
      </c>
      <c r="C17" t="s">
        <v>975</v>
      </c>
      <c r="D17" t="s">
        <v>1039</v>
      </c>
      <c r="E17">
        <v>6</v>
      </c>
    </row>
    <row r="18" spans="1:5" x14ac:dyDescent="0.25">
      <c r="A18">
        <v>10020659</v>
      </c>
      <c r="B18" t="s">
        <v>0</v>
      </c>
      <c r="C18" t="s">
        <v>975</v>
      </c>
      <c r="D18" t="s">
        <v>1044</v>
      </c>
      <c r="E18">
        <v>6</v>
      </c>
    </row>
    <row r="19" spans="1:5" x14ac:dyDescent="0.25">
      <c r="A19">
        <v>1005522</v>
      </c>
      <c r="B19" t="s">
        <v>5</v>
      </c>
      <c r="C19" t="s">
        <v>975</v>
      </c>
      <c r="D19" t="s">
        <v>993</v>
      </c>
      <c r="E19">
        <v>5</v>
      </c>
    </row>
    <row r="20" spans="1:5" x14ac:dyDescent="0.25">
      <c r="A20">
        <v>1009760</v>
      </c>
      <c r="B20" t="s">
        <v>5</v>
      </c>
      <c r="C20" t="s">
        <v>975</v>
      </c>
      <c r="D20" t="s">
        <v>995</v>
      </c>
      <c r="E20">
        <v>5</v>
      </c>
    </row>
    <row r="21" spans="1:5" x14ac:dyDescent="0.25">
      <c r="A21">
        <v>5015851</v>
      </c>
      <c r="B21" t="s">
        <v>3</v>
      </c>
      <c r="C21" t="s">
        <v>975</v>
      </c>
      <c r="D21" t="s">
        <v>1011</v>
      </c>
      <c r="E21">
        <v>5</v>
      </c>
    </row>
    <row r="22" spans="1:5" x14ac:dyDescent="0.25">
      <c r="A22">
        <v>4000996</v>
      </c>
      <c r="B22" t="s">
        <v>0</v>
      </c>
      <c r="C22" t="s">
        <v>975</v>
      </c>
      <c r="D22" t="s">
        <v>1031</v>
      </c>
      <c r="E22">
        <v>5</v>
      </c>
    </row>
    <row r="23" spans="1:5" x14ac:dyDescent="0.25">
      <c r="A23">
        <v>5001098</v>
      </c>
      <c r="B23" t="s">
        <v>0</v>
      </c>
      <c r="C23" t="s">
        <v>975</v>
      </c>
      <c r="D23" t="s">
        <v>1035</v>
      </c>
      <c r="E23">
        <v>5</v>
      </c>
    </row>
    <row r="24" spans="1:5" x14ac:dyDescent="0.25">
      <c r="A24">
        <v>8089666</v>
      </c>
      <c r="B24" t="s">
        <v>0</v>
      </c>
      <c r="C24" t="s">
        <v>975</v>
      </c>
      <c r="D24" t="s">
        <v>1040</v>
      </c>
      <c r="E24">
        <v>5</v>
      </c>
    </row>
    <row r="25" spans="1:5" x14ac:dyDescent="0.25">
      <c r="A25">
        <v>9003267</v>
      </c>
      <c r="B25" t="s">
        <v>0</v>
      </c>
      <c r="C25" t="s">
        <v>975</v>
      </c>
      <c r="D25" t="s">
        <v>1042</v>
      </c>
      <c r="E25">
        <v>5</v>
      </c>
    </row>
    <row r="26" spans="1:5" x14ac:dyDescent="0.25">
      <c r="A26">
        <v>10064335</v>
      </c>
      <c r="B26" t="s">
        <v>18</v>
      </c>
      <c r="C26" t="s">
        <v>975</v>
      </c>
      <c r="D26" t="s">
        <v>977</v>
      </c>
      <c r="E26">
        <v>4</v>
      </c>
    </row>
    <row r="27" spans="1:5" x14ac:dyDescent="0.25">
      <c r="A27">
        <v>11240728</v>
      </c>
      <c r="B27" t="s">
        <v>11</v>
      </c>
      <c r="C27" t="s">
        <v>975</v>
      </c>
      <c r="D27" t="s">
        <v>981</v>
      </c>
      <c r="E27">
        <v>4</v>
      </c>
    </row>
    <row r="28" spans="1:5" x14ac:dyDescent="0.25">
      <c r="A28">
        <v>9016278</v>
      </c>
      <c r="B28" t="s">
        <v>5</v>
      </c>
      <c r="C28" t="s">
        <v>975</v>
      </c>
      <c r="D28" t="s">
        <v>985</v>
      </c>
      <c r="E28">
        <v>4</v>
      </c>
    </row>
    <row r="29" spans="1:5" x14ac:dyDescent="0.25">
      <c r="A29">
        <v>9150676</v>
      </c>
      <c r="B29" t="s">
        <v>5</v>
      </c>
      <c r="C29" t="s">
        <v>975</v>
      </c>
      <c r="D29" t="s">
        <v>990</v>
      </c>
      <c r="E29">
        <v>4</v>
      </c>
    </row>
    <row r="30" spans="1:5" x14ac:dyDescent="0.25">
      <c r="A30">
        <v>4009906</v>
      </c>
      <c r="B30" t="s">
        <v>5</v>
      </c>
      <c r="C30" t="s">
        <v>975</v>
      </c>
      <c r="D30" t="s">
        <v>1000</v>
      </c>
      <c r="E30">
        <v>4</v>
      </c>
    </row>
    <row r="31" spans="1:5" x14ac:dyDescent="0.25">
      <c r="A31">
        <v>3009633</v>
      </c>
      <c r="B31" t="s">
        <v>3</v>
      </c>
      <c r="C31" t="s">
        <v>975</v>
      </c>
      <c r="D31" t="s">
        <v>1008</v>
      </c>
      <c r="E31">
        <v>4</v>
      </c>
    </row>
    <row r="32" spans="1:5" x14ac:dyDescent="0.25">
      <c r="A32">
        <v>7086224</v>
      </c>
      <c r="B32" t="s">
        <v>3</v>
      </c>
      <c r="C32" t="s">
        <v>975</v>
      </c>
      <c r="D32" t="s">
        <v>1014</v>
      </c>
      <c r="E32">
        <v>4</v>
      </c>
    </row>
    <row r="33" spans="1:5" x14ac:dyDescent="0.25">
      <c r="A33">
        <v>9023306</v>
      </c>
      <c r="B33" t="s">
        <v>3</v>
      </c>
      <c r="C33" t="s">
        <v>975</v>
      </c>
      <c r="D33" t="s">
        <v>1017</v>
      </c>
      <c r="E33">
        <v>4</v>
      </c>
    </row>
    <row r="34" spans="1:5" x14ac:dyDescent="0.25">
      <c r="A34">
        <v>10071135</v>
      </c>
      <c r="B34" t="s">
        <v>3</v>
      </c>
      <c r="C34" t="s">
        <v>975</v>
      </c>
      <c r="D34" t="s">
        <v>1023</v>
      </c>
      <c r="E34">
        <v>4</v>
      </c>
    </row>
    <row r="35" spans="1:5" x14ac:dyDescent="0.25">
      <c r="A35">
        <v>3015058</v>
      </c>
      <c r="B35" t="s">
        <v>0</v>
      </c>
      <c r="C35" t="s">
        <v>975</v>
      </c>
      <c r="D35" t="s">
        <v>1030</v>
      </c>
      <c r="E35">
        <v>4</v>
      </c>
    </row>
    <row r="36" spans="1:5" x14ac:dyDescent="0.25">
      <c r="A36">
        <v>4011002</v>
      </c>
      <c r="B36" t="s">
        <v>0</v>
      </c>
      <c r="C36" t="s">
        <v>975</v>
      </c>
      <c r="D36" t="s">
        <v>1033</v>
      </c>
      <c r="E36">
        <v>4</v>
      </c>
    </row>
    <row r="37" spans="1:5" x14ac:dyDescent="0.25">
      <c r="A37">
        <v>8124816</v>
      </c>
      <c r="B37" t="s">
        <v>0</v>
      </c>
      <c r="C37" t="s">
        <v>975</v>
      </c>
      <c r="D37" t="s">
        <v>1041</v>
      </c>
      <c r="E37">
        <v>4</v>
      </c>
    </row>
    <row r="38" spans="1:5" x14ac:dyDescent="0.25">
      <c r="A38">
        <v>10098420</v>
      </c>
      <c r="B38" t="s">
        <v>0</v>
      </c>
      <c r="C38" t="s">
        <v>975</v>
      </c>
      <c r="D38" t="s">
        <v>1046</v>
      </c>
      <c r="E38">
        <v>4</v>
      </c>
    </row>
    <row r="39" spans="1:5" x14ac:dyDescent="0.25">
      <c r="A39">
        <v>3000983</v>
      </c>
      <c r="B39" t="s">
        <v>18</v>
      </c>
      <c r="C39" t="s">
        <v>975</v>
      </c>
      <c r="D39" t="s">
        <v>976</v>
      </c>
      <c r="E39">
        <v>3</v>
      </c>
    </row>
    <row r="40" spans="1:5" x14ac:dyDescent="0.25">
      <c r="A40">
        <v>8130998</v>
      </c>
      <c r="B40" t="s">
        <v>5</v>
      </c>
      <c r="C40" t="s">
        <v>975</v>
      </c>
      <c r="D40" t="s">
        <v>983</v>
      </c>
      <c r="E40">
        <v>3</v>
      </c>
    </row>
    <row r="41" spans="1:5" x14ac:dyDescent="0.25">
      <c r="A41">
        <v>4663</v>
      </c>
      <c r="B41" t="s">
        <v>5</v>
      </c>
      <c r="C41" t="s">
        <v>975</v>
      </c>
      <c r="D41" t="s">
        <v>992</v>
      </c>
      <c r="E41">
        <v>3</v>
      </c>
    </row>
    <row r="42" spans="1:5" x14ac:dyDescent="0.25">
      <c r="A42">
        <v>3014643</v>
      </c>
      <c r="B42" t="s">
        <v>5</v>
      </c>
      <c r="C42" t="s">
        <v>975</v>
      </c>
      <c r="D42" t="s">
        <v>996</v>
      </c>
      <c r="E42">
        <v>3</v>
      </c>
    </row>
    <row r="43" spans="1:5" x14ac:dyDescent="0.25">
      <c r="A43">
        <v>3016056</v>
      </c>
      <c r="B43" t="s">
        <v>5</v>
      </c>
      <c r="C43" t="s">
        <v>975</v>
      </c>
      <c r="D43" t="s">
        <v>997</v>
      </c>
      <c r="E43">
        <v>3</v>
      </c>
    </row>
    <row r="44" spans="1:5" x14ac:dyDescent="0.25">
      <c r="A44">
        <v>3900219</v>
      </c>
      <c r="B44" t="s">
        <v>5</v>
      </c>
      <c r="C44" t="s">
        <v>975</v>
      </c>
      <c r="D44" t="s">
        <v>998</v>
      </c>
      <c r="E44">
        <v>3</v>
      </c>
    </row>
    <row r="45" spans="1:5" x14ac:dyDescent="0.25">
      <c r="A45">
        <v>4002715</v>
      </c>
      <c r="B45" t="s">
        <v>5</v>
      </c>
      <c r="C45" t="s">
        <v>975</v>
      </c>
      <c r="D45" t="s">
        <v>999</v>
      </c>
      <c r="E45">
        <v>3</v>
      </c>
    </row>
    <row r="46" spans="1:5" x14ac:dyDescent="0.25">
      <c r="A46">
        <v>4011920</v>
      </c>
      <c r="B46" t="s">
        <v>5</v>
      </c>
      <c r="C46" t="s">
        <v>975</v>
      </c>
      <c r="D46" t="s">
        <v>1001</v>
      </c>
      <c r="E46">
        <v>3</v>
      </c>
    </row>
    <row r="47" spans="1:5" x14ac:dyDescent="0.25">
      <c r="A47">
        <v>2002573</v>
      </c>
      <c r="B47" t="s">
        <v>3</v>
      </c>
      <c r="C47" t="s">
        <v>975</v>
      </c>
      <c r="D47" t="s">
        <v>1005</v>
      </c>
      <c r="E47">
        <v>3</v>
      </c>
    </row>
    <row r="48" spans="1:5" x14ac:dyDescent="0.25">
      <c r="A48">
        <v>2005572</v>
      </c>
      <c r="B48" t="s">
        <v>3</v>
      </c>
      <c r="C48" t="s">
        <v>975</v>
      </c>
      <c r="D48" t="s">
        <v>1007</v>
      </c>
      <c r="E48">
        <v>3</v>
      </c>
    </row>
    <row r="49" spans="1:5" x14ac:dyDescent="0.25">
      <c r="A49">
        <v>3010583</v>
      </c>
      <c r="B49" t="s">
        <v>3</v>
      </c>
      <c r="C49" t="s">
        <v>975</v>
      </c>
      <c r="D49" t="s">
        <v>1009</v>
      </c>
      <c r="E49">
        <v>3</v>
      </c>
    </row>
    <row r="50" spans="1:5" x14ac:dyDescent="0.25">
      <c r="A50">
        <v>6056633</v>
      </c>
      <c r="B50" t="s">
        <v>3</v>
      </c>
      <c r="C50" t="s">
        <v>975</v>
      </c>
      <c r="D50" t="s">
        <v>1013</v>
      </c>
      <c r="E50">
        <v>3</v>
      </c>
    </row>
    <row r="51" spans="1:5" x14ac:dyDescent="0.25">
      <c r="A51">
        <v>8124044</v>
      </c>
      <c r="B51" t="s">
        <v>3</v>
      </c>
      <c r="C51" t="s">
        <v>975</v>
      </c>
      <c r="D51" t="s">
        <v>1016</v>
      </c>
      <c r="E51">
        <v>3</v>
      </c>
    </row>
    <row r="52" spans="1:5" x14ac:dyDescent="0.25">
      <c r="A52">
        <v>9083682</v>
      </c>
      <c r="B52" t="s">
        <v>3</v>
      </c>
      <c r="C52" t="s">
        <v>975</v>
      </c>
      <c r="D52" t="s">
        <v>1018</v>
      </c>
      <c r="E52">
        <v>3</v>
      </c>
    </row>
    <row r="53" spans="1:5" x14ac:dyDescent="0.25">
      <c r="A53">
        <v>9174811</v>
      </c>
      <c r="B53" t="s">
        <v>3</v>
      </c>
      <c r="C53" t="s">
        <v>975</v>
      </c>
      <c r="D53" t="s">
        <v>1019</v>
      </c>
      <c r="E53">
        <v>3</v>
      </c>
    </row>
    <row r="54" spans="1:5" x14ac:dyDescent="0.25">
      <c r="A54">
        <v>10157275</v>
      </c>
      <c r="B54" t="s">
        <v>3</v>
      </c>
      <c r="C54" t="s">
        <v>975</v>
      </c>
      <c r="D54" t="s">
        <v>1025</v>
      </c>
      <c r="E54">
        <v>3</v>
      </c>
    </row>
    <row r="55" spans="1:5" x14ac:dyDescent="0.25">
      <c r="A55">
        <v>6012361</v>
      </c>
      <c r="B55" t="s">
        <v>0</v>
      </c>
      <c r="C55" t="s">
        <v>975</v>
      </c>
      <c r="D55" t="s">
        <v>1036</v>
      </c>
      <c r="E55">
        <v>3</v>
      </c>
    </row>
    <row r="56" spans="1:5" x14ac:dyDescent="0.25">
      <c r="A56">
        <v>6015793</v>
      </c>
      <c r="B56" t="s">
        <v>0</v>
      </c>
      <c r="C56" t="s">
        <v>975</v>
      </c>
      <c r="D56" t="s">
        <v>1037</v>
      </c>
      <c r="E56">
        <v>3</v>
      </c>
    </row>
    <row r="57" spans="1:5" x14ac:dyDescent="0.25">
      <c r="A57">
        <v>7011435</v>
      </c>
      <c r="B57" t="s">
        <v>0</v>
      </c>
      <c r="C57" t="s">
        <v>975</v>
      </c>
      <c r="D57" t="s">
        <v>1038</v>
      </c>
      <c r="E57">
        <v>3</v>
      </c>
    </row>
    <row r="58" spans="1:5" x14ac:dyDescent="0.25">
      <c r="A58">
        <v>9036964</v>
      </c>
      <c r="B58" t="s">
        <v>0</v>
      </c>
      <c r="C58" t="s">
        <v>975</v>
      </c>
      <c r="D58" t="s">
        <v>1043</v>
      </c>
      <c r="E58">
        <v>3</v>
      </c>
    </row>
    <row r="59" spans="1:5" x14ac:dyDescent="0.25">
      <c r="A59">
        <v>10129565</v>
      </c>
      <c r="B59" t="s">
        <v>0</v>
      </c>
      <c r="C59" t="s">
        <v>975</v>
      </c>
      <c r="D59" t="s">
        <v>1047</v>
      </c>
      <c r="E59">
        <v>3</v>
      </c>
    </row>
    <row r="60" spans="1:5" x14ac:dyDescent="0.25">
      <c r="A60">
        <v>10173664</v>
      </c>
      <c r="B60" t="s">
        <v>0</v>
      </c>
      <c r="C60" t="s">
        <v>975</v>
      </c>
      <c r="D60" t="s">
        <v>1049</v>
      </c>
      <c r="E60">
        <v>3</v>
      </c>
    </row>
    <row r="61" spans="1:5" x14ac:dyDescent="0.25">
      <c r="A61">
        <v>8057159</v>
      </c>
      <c r="B61" t="s">
        <v>12</v>
      </c>
      <c r="C61" t="s">
        <v>975</v>
      </c>
      <c r="D61" t="s">
        <v>979</v>
      </c>
      <c r="E61">
        <v>2</v>
      </c>
    </row>
    <row r="62" spans="1:5" x14ac:dyDescent="0.25">
      <c r="A62">
        <v>7103068</v>
      </c>
      <c r="B62" t="s">
        <v>11</v>
      </c>
      <c r="C62" t="s">
        <v>975</v>
      </c>
      <c r="D62" t="s">
        <v>980</v>
      </c>
      <c r="E62">
        <v>2</v>
      </c>
    </row>
    <row r="63" spans="1:5" x14ac:dyDescent="0.25">
      <c r="A63">
        <v>5015869</v>
      </c>
      <c r="B63" t="s">
        <v>5</v>
      </c>
      <c r="C63" t="s">
        <v>975</v>
      </c>
      <c r="D63" t="s">
        <v>982</v>
      </c>
      <c r="E63">
        <v>2</v>
      </c>
    </row>
    <row r="64" spans="1:5" x14ac:dyDescent="0.25">
      <c r="A64">
        <v>9003331</v>
      </c>
      <c r="B64" t="s">
        <v>5</v>
      </c>
      <c r="C64" t="s">
        <v>975</v>
      </c>
      <c r="D64" t="s">
        <v>984</v>
      </c>
      <c r="E64">
        <v>2</v>
      </c>
    </row>
    <row r="65" spans="1:5" x14ac:dyDescent="0.25">
      <c r="A65">
        <v>9042861</v>
      </c>
      <c r="B65" t="s">
        <v>5</v>
      </c>
      <c r="C65" t="s">
        <v>975</v>
      </c>
      <c r="D65" t="s">
        <v>986</v>
      </c>
      <c r="E65">
        <v>2</v>
      </c>
    </row>
    <row r="66" spans="1:5" x14ac:dyDescent="0.25">
      <c r="A66">
        <v>9052398</v>
      </c>
      <c r="B66" t="s">
        <v>5</v>
      </c>
      <c r="C66" t="s">
        <v>975</v>
      </c>
      <c r="D66" t="s">
        <v>988</v>
      </c>
      <c r="E66">
        <v>2</v>
      </c>
    </row>
    <row r="67" spans="1:5" x14ac:dyDescent="0.25">
      <c r="A67">
        <v>9085204</v>
      </c>
      <c r="B67" t="s">
        <v>5</v>
      </c>
      <c r="C67" t="s">
        <v>975</v>
      </c>
      <c r="D67" t="s">
        <v>989</v>
      </c>
      <c r="E67">
        <v>2</v>
      </c>
    </row>
    <row r="68" spans="1:5" x14ac:dyDescent="0.25">
      <c r="A68">
        <v>1007631</v>
      </c>
      <c r="B68" t="s">
        <v>5</v>
      </c>
      <c r="C68" t="s">
        <v>975</v>
      </c>
      <c r="D68" t="s">
        <v>994</v>
      </c>
      <c r="E68">
        <v>2</v>
      </c>
    </row>
    <row r="69" spans="1:5" x14ac:dyDescent="0.25">
      <c r="A69">
        <v>4001382</v>
      </c>
      <c r="B69" t="s">
        <v>3</v>
      </c>
      <c r="C69" t="s">
        <v>975</v>
      </c>
      <c r="D69" t="s">
        <v>1010</v>
      </c>
      <c r="E69">
        <v>2</v>
      </c>
    </row>
    <row r="70" spans="1:5" x14ac:dyDescent="0.25">
      <c r="A70">
        <v>8107048</v>
      </c>
      <c r="B70" t="s">
        <v>3</v>
      </c>
      <c r="C70" t="s">
        <v>975</v>
      </c>
      <c r="D70" t="s">
        <v>1015</v>
      </c>
      <c r="E70">
        <v>2</v>
      </c>
    </row>
    <row r="71" spans="1:5" x14ac:dyDescent="0.25">
      <c r="A71">
        <v>10023080</v>
      </c>
      <c r="B71" t="s">
        <v>3</v>
      </c>
      <c r="C71" t="s">
        <v>975</v>
      </c>
      <c r="D71" t="s">
        <v>1021</v>
      </c>
      <c r="E71">
        <v>2</v>
      </c>
    </row>
    <row r="72" spans="1:5" x14ac:dyDescent="0.25">
      <c r="A72">
        <v>10025212</v>
      </c>
      <c r="B72" t="s">
        <v>3</v>
      </c>
      <c r="C72" t="s">
        <v>975</v>
      </c>
      <c r="D72" t="s">
        <v>1022</v>
      </c>
      <c r="E72">
        <v>2</v>
      </c>
    </row>
    <row r="73" spans="1:5" x14ac:dyDescent="0.25">
      <c r="A73">
        <v>10083649</v>
      </c>
      <c r="B73" t="s">
        <v>3</v>
      </c>
      <c r="C73" t="s">
        <v>975</v>
      </c>
      <c r="D73" t="s">
        <v>1024</v>
      </c>
      <c r="E73">
        <v>2</v>
      </c>
    </row>
    <row r="74" spans="1:5" x14ac:dyDescent="0.25">
      <c r="A74">
        <v>2005223</v>
      </c>
      <c r="B74" t="s">
        <v>0</v>
      </c>
      <c r="C74" t="s">
        <v>975</v>
      </c>
      <c r="D74" t="s">
        <v>1029</v>
      </c>
      <c r="E74">
        <v>2</v>
      </c>
    </row>
    <row r="75" spans="1:5" x14ac:dyDescent="0.25">
      <c r="A75">
        <v>10163776</v>
      </c>
      <c r="B75" t="s">
        <v>0</v>
      </c>
      <c r="C75" t="s">
        <v>975</v>
      </c>
      <c r="D75" t="s">
        <v>1048</v>
      </c>
      <c r="E75">
        <v>2</v>
      </c>
    </row>
    <row r="76" spans="1:5" x14ac:dyDescent="0.25">
      <c r="A76">
        <v>95005911</v>
      </c>
      <c r="B76" t="s">
        <v>20</v>
      </c>
      <c r="C76" t="s">
        <v>975</v>
      </c>
      <c r="D76" t="s">
        <v>908</v>
      </c>
      <c r="E76">
        <v>1</v>
      </c>
    </row>
    <row r="77" spans="1:5" x14ac:dyDescent="0.25">
      <c r="A77">
        <v>99001908</v>
      </c>
      <c r="B77" t="s">
        <v>20</v>
      </c>
      <c r="C77" t="s">
        <v>975</v>
      </c>
      <c r="D77" t="s">
        <v>908</v>
      </c>
      <c r="E77">
        <v>1</v>
      </c>
    </row>
    <row r="78" spans="1:5" x14ac:dyDescent="0.25">
      <c r="A78">
        <v>99004067</v>
      </c>
      <c r="B78" t="s">
        <v>20</v>
      </c>
      <c r="C78" t="s">
        <v>975</v>
      </c>
      <c r="D78" t="s">
        <v>908</v>
      </c>
      <c r="E78">
        <v>1</v>
      </c>
    </row>
    <row r="79" spans="1:5" x14ac:dyDescent="0.25">
      <c r="A79">
        <v>97002136</v>
      </c>
      <c r="B79" t="s">
        <v>20</v>
      </c>
      <c r="C79" t="s">
        <v>975</v>
      </c>
      <c r="D79" t="s">
        <v>908</v>
      </c>
      <c r="E79">
        <v>1</v>
      </c>
    </row>
    <row r="80" spans="1:5" x14ac:dyDescent="0.25">
      <c r="A80">
        <v>1502</v>
      </c>
      <c r="B80" t="s">
        <v>20</v>
      </c>
      <c r="C80" t="s">
        <v>975</v>
      </c>
      <c r="D80" t="s">
        <v>913</v>
      </c>
      <c r="E80">
        <v>1</v>
      </c>
    </row>
    <row r="81" spans="1:5" x14ac:dyDescent="0.25">
      <c r="A81">
        <v>99001183</v>
      </c>
      <c r="B81" t="s">
        <v>18</v>
      </c>
      <c r="C81" t="s">
        <v>975</v>
      </c>
      <c r="D81" t="s">
        <v>916</v>
      </c>
      <c r="E81">
        <v>1</v>
      </c>
    </row>
    <row r="82" spans="1:5" x14ac:dyDescent="0.25">
      <c r="A82">
        <v>1480</v>
      </c>
      <c r="B82" t="s">
        <v>16</v>
      </c>
      <c r="C82" t="s">
        <v>975</v>
      </c>
      <c r="D82" t="s">
        <v>914</v>
      </c>
      <c r="E82">
        <v>1</v>
      </c>
    </row>
    <row r="83" spans="1:5" x14ac:dyDescent="0.25">
      <c r="A83">
        <v>99000802</v>
      </c>
      <c r="B83" t="s">
        <v>16</v>
      </c>
      <c r="C83" t="s">
        <v>975</v>
      </c>
      <c r="D83" t="s">
        <v>910</v>
      </c>
      <c r="E83">
        <v>1</v>
      </c>
    </row>
    <row r="84" spans="1:5" x14ac:dyDescent="0.25">
      <c r="A84">
        <v>99000892</v>
      </c>
      <c r="B84" t="s">
        <v>16</v>
      </c>
      <c r="C84" t="s">
        <v>975</v>
      </c>
      <c r="D84" t="s">
        <v>910</v>
      </c>
      <c r="E84">
        <v>1</v>
      </c>
    </row>
    <row r="85" spans="1:5" x14ac:dyDescent="0.25">
      <c r="A85">
        <v>1000192</v>
      </c>
      <c r="B85" t="s">
        <v>16</v>
      </c>
      <c r="C85" t="s">
        <v>975</v>
      </c>
      <c r="D85" t="s">
        <v>912</v>
      </c>
      <c r="E85">
        <v>1</v>
      </c>
    </row>
    <row r="86" spans="1:5" x14ac:dyDescent="0.25">
      <c r="A86">
        <v>1506</v>
      </c>
      <c r="B86" t="s">
        <v>16</v>
      </c>
      <c r="C86" t="s">
        <v>975</v>
      </c>
      <c r="D86" t="s">
        <v>914</v>
      </c>
      <c r="E86">
        <v>1</v>
      </c>
    </row>
    <row r="87" spans="1:5" x14ac:dyDescent="0.25">
      <c r="A87">
        <v>99000894</v>
      </c>
      <c r="B87" t="s">
        <v>16</v>
      </c>
      <c r="C87" t="s">
        <v>975</v>
      </c>
      <c r="D87" t="s">
        <v>923</v>
      </c>
      <c r="E87">
        <v>1</v>
      </c>
    </row>
    <row r="88" spans="1:5" x14ac:dyDescent="0.25">
      <c r="A88">
        <v>99001902</v>
      </c>
      <c r="B88" t="s">
        <v>16</v>
      </c>
      <c r="C88" t="s">
        <v>975</v>
      </c>
      <c r="D88" t="s">
        <v>911</v>
      </c>
      <c r="E88">
        <v>1</v>
      </c>
    </row>
    <row r="89" spans="1:5" x14ac:dyDescent="0.25">
      <c r="A89">
        <v>99001912</v>
      </c>
      <c r="B89" t="s">
        <v>16</v>
      </c>
      <c r="C89" t="s">
        <v>975</v>
      </c>
      <c r="D89" t="s">
        <v>914</v>
      </c>
      <c r="E89">
        <v>1</v>
      </c>
    </row>
    <row r="90" spans="1:5" x14ac:dyDescent="0.25">
      <c r="A90">
        <v>99001913</v>
      </c>
      <c r="B90" t="s">
        <v>16</v>
      </c>
      <c r="C90" t="s">
        <v>975</v>
      </c>
      <c r="D90" t="s">
        <v>911</v>
      </c>
      <c r="E90">
        <v>1</v>
      </c>
    </row>
    <row r="91" spans="1:5" x14ac:dyDescent="0.25">
      <c r="A91">
        <v>99001937</v>
      </c>
      <c r="B91" t="s">
        <v>16</v>
      </c>
      <c r="C91" t="s">
        <v>975</v>
      </c>
      <c r="D91" t="s">
        <v>916</v>
      </c>
      <c r="E91">
        <v>1</v>
      </c>
    </row>
    <row r="92" spans="1:5" x14ac:dyDescent="0.25">
      <c r="A92">
        <v>99001943</v>
      </c>
      <c r="B92" t="s">
        <v>16</v>
      </c>
      <c r="C92" t="s">
        <v>975</v>
      </c>
      <c r="D92" t="s">
        <v>925</v>
      </c>
      <c r="E92">
        <v>1</v>
      </c>
    </row>
    <row r="93" spans="1:5" x14ac:dyDescent="0.25">
      <c r="A93">
        <v>99001927</v>
      </c>
      <c r="B93" t="s">
        <v>16</v>
      </c>
      <c r="C93" t="s">
        <v>975</v>
      </c>
      <c r="D93" t="s">
        <v>908</v>
      </c>
      <c r="E93">
        <v>1</v>
      </c>
    </row>
    <row r="94" spans="1:5" x14ac:dyDescent="0.25">
      <c r="A94">
        <v>1000197</v>
      </c>
      <c r="B94" t="s">
        <v>16</v>
      </c>
      <c r="C94" t="s">
        <v>975</v>
      </c>
      <c r="D94" t="s">
        <v>917</v>
      </c>
      <c r="E94">
        <v>1</v>
      </c>
    </row>
    <row r="95" spans="1:5" x14ac:dyDescent="0.25">
      <c r="A95">
        <v>98008326</v>
      </c>
      <c r="B95" t="s">
        <v>16</v>
      </c>
      <c r="C95" t="s">
        <v>975</v>
      </c>
      <c r="D95" t="s">
        <v>901</v>
      </c>
      <c r="E95">
        <v>1</v>
      </c>
    </row>
    <row r="96" spans="1:5" x14ac:dyDescent="0.25">
      <c r="A96">
        <v>99000717</v>
      </c>
      <c r="B96" t="s">
        <v>16</v>
      </c>
      <c r="C96" t="s">
        <v>975</v>
      </c>
      <c r="D96" t="s">
        <v>921</v>
      </c>
      <c r="E96">
        <v>1</v>
      </c>
    </row>
    <row r="97" spans="1:5" x14ac:dyDescent="0.25">
      <c r="A97">
        <v>1006143</v>
      </c>
      <c r="B97" t="s">
        <v>14</v>
      </c>
      <c r="C97" t="s">
        <v>975</v>
      </c>
      <c r="D97" t="s">
        <v>908</v>
      </c>
      <c r="E97">
        <v>1</v>
      </c>
    </row>
    <row r="98" spans="1:5" x14ac:dyDescent="0.25">
      <c r="A98">
        <v>6006917</v>
      </c>
      <c r="B98" t="s">
        <v>14</v>
      </c>
      <c r="C98" t="s">
        <v>975</v>
      </c>
      <c r="D98" t="s">
        <v>908</v>
      </c>
      <c r="E98">
        <v>1</v>
      </c>
    </row>
    <row r="99" spans="1:5" x14ac:dyDescent="0.25">
      <c r="A99">
        <v>98004910</v>
      </c>
      <c r="B99" t="s">
        <v>11</v>
      </c>
      <c r="C99" t="s">
        <v>975</v>
      </c>
      <c r="D99" t="s">
        <v>908</v>
      </c>
      <c r="E99">
        <v>1</v>
      </c>
    </row>
    <row r="100" spans="1:5" x14ac:dyDescent="0.25">
      <c r="A100">
        <v>7000458</v>
      </c>
      <c r="B100" t="s">
        <v>5</v>
      </c>
      <c r="C100" t="s">
        <v>975</v>
      </c>
      <c r="D100" t="s">
        <v>914</v>
      </c>
      <c r="E100">
        <v>1</v>
      </c>
    </row>
    <row r="101" spans="1:5" x14ac:dyDescent="0.25">
      <c r="A101">
        <v>7015502</v>
      </c>
      <c r="B101" t="s">
        <v>5</v>
      </c>
      <c r="C101" t="s">
        <v>975</v>
      </c>
      <c r="D101" t="s">
        <v>909</v>
      </c>
      <c r="E101">
        <v>1</v>
      </c>
    </row>
    <row r="102" spans="1:5" x14ac:dyDescent="0.25">
      <c r="A102">
        <v>7082707</v>
      </c>
      <c r="B102" t="s">
        <v>5</v>
      </c>
      <c r="C102" t="s">
        <v>975</v>
      </c>
      <c r="D102" t="s">
        <v>927</v>
      </c>
      <c r="E102">
        <v>1</v>
      </c>
    </row>
    <row r="103" spans="1:5" x14ac:dyDescent="0.25">
      <c r="A103">
        <v>7083159</v>
      </c>
      <c r="B103" t="s">
        <v>5</v>
      </c>
      <c r="C103" t="s">
        <v>975</v>
      </c>
      <c r="D103" t="s">
        <v>926</v>
      </c>
      <c r="E103">
        <v>1</v>
      </c>
    </row>
    <row r="104" spans="1:5" x14ac:dyDescent="0.25">
      <c r="A104">
        <v>7089231</v>
      </c>
      <c r="B104" t="s">
        <v>5</v>
      </c>
      <c r="C104" t="s">
        <v>975</v>
      </c>
      <c r="D104" t="s">
        <v>908</v>
      </c>
      <c r="E104">
        <v>1</v>
      </c>
    </row>
    <row r="105" spans="1:5" x14ac:dyDescent="0.25">
      <c r="A105">
        <v>7116004</v>
      </c>
      <c r="B105" t="s">
        <v>5</v>
      </c>
      <c r="C105" t="s">
        <v>975</v>
      </c>
      <c r="D105" t="s">
        <v>908</v>
      </c>
      <c r="E105">
        <v>1</v>
      </c>
    </row>
    <row r="106" spans="1:5" x14ac:dyDescent="0.25">
      <c r="A106">
        <v>8003819</v>
      </c>
      <c r="B106" t="s">
        <v>5</v>
      </c>
      <c r="C106" t="s">
        <v>975</v>
      </c>
      <c r="D106" t="s">
        <v>908</v>
      </c>
      <c r="E106">
        <v>1</v>
      </c>
    </row>
    <row r="107" spans="1:5" x14ac:dyDescent="0.25">
      <c r="A107">
        <v>9003370</v>
      </c>
      <c r="B107" t="s">
        <v>5</v>
      </c>
      <c r="C107" t="s">
        <v>975</v>
      </c>
      <c r="D107" t="s">
        <v>909</v>
      </c>
      <c r="E107">
        <v>1</v>
      </c>
    </row>
    <row r="108" spans="1:5" x14ac:dyDescent="0.25">
      <c r="A108">
        <v>9030684</v>
      </c>
      <c r="B108" t="s">
        <v>5</v>
      </c>
      <c r="C108" t="s">
        <v>975</v>
      </c>
      <c r="D108" t="s">
        <v>924</v>
      </c>
      <c r="E108">
        <v>1</v>
      </c>
    </row>
    <row r="109" spans="1:5" x14ac:dyDescent="0.25">
      <c r="A109">
        <v>9031387</v>
      </c>
      <c r="B109" t="s">
        <v>5</v>
      </c>
      <c r="C109" t="s">
        <v>975</v>
      </c>
      <c r="D109" t="s">
        <v>930</v>
      </c>
      <c r="E109">
        <v>1</v>
      </c>
    </row>
    <row r="110" spans="1:5" x14ac:dyDescent="0.25">
      <c r="A110">
        <v>9038676</v>
      </c>
      <c r="B110" t="s">
        <v>5</v>
      </c>
      <c r="C110" t="s">
        <v>975</v>
      </c>
      <c r="D110" t="s">
        <v>909</v>
      </c>
      <c r="E110">
        <v>1</v>
      </c>
    </row>
    <row r="111" spans="1:5" x14ac:dyDescent="0.25">
      <c r="A111">
        <v>9039416</v>
      </c>
      <c r="B111" t="s">
        <v>5</v>
      </c>
      <c r="C111" t="s">
        <v>975</v>
      </c>
      <c r="D111" t="s">
        <v>912</v>
      </c>
      <c r="E111">
        <v>1</v>
      </c>
    </row>
    <row r="112" spans="1:5" x14ac:dyDescent="0.25">
      <c r="A112">
        <v>9138470</v>
      </c>
      <c r="B112" t="s">
        <v>5</v>
      </c>
      <c r="C112" t="s">
        <v>975</v>
      </c>
      <c r="D112" t="s">
        <v>910</v>
      </c>
      <c r="E112">
        <v>1</v>
      </c>
    </row>
    <row r="113" spans="1:5" x14ac:dyDescent="0.25">
      <c r="A113">
        <v>324</v>
      </c>
      <c r="B113" t="s">
        <v>5</v>
      </c>
      <c r="C113" t="s">
        <v>975</v>
      </c>
      <c r="D113" t="s">
        <v>934</v>
      </c>
      <c r="E113">
        <v>1</v>
      </c>
    </row>
    <row r="114" spans="1:5" x14ac:dyDescent="0.25">
      <c r="A114">
        <v>3909</v>
      </c>
      <c r="B114" t="s">
        <v>5</v>
      </c>
      <c r="C114" t="s">
        <v>975</v>
      </c>
      <c r="D114" t="s">
        <v>955</v>
      </c>
      <c r="E114">
        <v>1</v>
      </c>
    </row>
    <row r="115" spans="1:5" x14ac:dyDescent="0.25">
      <c r="A115">
        <v>3005132</v>
      </c>
      <c r="B115" t="s">
        <v>5</v>
      </c>
      <c r="C115" t="s">
        <v>975</v>
      </c>
      <c r="D115" t="s">
        <v>909</v>
      </c>
      <c r="E115">
        <v>1</v>
      </c>
    </row>
    <row r="116" spans="1:5" x14ac:dyDescent="0.25">
      <c r="A116">
        <v>4000158</v>
      </c>
      <c r="B116" t="s">
        <v>5</v>
      </c>
      <c r="C116" t="s">
        <v>975</v>
      </c>
      <c r="D116" t="s">
        <v>910</v>
      </c>
      <c r="E116">
        <v>1</v>
      </c>
    </row>
    <row r="117" spans="1:5" x14ac:dyDescent="0.25">
      <c r="A117">
        <v>4000304</v>
      </c>
      <c r="B117" t="s">
        <v>5</v>
      </c>
      <c r="C117" t="s">
        <v>975</v>
      </c>
      <c r="D117" t="s">
        <v>909</v>
      </c>
      <c r="E117">
        <v>1</v>
      </c>
    </row>
    <row r="118" spans="1:5" x14ac:dyDescent="0.25">
      <c r="A118">
        <v>4002206</v>
      </c>
      <c r="B118" t="s">
        <v>5</v>
      </c>
      <c r="C118" t="s">
        <v>975</v>
      </c>
      <c r="D118" t="s">
        <v>909</v>
      </c>
      <c r="E118">
        <v>1</v>
      </c>
    </row>
    <row r="119" spans="1:5" x14ac:dyDescent="0.25">
      <c r="A119">
        <v>4003924</v>
      </c>
      <c r="B119" t="s">
        <v>5</v>
      </c>
      <c r="C119" t="s">
        <v>975</v>
      </c>
      <c r="D119" t="s">
        <v>910</v>
      </c>
      <c r="E119">
        <v>1</v>
      </c>
    </row>
    <row r="120" spans="1:5" x14ac:dyDescent="0.25">
      <c r="A120">
        <v>4008140</v>
      </c>
      <c r="B120" t="s">
        <v>5</v>
      </c>
      <c r="C120" t="s">
        <v>975</v>
      </c>
      <c r="D120" t="s">
        <v>908</v>
      </c>
      <c r="E120">
        <v>1</v>
      </c>
    </row>
    <row r="121" spans="1:5" x14ac:dyDescent="0.25">
      <c r="A121">
        <v>4013603</v>
      </c>
      <c r="B121" t="s">
        <v>5</v>
      </c>
      <c r="C121" t="s">
        <v>975</v>
      </c>
      <c r="D121" t="s">
        <v>909</v>
      </c>
      <c r="E121">
        <v>1</v>
      </c>
    </row>
    <row r="122" spans="1:5" x14ac:dyDescent="0.25">
      <c r="A122">
        <v>2003539</v>
      </c>
      <c r="B122" t="s">
        <v>3</v>
      </c>
      <c r="C122" t="s">
        <v>975</v>
      </c>
      <c r="D122" t="s">
        <v>916</v>
      </c>
      <c r="E122">
        <v>1</v>
      </c>
    </row>
    <row r="123" spans="1:5" x14ac:dyDescent="0.25">
      <c r="A123">
        <v>2013117</v>
      </c>
      <c r="B123" t="s">
        <v>3</v>
      </c>
      <c r="C123" t="s">
        <v>975</v>
      </c>
      <c r="D123" t="s">
        <v>908</v>
      </c>
      <c r="E123">
        <v>1</v>
      </c>
    </row>
    <row r="124" spans="1:5" x14ac:dyDescent="0.25">
      <c r="A124">
        <v>5018675</v>
      </c>
      <c r="B124" t="s">
        <v>3</v>
      </c>
      <c r="C124" t="s">
        <v>975</v>
      </c>
      <c r="D124" t="s">
        <v>915</v>
      </c>
      <c r="E124">
        <v>1</v>
      </c>
    </row>
    <row r="125" spans="1:5" x14ac:dyDescent="0.25">
      <c r="A125">
        <v>6050168</v>
      </c>
      <c r="B125" t="s">
        <v>3</v>
      </c>
      <c r="C125" t="s">
        <v>975</v>
      </c>
      <c r="D125" t="s">
        <v>908</v>
      </c>
      <c r="E125">
        <v>1</v>
      </c>
    </row>
    <row r="126" spans="1:5" x14ac:dyDescent="0.25">
      <c r="A126">
        <v>8040959</v>
      </c>
      <c r="B126" t="s">
        <v>3</v>
      </c>
      <c r="C126" t="s">
        <v>975</v>
      </c>
      <c r="D126" t="s">
        <v>907</v>
      </c>
      <c r="E126">
        <v>1</v>
      </c>
    </row>
    <row r="127" spans="1:5" x14ac:dyDescent="0.25">
      <c r="A127">
        <v>9054567</v>
      </c>
      <c r="B127" t="s">
        <v>3</v>
      </c>
      <c r="C127" t="s">
        <v>975</v>
      </c>
      <c r="D127" t="s">
        <v>908</v>
      </c>
      <c r="E127">
        <v>1</v>
      </c>
    </row>
    <row r="128" spans="1:5" x14ac:dyDescent="0.25">
      <c r="A128">
        <v>1003457</v>
      </c>
      <c r="B128" t="s">
        <v>0</v>
      </c>
      <c r="C128" t="s">
        <v>975</v>
      </c>
      <c r="D128" t="s">
        <v>911</v>
      </c>
      <c r="E128">
        <v>1</v>
      </c>
    </row>
    <row r="129" spans="1:5" x14ac:dyDescent="0.25">
      <c r="A129">
        <v>2006107</v>
      </c>
      <c r="B129" t="s">
        <v>0</v>
      </c>
      <c r="C129" t="s">
        <v>975</v>
      </c>
      <c r="D129" t="s">
        <v>909</v>
      </c>
      <c r="E129">
        <v>1</v>
      </c>
    </row>
    <row r="130" spans="1:5" x14ac:dyDescent="0.25">
      <c r="A130">
        <v>2012014</v>
      </c>
      <c r="B130" t="s">
        <v>0</v>
      </c>
      <c r="C130" t="s">
        <v>975</v>
      </c>
      <c r="D130" t="s">
        <v>898</v>
      </c>
      <c r="E130">
        <v>1</v>
      </c>
    </row>
    <row r="131" spans="1:5" x14ac:dyDescent="0.25">
      <c r="A131">
        <v>3000152</v>
      </c>
      <c r="B131" t="s">
        <v>0</v>
      </c>
      <c r="C131" t="s">
        <v>975</v>
      </c>
      <c r="D131" t="s">
        <v>908</v>
      </c>
      <c r="E131">
        <v>1</v>
      </c>
    </row>
    <row r="132" spans="1:5" x14ac:dyDescent="0.25">
      <c r="A132">
        <v>4006540</v>
      </c>
      <c r="B132" t="s">
        <v>0</v>
      </c>
      <c r="C132" t="s">
        <v>975</v>
      </c>
      <c r="D132" t="s">
        <v>919</v>
      </c>
      <c r="E132">
        <v>1</v>
      </c>
    </row>
    <row r="133" spans="1:5" x14ac:dyDescent="0.25">
      <c r="A133">
        <v>98005277</v>
      </c>
      <c r="B133" t="s">
        <v>0</v>
      </c>
      <c r="C133" t="s">
        <v>975</v>
      </c>
      <c r="D133" t="s">
        <v>908</v>
      </c>
      <c r="E133">
        <v>1</v>
      </c>
    </row>
    <row r="134" spans="1:5" x14ac:dyDescent="0.25">
      <c r="A134">
        <v>6043619</v>
      </c>
      <c r="B134" t="s">
        <v>0</v>
      </c>
      <c r="C134" t="s">
        <v>975</v>
      </c>
      <c r="D134" t="s">
        <v>909</v>
      </c>
      <c r="E134">
        <v>1</v>
      </c>
    </row>
    <row r="135" spans="1:5" x14ac:dyDescent="0.25">
      <c r="A135">
        <v>7045811</v>
      </c>
      <c r="B135" t="s">
        <v>0</v>
      </c>
      <c r="C135" t="s">
        <v>975</v>
      </c>
      <c r="D135" t="s">
        <v>920</v>
      </c>
      <c r="E135">
        <v>1</v>
      </c>
    </row>
    <row r="136" spans="1:5" x14ac:dyDescent="0.25">
      <c r="A136">
        <v>9090287</v>
      </c>
      <c r="B136" t="s">
        <v>0</v>
      </c>
      <c r="C136" t="s">
        <v>975</v>
      </c>
      <c r="D136" t="s">
        <v>912</v>
      </c>
      <c r="E136">
        <v>1</v>
      </c>
    </row>
    <row r="137" spans="1:5" x14ac:dyDescent="0.25">
      <c r="A137">
        <v>9095148</v>
      </c>
      <c r="B137" t="s">
        <v>0</v>
      </c>
      <c r="C137" t="s">
        <v>975</v>
      </c>
      <c r="D137" t="s">
        <v>910</v>
      </c>
      <c r="E137">
        <v>1</v>
      </c>
    </row>
    <row r="138" spans="1:5" x14ac:dyDescent="0.25">
      <c r="A138">
        <v>10084485</v>
      </c>
      <c r="B138" t="s">
        <v>0</v>
      </c>
      <c r="C138" t="s">
        <v>975</v>
      </c>
      <c r="D138" t="s">
        <v>909</v>
      </c>
      <c r="E138">
        <v>1</v>
      </c>
    </row>
    <row r="140" spans="1:5" x14ac:dyDescent="0.25">
      <c r="A140">
        <f>SUBTOTAL(2,GGT[Edited_BfArM Nummer2])</f>
        <v>137</v>
      </c>
      <c r="E140">
        <f>SUBTOTAL(9,GGT[Total Number of Observations])</f>
        <v>377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N370"/>
  <sheetViews>
    <sheetView workbookViewId="0">
      <selection sqref="A1:AN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6" width="22.42578125" customWidth="1"/>
    <col min="7" max="13" width="21.42578125" customWidth="1"/>
    <col min="14" max="14" width="19.85546875" customWidth="1"/>
    <col min="24" max="40" width="12.28515625" customWidth="1"/>
  </cols>
  <sheetData>
    <row r="1" spans="1:40" x14ac:dyDescent="0.25">
      <c r="A1" s="6" t="s">
        <v>96</v>
      </c>
      <c r="B1" s="7" t="s">
        <v>97</v>
      </c>
      <c r="C1" s="34" t="s">
        <v>1050</v>
      </c>
      <c r="D1" s="2" t="s">
        <v>1051</v>
      </c>
      <c r="E1" s="2" t="s">
        <v>1052</v>
      </c>
      <c r="F1" s="2" t="s">
        <v>1053</v>
      </c>
      <c r="G1" s="2" t="s">
        <v>1054</v>
      </c>
      <c r="H1" s="2" t="s">
        <v>1055</v>
      </c>
      <c r="I1" s="2" t="s">
        <v>1056</v>
      </c>
      <c r="J1" s="2" t="s">
        <v>1057</v>
      </c>
      <c r="K1" s="2" t="s">
        <v>1058</v>
      </c>
      <c r="L1" s="2" t="s">
        <v>1059</v>
      </c>
      <c r="M1" s="2" t="s">
        <v>1060</v>
      </c>
      <c r="N1" s="2" t="s">
        <v>1061</v>
      </c>
      <c r="O1" s="2" t="s">
        <v>1062</v>
      </c>
      <c r="P1" s="2" t="s">
        <v>1063</v>
      </c>
      <c r="Q1" s="2" t="s">
        <v>1064</v>
      </c>
      <c r="R1" s="2" t="s">
        <v>1065</v>
      </c>
      <c r="S1" s="2" t="s">
        <v>1066</v>
      </c>
      <c r="T1" s="2" t="s">
        <v>1067</v>
      </c>
      <c r="U1" s="2" t="s">
        <v>1068</v>
      </c>
      <c r="V1" s="2" t="s">
        <v>1069</v>
      </c>
      <c r="W1" s="2" t="s">
        <v>1070</v>
      </c>
      <c r="X1" s="2" t="s">
        <v>1071</v>
      </c>
      <c r="Y1" s="2" t="s">
        <v>1072</v>
      </c>
      <c r="Z1" s="2" t="s">
        <v>1073</v>
      </c>
      <c r="AA1" s="2" t="s">
        <v>1074</v>
      </c>
      <c r="AB1" s="2" t="s">
        <v>1075</v>
      </c>
      <c r="AC1" s="2" t="s">
        <v>1076</v>
      </c>
      <c r="AD1" s="2" t="s">
        <v>1077</v>
      </c>
      <c r="AE1" s="2" t="s">
        <v>1078</v>
      </c>
      <c r="AF1" s="2" t="s">
        <v>1079</v>
      </c>
      <c r="AG1" s="2" t="s">
        <v>1080</v>
      </c>
      <c r="AH1" s="2" t="s">
        <v>1081</v>
      </c>
      <c r="AI1" s="2" t="s">
        <v>1082</v>
      </c>
      <c r="AJ1" s="2" t="s">
        <v>1083</v>
      </c>
      <c r="AK1" s="2" t="s">
        <v>1084</v>
      </c>
      <c r="AL1" s="2" t="s">
        <v>1085</v>
      </c>
      <c r="AM1" s="2" t="s">
        <v>1086</v>
      </c>
      <c r="AN1" s="2" t="s">
        <v>1087</v>
      </c>
    </row>
    <row r="2" spans="1:40" x14ac:dyDescent="0.25">
      <c r="A2">
        <v>7072184</v>
      </c>
      <c r="B2" t="s">
        <v>20</v>
      </c>
      <c r="C2" s="12"/>
      <c r="D2" s="12"/>
      <c r="E2" s="12"/>
      <c r="N2" s="35">
        <v>5.423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1:40" x14ac:dyDescent="0.25">
      <c r="A3">
        <v>9108231</v>
      </c>
      <c r="B3" t="s">
        <v>20</v>
      </c>
      <c r="C3" s="12"/>
      <c r="D3" s="12"/>
      <c r="E3" s="12"/>
      <c r="F3" s="29"/>
      <c r="G3" s="29"/>
      <c r="H3" s="29"/>
      <c r="I3" s="29"/>
      <c r="J3" s="29"/>
      <c r="K3" s="29"/>
      <c r="L3" s="29"/>
      <c r="M3" s="29"/>
      <c r="N3" s="29"/>
      <c r="O3" s="29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x14ac:dyDescent="0.25">
      <c r="A4">
        <v>12061933</v>
      </c>
      <c r="B4" t="s">
        <v>20</v>
      </c>
      <c r="C4" s="12"/>
      <c r="D4" s="12"/>
      <c r="E4" s="12"/>
      <c r="F4" s="29"/>
      <c r="G4" s="29"/>
      <c r="H4" s="29"/>
      <c r="I4" s="29"/>
      <c r="J4" s="29"/>
      <c r="K4" s="29"/>
      <c r="L4" s="29"/>
      <c r="M4" s="29"/>
      <c r="N4" s="29"/>
      <c r="O4" s="29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x14ac:dyDescent="0.25">
      <c r="A5">
        <v>95005911</v>
      </c>
      <c r="B5" t="s">
        <v>20</v>
      </c>
    </row>
    <row r="6" spans="1:40" x14ac:dyDescent="0.25">
      <c r="A6">
        <v>99001908</v>
      </c>
      <c r="B6" t="s">
        <v>20</v>
      </c>
      <c r="N6">
        <v>253</v>
      </c>
    </row>
    <row r="7" spans="1:40" x14ac:dyDescent="0.25">
      <c r="A7">
        <v>99004067</v>
      </c>
      <c r="B7" t="s">
        <v>20</v>
      </c>
    </row>
    <row r="8" spans="1:40" x14ac:dyDescent="0.25">
      <c r="A8">
        <v>97002136</v>
      </c>
      <c r="B8" t="s">
        <v>20</v>
      </c>
      <c r="N8">
        <v>462</v>
      </c>
    </row>
    <row r="9" spans="1:40" x14ac:dyDescent="0.25">
      <c r="A9">
        <v>1502</v>
      </c>
      <c r="B9" t="s">
        <v>20</v>
      </c>
      <c r="C9" s="12"/>
      <c r="D9" s="12"/>
      <c r="E9" s="12"/>
      <c r="F9" s="29"/>
      <c r="G9" s="29"/>
      <c r="H9" s="29"/>
      <c r="I9" s="29"/>
      <c r="J9" s="29"/>
      <c r="K9" s="29"/>
      <c r="L9" s="29"/>
      <c r="M9" s="29"/>
      <c r="N9" s="29"/>
      <c r="O9" s="29"/>
      <c r="P9" s="12"/>
      <c r="Q9" s="12"/>
      <c r="R9" s="12"/>
      <c r="S9">
        <v>351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x14ac:dyDescent="0.25">
      <c r="A10">
        <v>4003543</v>
      </c>
      <c r="B10" t="s">
        <v>20</v>
      </c>
      <c r="C10" s="12"/>
      <c r="D10" s="12"/>
      <c r="E10" s="12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12"/>
      <c r="Q10" s="12"/>
      <c r="R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x14ac:dyDescent="0.25">
      <c r="A11">
        <v>4900261</v>
      </c>
      <c r="B11" t="s">
        <v>20</v>
      </c>
      <c r="C11" s="12"/>
      <c r="D11" s="12"/>
      <c r="E11" s="12"/>
      <c r="F11" s="29"/>
      <c r="G11" s="29"/>
      <c r="H11" s="29"/>
      <c r="I11" s="29"/>
      <c r="J11">
        <v>1151</v>
      </c>
      <c r="K11">
        <v>804</v>
      </c>
      <c r="L11">
        <v>847</v>
      </c>
      <c r="N11" s="29"/>
      <c r="O11">
        <v>772</v>
      </c>
      <c r="P11" s="12"/>
      <c r="T11" s="12"/>
      <c r="U11" s="12"/>
      <c r="V11">
        <v>577</v>
      </c>
      <c r="AB11" s="12"/>
      <c r="AC11" s="12"/>
      <c r="AD11" s="12"/>
      <c r="AE11">
        <v>365</v>
      </c>
      <c r="AI11" s="12"/>
      <c r="AJ11" s="12"/>
      <c r="AK11" s="12"/>
      <c r="AL11" s="12"/>
      <c r="AM11" s="12"/>
      <c r="AN11" s="12"/>
    </row>
    <row r="12" spans="1:40" x14ac:dyDescent="0.25">
      <c r="C12" s="12"/>
      <c r="D12" s="12"/>
      <c r="E12" s="12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x14ac:dyDescent="0.25">
      <c r="A13">
        <v>14242856</v>
      </c>
      <c r="B13" t="s">
        <v>18</v>
      </c>
      <c r="C13" s="12"/>
      <c r="D13" s="12"/>
      <c r="E13" s="12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x14ac:dyDescent="0.25">
      <c r="A14">
        <v>99001183</v>
      </c>
      <c r="B14" t="s">
        <v>18</v>
      </c>
      <c r="C14" s="12"/>
      <c r="D14" s="12"/>
      <c r="E14" s="12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x14ac:dyDescent="0.25">
      <c r="A15">
        <v>3000983</v>
      </c>
      <c r="B15" t="s">
        <v>18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12"/>
      <c r="Q15" s="12"/>
      <c r="R15" s="12"/>
      <c r="S15">
        <v>511</v>
      </c>
      <c r="T15">
        <v>511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x14ac:dyDescent="0.25">
      <c r="A16">
        <v>10064335</v>
      </c>
      <c r="B16" t="s">
        <v>18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>
        <v>433</v>
      </c>
      <c r="AD16">
        <v>384</v>
      </c>
      <c r="AG16" s="12"/>
      <c r="AH16" s="12"/>
      <c r="AI16">
        <v>263</v>
      </c>
    </row>
    <row r="17" spans="1:40" x14ac:dyDescent="0.25">
      <c r="A17" s="12"/>
      <c r="C17" s="12"/>
      <c r="D17" s="12"/>
      <c r="E17" s="12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x14ac:dyDescent="0.25">
      <c r="A18">
        <v>1480</v>
      </c>
      <c r="B18" t="s">
        <v>16</v>
      </c>
      <c r="T18">
        <v>222</v>
      </c>
    </row>
    <row r="19" spans="1:40" x14ac:dyDescent="0.25">
      <c r="A19">
        <v>7063959</v>
      </c>
      <c r="B19" t="s">
        <v>16</v>
      </c>
      <c r="C19" s="12"/>
      <c r="D19" s="12"/>
      <c r="E19" s="12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x14ac:dyDescent="0.25">
      <c r="A20">
        <v>1003215</v>
      </c>
      <c r="B20" t="s">
        <v>16</v>
      </c>
      <c r="C20" s="12"/>
      <c r="D20" s="12"/>
      <c r="E20" s="12"/>
      <c r="F20" s="29"/>
      <c r="G20" s="29"/>
      <c r="H20" s="29"/>
      <c r="I20" s="29"/>
      <c r="J20" s="29"/>
      <c r="K20" s="29"/>
      <c r="L20" s="29"/>
      <c r="M20" s="29"/>
      <c r="N20" s="29">
        <v>248</v>
      </c>
      <c r="O20" s="29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x14ac:dyDescent="0.25">
      <c r="A21">
        <v>99000802</v>
      </c>
      <c r="B21" t="s">
        <v>16</v>
      </c>
      <c r="C21" s="12"/>
      <c r="D21" s="12"/>
      <c r="E21" s="12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>
        <v>299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x14ac:dyDescent="0.25">
      <c r="A22">
        <v>99000892</v>
      </c>
      <c r="B22" t="s">
        <v>16</v>
      </c>
      <c r="C22" s="12"/>
      <c r="D22" s="12"/>
      <c r="E22" s="12"/>
      <c r="F22" s="29"/>
      <c r="G22" s="29"/>
      <c r="H22" s="29"/>
      <c r="I22" s="29"/>
      <c r="J22" s="29"/>
      <c r="K22" s="29"/>
      <c r="L22" s="29"/>
      <c r="M22" s="29"/>
      <c r="N22" s="29"/>
      <c r="O22" s="29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x14ac:dyDescent="0.25">
      <c r="A23" s="14">
        <v>1000192</v>
      </c>
      <c r="B23" t="s">
        <v>16</v>
      </c>
      <c r="C23" s="12"/>
      <c r="D23" s="12"/>
      <c r="E23" s="12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x14ac:dyDescent="0.25">
      <c r="A24">
        <v>1506</v>
      </c>
      <c r="B24" t="s">
        <v>16</v>
      </c>
      <c r="C24" s="12"/>
      <c r="D24" s="12"/>
      <c r="E24" s="12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12"/>
      <c r="Q24" s="12"/>
      <c r="R24" s="12"/>
      <c r="S24" s="12"/>
      <c r="T24">
        <v>144</v>
      </c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x14ac:dyDescent="0.25">
      <c r="A25" s="14">
        <v>99000894</v>
      </c>
      <c r="B25" t="s">
        <v>16</v>
      </c>
      <c r="C25" s="12"/>
      <c r="D25" s="12"/>
      <c r="E25" s="12"/>
      <c r="F25" s="29"/>
      <c r="N25" s="29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x14ac:dyDescent="0.25">
      <c r="A26">
        <v>99000897</v>
      </c>
      <c r="B26" t="s">
        <v>16</v>
      </c>
      <c r="N26">
        <v>284</v>
      </c>
    </row>
    <row r="27" spans="1:40" x14ac:dyDescent="0.25">
      <c r="A27">
        <v>99001245</v>
      </c>
      <c r="B27" t="s">
        <v>16</v>
      </c>
      <c r="Q27">
        <v>681</v>
      </c>
    </row>
    <row r="28" spans="1:40" x14ac:dyDescent="0.25">
      <c r="A28">
        <v>99001902</v>
      </c>
      <c r="B28" t="s">
        <v>16</v>
      </c>
    </row>
    <row r="29" spans="1:40" x14ac:dyDescent="0.25">
      <c r="A29">
        <v>99001912</v>
      </c>
      <c r="B29" t="s">
        <v>16</v>
      </c>
      <c r="T29">
        <v>131</v>
      </c>
    </row>
    <row r="30" spans="1:40" x14ac:dyDescent="0.25">
      <c r="A30">
        <v>99001913</v>
      </c>
      <c r="B30" t="s">
        <v>16</v>
      </c>
    </row>
    <row r="31" spans="1:40" x14ac:dyDescent="0.25">
      <c r="A31">
        <v>99001937</v>
      </c>
      <c r="B31" t="s">
        <v>16</v>
      </c>
      <c r="U31">
        <v>226</v>
      </c>
    </row>
    <row r="32" spans="1:40" x14ac:dyDescent="0.25">
      <c r="A32">
        <v>99001943</v>
      </c>
      <c r="B32" t="s">
        <v>16</v>
      </c>
    </row>
    <row r="33" spans="1:40" x14ac:dyDescent="0.25">
      <c r="A33">
        <v>99001927</v>
      </c>
      <c r="B33" t="s">
        <v>16</v>
      </c>
      <c r="N33">
        <v>2013</v>
      </c>
    </row>
    <row r="34" spans="1:40" x14ac:dyDescent="0.25">
      <c r="A34">
        <v>1505</v>
      </c>
      <c r="B34" t="s">
        <v>16</v>
      </c>
      <c r="C34" s="12"/>
      <c r="D34" s="12"/>
      <c r="E34" s="12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12"/>
      <c r="Q34" s="12"/>
      <c r="R34" s="12"/>
      <c r="S34" s="12"/>
      <c r="T34" s="12"/>
      <c r="U34">
        <v>249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x14ac:dyDescent="0.25">
      <c r="A35" s="14">
        <v>1000197</v>
      </c>
      <c r="B35" t="s">
        <v>16</v>
      </c>
      <c r="C35" s="12"/>
      <c r="D35" s="12"/>
      <c r="E35" s="12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12"/>
      <c r="Q35" s="12"/>
      <c r="R35" s="12"/>
      <c r="S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x14ac:dyDescent="0.25">
      <c r="A36" s="14">
        <v>96018835</v>
      </c>
      <c r="B36" t="s">
        <v>16</v>
      </c>
      <c r="C36" s="12"/>
      <c r="D36" s="12"/>
      <c r="E36" s="12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>
        <v>1694</v>
      </c>
      <c r="Q36">
        <v>617</v>
      </c>
      <c r="R36" s="12"/>
      <c r="S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x14ac:dyDescent="0.25">
      <c r="A37">
        <v>98008326</v>
      </c>
      <c r="B37" t="s">
        <v>16</v>
      </c>
      <c r="C37" s="12"/>
      <c r="D37" s="12"/>
      <c r="E37" s="12"/>
      <c r="F37" s="29"/>
      <c r="G37">
        <v>249</v>
      </c>
      <c r="N37" s="29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x14ac:dyDescent="0.25">
      <c r="A38">
        <v>99000717</v>
      </c>
      <c r="B38" t="s">
        <v>16</v>
      </c>
      <c r="C38" s="12"/>
      <c r="D38" s="12"/>
      <c r="E38" s="12"/>
      <c r="F38" s="29"/>
      <c r="N38" s="29"/>
      <c r="P38" s="12"/>
      <c r="Q38" s="12"/>
      <c r="R38" s="12"/>
      <c r="S38" s="12"/>
      <c r="T38">
        <v>487</v>
      </c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40" spans="1:40" x14ac:dyDescent="0.25">
      <c r="A40" s="15">
        <v>6016435</v>
      </c>
      <c r="B40" t="s">
        <v>14</v>
      </c>
    </row>
    <row r="41" spans="1:40" x14ac:dyDescent="0.25">
      <c r="A41">
        <v>8045149</v>
      </c>
      <c r="B41" t="s">
        <v>14</v>
      </c>
    </row>
    <row r="42" spans="1:40" x14ac:dyDescent="0.25">
      <c r="A42">
        <v>10023001</v>
      </c>
      <c r="B42" t="s">
        <v>14</v>
      </c>
    </row>
    <row r="43" spans="1:40" x14ac:dyDescent="0.25">
      <c r="A43">
        <v>10027526</v>
      </c>
      <c r="B43" t="s">
        <v>14</v>
      </c>
    </row>
    <row r="44" spans="1:40" x14ac:dyDescent="0.25">
      <c r="A44">
        <v>14222171</v>
      </c>
      <c r="B44" t="s">
        <v>14</v>
      </c>
    </row>
    <row r="45" spans="1:40" x14ac:dyDescent="0.25">
      <c r="A45">
        <v>1006143</v>
      </c>
      <c r="B45" t="s">
        <v>14</v>
      </c>
    </row>
    <row r="46" spans="1:40" x14ac:dyDescent="0.25">
      <c r="A46">
        <v>6006917</v>
      </c>
      <c r="B46" t="s">
        <v>14</v>
      </c>
    </row>
    <row r="48" spans="1:40" x14ac:dyDescent="0.25">
      <c r="A48">
        <v>8057159</v>
      </c>
      <c r="B48" t="s">
        <v>12</v>
      </c>
    </row>
    <row r="49" spans="1:20" x14ac:dyDescent="0.25">
      <c r="A49" s="14">
        <v>9140312</v>
      </c>
      <c r="B49" t="s">
        <v>12</v>
      </c>
    </row>
    <row r="50" spans="1:20" x14ac:dyDescent="0.25">
      <c r="A50">
        <v>12008230</v>
      </c>
      <c r="B50" t="s">
        <v>12</v>
      </c>
    </row>
    <row r="51" spans="1:20" x14ac:dyDescent="0.25">
      <c r="A51">
        <v>12088444</v>
      </c>
      <c r="B51" t="s">
        <v>12</v>
      </c>
      <c r="R51">
        <v>910</v>
      </c>
    </row>
    <row r="52" spans="1:20" x14ac:dyDescent="0.25">
      <c r="A52" s="14">
        <v>13118872</v>
      </c>
      <c r="B52" t="s">
        <v>12</v>
      </c>
    </row>
    <row r="53" spans="1:20" x14ac:dyDescent="0.25">
      <c r="A53">
        <v>12012030</v>
      </c>
      <c r="B53" t="s">
        <v>12</v>
      </c>
    </row>
    <row r="55" spans="1:20" x14ac:dyDescent="0.25">
      <c r="A55" s="15">
        <v>9074418</v>
      </c>
      <c r="B55" t="s">
        <v>11</v>
      </c>
    </row>
    <row r="56" spans="1:20" x14ac:dyDescent="0.25">
      <c r="A56" s="14">
        <v>1263</v>
      </c>
      <c r="B56" t="s">
        <v>11</v>
      </c>
    </row>
    <row r="57" spans="1:20" x14ac:dyDescent="0.25">
      <c r="A57">
        <v>98004910</v>
      </c>
      <c r="B57" t="s">
        <v>11</v>
      </c>
      <c r="N57">
        <v>340</v>
      </c>
    </row>
    <row r="58" spans="1:20" x14ac:dyDescent="0.25">
      <c r="A58" s="15">
        <v>7103068</v>
      </c>
      <c r="B58" t="s">
        <v>11</v>
      </c>
      <c r="N58">
        <v>748.8</v>
      </c>
      <c r="T58">
        <v>487</v>
      </c>
    </row>
    <row r="59" spans="1:20" x14ac:dyDescent="0.25">
      <c r="A59">
        <v>11240728</v>
      </c>
      <c r="B59" t="s">
        <v>11</v>
      </c>
    </row>
    <row r="61" spans="1:20" x14ac:dyDescent="0.25">
      <c r="A61">
        <v>5015869</v>
      </c>
      <c r="B61" t="s">
        <v>5</v>
      </c>
      <c r="O61">
        <v>337</v>
      </c>
      <c r="R61">
        <v>802</v>
      </c>
    </row>
    <row r="62" spans="1:20" x14ac:dyDescent="0.25">
      <c r="A62" s="15">
        <v>5016969</v>
      </c>
      <c r="B62" t="s">
        <v>5</v>
      </c>
    </row>
    <row r="63" spans="1:20" x14ac:dyDescent="0.25">
      <c r="A63">
        <v>6023231</v>
      </c>
      <c r="B63" t="s">
        <v>5</v>
      </c>
    </row>
    <row r="64" spans="1:20" x14ac:dyDescent="0.25">
      <c r="A64" s="15">
        <v>6011198</v>
      </c>
      <c r="B64" t="s">
        <v>5</v>
      </c>
    </row>
    <row r="65" spans="1:20" x14ac:dyDescent="0.25">
      <c r="A65" s="14">
        <v>6012681</v>
      </c>
      <c r="B65" t="s">
        <v>5</v>
      </c>
      <c r="P65">
        <v>715</v>
      </c>
    </row>
    <row r="66" spans="1:20" x14ac:dyDescent="0.25">
      <c r="A66">
        <v>6014511</v>
      </c>
      <c r="B66" t="s">
        <v>5</v>
      </c>
    </row>
    <row r="67" spans="1:20" x14ac:dyDescent="0.25">
      <c r="A67">
        <v>6045127</v>
      </c>
      <c r="B67" t="s">
        <v>5</v>
      </c>
    </row>
    <row r="68" spans="1:20" x14ac:dyDescent="0.25">
      <c r="A68" s="14">
        <v>7000458</v>
      </c>
      <c r="B68" t="s">
        <v>5</v>
      </c>
      <c r="T68">
        <v>112</v>
      </c>
    </row>
    <row r="69" spans="1:20" x14ac:dyDescent="0.25">
      <c r="A69">
        <v>7015502</v>
      </c>
      <c r="B69" t="s">
        <v>5</v>
      </c>
    </row>
    <row r="70" spans="1:20" x14ac:dyDescent="0.25">
      <c r="A70">
        <v>7025847</v>
      </c>
      <c r="B70" t="s">
        <v>5</v>
      </c>
    </row>
    <row r="71" spans="1:20" x14ac:dyDescent="0.25">
      <c r="A71">
        <v>7082707</v>
      </c>
      <c r="B71" t="s">
        <v>5</v>
      </c>
    </row>
    <row r="72" spans="1:20" x14ac:dyDescent="0.25">
      <c r="A72" s="14">
        <v>7083159</v>
      </c>
      <c r="B72" t="s">
        <v>5</v>
      </c>
    </row>
    <row r="73" spans="1:20" x14ac:dyDescent="0.25">
      <c r="A73">
        <v>7084659</v>
      </c>
      <c r="B73" t="s">
        <v>5</v>
      </c>
    </row>
    <row r="74" spans="1:20" x14ac:dyDescent="0.25">
      <c r="A74" s="14">
        <v>7076814</v>
      </c>
      <c r="B74" t="s">
        <v>5</v>
      </c>
      <c r="O74">
        <v>1046</v>
      </c>
    </row>
    <row r="75" spans="1:20" x14ac:dyDescent="0.25">
      <c r="A75">
        <v>7076815</v>
      </c>
      <c r="B75" t="s">
        <v>5</v>
      </c>
      <c r="O75">
        <v>292.8</v>
      </c>
    </row>
    <row r="76" spans="1:20" x14ac:dyDescent="0.25">
      <c r="A76">
        <v>7089231</v>
      </c>
      <c r="B76" t="s">
        <v>5</v>
      </c>
      <c r="N76">
        <v>507</v>
      </c>
    </row>
    <row r="77" spans="1:20" x14ac:dyDescent="0.25">
      <c r="A77">
        <v>7116004</v>
      </c>
      <c r="B77" t="s">
        <v>5</v>
      </c>
      <c r="N77">
        <v>255</v>
      </c>
      <c r="O77">
        <v>252</v>
      </c>
    </row>
    <row r="78" spans="1:20" x14ac:dyDescent="0.25">
      <c r="A78">
        <v>8003819</v>
      </c>
      <c r="B78" t="s">
        <v>5</v>
      </c>
    </row>
    <row r="79" spans="1:20" x14ac:dyDescent="0.25">
      <c r="A79" s="14">
        <v>8091779</v>
      </c>
      <c r="B79" t="s">
        <v>5</v>
      </c>
      <c r="N79">
        <v>402</v>
      </c>
    </row>
    <row r="80" spans="1:20" x14ac:dyDescent="0.25">
      <c r="A80">
        <v>8112522</v>
      </c>
      <c r="B80" t="s">
        <v>5</v>
      </c>
    </row>
    <row r="81" spans="1:33" x14ac:dyDescent="0.25">
      <c r="A81">
        <v>8127397</v>
      </c>
      <c r="B81" t="s">
        <v>5</v>
      </c>
      <c r="N81">
        <v>753</v>
      </c>
    </row>
    <row r="82" spans="1:33" x14ac:dyDescent="0.25">
      <c r="A82">
        <v>8130998</v>
      </c>
      <c r="B82" t="s">
        <v>5</v>
      </c>
    </row>
    <row r="83" spans="1:33" x14ac:dyDescent="0.25">
      <c r="A83" s="14">
        <v>9002836</v>
      </c>
      <c r="B83" t="s">
        <v>5</v>
      </c>
    </row>
    <row r="84" spans="1:33" x14ac:dyDescent="0.25">
      <c r="A84" s="14">
        <v>9003331</v>
      </c>
      <c r="B84" t="s">
        <v>5</v>
      </c>
      <c r="AF84" s="14" t="s">
        <v>1088</v>
      </c>
      <c r="AG84" s="14" t="s">
        <v>1089</v>
      </c>
    </row>
    <row r="85" spans="1:33" x14ac:dyDescent="0.25">
      <c r="A85">
        <v>9003370</v>
      </c>
      <c r="B85" t="s">
        <v>5</v>
      </c>
    </row>
    <row r="86" spans="1:33" x14ac:dyDescent="0.25">
      <c r="A86">
        <v>9016278</v>
      </c>
      <c r="B86" t="s">
        <v>5</v>
      </c>
    </row>
    <row r="87" spans="1:33" x14ac:dyDescent="0.25">
      <c r="A87">
        <v>9030684</v>
      </c>
      <c r="B87" t="s">
        <v>5</v>
      </c>
    </row>
    <row r="88" spans="1:33" x14ac:dyDescent="0.25">
      <c r="A88">
        <v>9031387</v>
      </c>
      <c r="B88" t="s">
        <v>5</v>
      </c>
    </row>
    <row r="89" spans="1:33" x14ac:dyDescent="0.25">
      <c r="A89">
        <v>9038676</v>
      </c>
      <c r="B89" t="s">
        <v>5</v>
      </c>
    </row>
    <row r="90" spans="1:33" x14ac:dyDescent="0.25">
      <c r="A90" s="14">
        <v>9039416</v>
      </c>
      <c r="B90" t="s">
        <v>5</v>
      </c>
    </row>
    <row r="91" spans="1:33" x14ac:dyDescent="0.25">
      <c r="A91">
        <v>9042861</v>
      </c>
      <c r="B91" t="s">
        <v>5</v>
      </c>
    </row>
    <row r="92" spans="1:33" x14ac:dyDescent="0.25">
      <c r="A92" s="14">
        <v>9044899</v>
      </c>
      <c r="B92" t="s">
        <v>5</v>
      </c>
    </row>
    <row r="93" spans="1:33" x14ac:dyDescent="0.25">
      <c r="A93">
        <v>9052398</v>
      </c>
      <c r="B93" t="s">
        <v>5</v>
      </c>
    </row>
    <row r="94" spans="1:33" x14ac:dyDescent="0.25">
      <c r="A94">
        <v>9085204</v>
      </c>
      <c r="B94" t="s">
        <v>5</v>
      </c>
    </row>
    <row r="95" spans="1:33" x14ac:dyDescent="0.25">
      <c r="A95">
        <v>9105492</v>
      </c>
      <c r="B95" t="s">
        <v>5</v>
      </c>
    </row>
    <row r="96" spans="1:33" x14ac:dyDescent="0.25">
      <c r="A96" s="14">
        <v>9138470</v>
      </c>
      <c r="B96" t="s">
        <v>5</v>
      </c>
    </row>
    <row r="97" spans="1:19" x14ac:dyDescent="0.25">
      <c r="A97" s="14">
        <v>9150676</v>
      </c>
      <c r="B97" t="s">
        <v>5</v>
      </c>
    </row>
    <row r="98" spans="1:19" x14ac:dyDescent="0.25">
      <c r="A98" s="14">
        <v>10010926</v>
      </c>
      <c r="B98" t="s">
        <v>5</v>
      </c>
      <c r="O98">
        <v>181</v>
      </c>
      <c r="S98">
        <v>361</v>
      </c>
    </row>
    <row r="99" spans="1:19" x14ac:dyDescent="0.25">
      <c r="A99">
        <v>10030897</v>
      </c>
      <c r="B99" t="s">
        <v>5</v>
      </c>
    </row>
    <row r="100" spans="1:19" x14ac:dyDescent="0.25">
      <c r="A100" s="16">
        <v>10091530</v>
      </c>
      <c r="B100" t="s">
        <v>5</v>
      </c>
    </row>
    <row r="101" spans="1:19" x14ac:dyDescent="0.25">
      <c r="A101">
        <v>10102052</v>
      </c>
      <c r="B101" t="s">
        <v>5</v>
      </c>
    </row>
    <row r="102" spans="1:19" x14ac:dyDescent="0.25">
      <c r="A102">
        <v>10104735</v>
      </c>
      <c r="B102" t="s">
        <v>5</v>
      </c>
    </row>
    <row r="103" spans="1:19" x14ac:dyDescent="0.25">
      <c r="A103" s="15">
        <v>10109552</v>
      </c>
      <c r="B103" t="s">
        <v>5</v>
      </c>
    </row>
    <row r="104" spans="1:19" x14ac:dyDescent="0.25">
      <c r="A104">
        <v>10131550</v>
      </c>
      <c r="B104" t="s">
        <v>5</v>
      </c>
    </row>
    <row r="105" spans="1:19" x14ac:dyDescent="0.25">
      <c r="A105">
        <v>10131607</v>
      </c>
      <c r="B105" t="s">
        <v>5</v>
      </c>
    </row>
    <row r="106" spans="1:19" x14ac:dyDescent="0.25">
      <c r="A106">
        <v>10145202</v>
      </c>
      <c r="B106" t="s">
        <v>5</v>
      </c>
    </row>
    <row r="107" spans="1:19" x14ac:dyDescent="0.25">
      <c r="A107">
        <v>10158770</v>
      </c>
      <c r="B107" t="s">
        <v>5</v>
      </c>
    </row>
    <row r="108" spans="1:19" x14ac:dyDescent="0.25">
      <c r="A108">
        <v>10162949</v>
      </c>
      <c r="B108" t="s">
        <v>5</v>
      </c>
    </row>
    <row r="109" spans="1:19" x14ac:dyDescent="0.25">
      <c r="A109">
        <v>10171633</v>
      </c>
      <c r="B109" t="s">
        <v>5</v>
      </c>
    </row>
    <row r="110" spans="1:19" x14ac:dyDescent="0.25">
      <c r="A110">
        <v>10180409</v>
      </c>
      <c r="B110" t="s">
        <v>5</v>
      </c>
    </row>
    <row r="111" spans="1:19" x14ac:dyDescent="0.25">
      <c r="A111">
        <v>11005762</v>
      </c>
      <c r="B111" t="s">
        <v>5</v>
      </c>
    </row>
    <row r="112" spans="1:19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4" x14ac:dyDescent="0.25">
      <c r="A129">
        <v>12229481</v>
      </c>
      <c r="B129" t="s">
        <v>5</v>
      </c>
    </row>
    <row r="130" spans="1:34" x14ac:dyDescent="0.25">
      <c r="A130">
        <v>12258821</v>
      </c>
      <c r="B130" t="s">
        <v>5</v>
      </c>
    </row>
    <row r="131" spans="1:34" x14ac:dyDescent="0.25">
      <c r="A131">
        <v>12309729</v>
      </c>
      <c r="B131" t="s">
        <v>5</v>
      </c>
    </row>
    <row r="132" spans="1:34" x14ac:dyDescent="0.25">
      <c r="A132">
        <v>12314941</v>
      </c>
      <c r="B132" t="s">
        <v>5</v>
      </c>
    </row>
    <row r="133" spans="1:34" x14ac:dyDescent="0.25">
      <c r="A133">
        <v>12323945</v>
      </c>
      <c r="B133" t="s">
        <v>5</v>
      </c>
    </row>
    <row r="134" spans="1:34" x14ac:dyDescent="0.25">
      <c r="A134">
        <v>13005942</v>
      </c>
      <c r="B134" t="s">
        <v>5</v>
      </c>
    </row>
    <row r="135" spans="1:34" x14ac:dyDescent="0.25">
      <c r="A135">
        <v>324</v>
      </c>
      <c r="B135" t="s">
        <v>5</v>
      </c>
      <c r="AH135">
        <v>198</v>
      </c>
    </row>
    <row r="136" spans="1:34" x14ac:dyDescent="0.25">
      <c r="A136" s="14">
        <v>3909</v>
      </c>
      <c r="B136" t="s">
        <v>5</v>
      </c>
    </row>
    <row r="137" spans="1:34" x14ac:dyDescent="0.25">
      <c r="A137" s="14">
        <v>4663</v>
      </c>
      <c r="B137" t="s">
        <v>5</v>
      </c>
      <c r="F137" s="14" t="s">
        <v>1090</v>
      </c>
      <c r="AC137" s="14" t="s">
        <v>1091</v>
      </c>
    </row>
    <row r="138" spans="1:34" x14ac:dyDescent="0.25">
      <c r="A138">
        <v>1005522</v>
      </c>
      <c r="B138" t="s">
        <v>5</v>
      </c>
    </row>
    <row r="139" spans="1:34" x14ac:dyDescent="0.25">
      <c r="A139">
        <v>1007631</v>
      </c>
      <c r="B139" t="s">
        <v>5</v>
      </c>
    </row>
    <row r="140" spans="1:34" x14ac:dyDescent="0.25">
      <c r="A140">
        <v>1009760</v>
      </c>
      <c r="B140" t="s">
        <v>5</v>
      </c>
      <c r="R140">
        <v>330</v>
      </c>
      <c r="T140">
        <v>296</v>
      </c>
      <c r="X140">
        <v>327</v>
      </c>
    </row>
    <row r="141" spans="1:34" x14ac:dyDescent="0.25">
      <c r="A141">
        <v>2000646</v>
      </c>
      <c r="B141" t="s">
        <v>5</v>
      </c>
      <c r="O141">
        <v>648</v>
      </c>
      <c r="P141">
        <v>741</v>
      </c>
      <c r="V141">
        <v>589</v>
      </c>
      <c r="W141">
        <v>589</v>
      </c>
      <c r="X141">
        <v>530</v>
      </c>
      <c r="Y141">
        <v>541</v>
      </c>
    </row>
    <row r="142" spans="1:34" x14ac:dyDescent="0.25">
      <c r="A142">
        <v>2003761</v>
      </c>
      <c r="B142" t="s">
        <v>5</v>
      </c>
    </row>
    <row r="143" spans="1:34" x14ac:dyDescent="0.25">
      <c r="A143">
        <v>2004061</v>
      </c>
      <c r="B143" t="s">
        <v>5</v>
      </c>
    </row>
    <row r="144" spans="1:34" x14ac:dyDescent="0.25">
      <c r="A144">
        <v>2006469</v>
      </c>
      <c r="B144" t="s">
        <v>5</v>
      </c>
    </row>
    <row r="145" spans="1:15" x14ac:dyDescent="0.25">
      <c r="A145" s="14">
        <v>3005132</v>
      </c>
      <c r="B145" t="s">
        <v>5</v>
      </c>
      <c r="O145">
        <v>537</v>
      </c>
    </row>
    <row r="146" spans="1:15" x14ac:dyDescent="0.25">
      <c r="A146">
        <v>3009119</v>
      </c>
      <c r="B146" t="s">
        <v>5</v>
      </c>
    </row>
    <row r="147" spans="1:15" x14ac:dyDescent="0.25">
      <c r="A147">
        <v>3009936</v>
      </c>
      <c r="B147" t="s">
        <v>5</v>
      </c>
    </row>
    <row r="148" spans="1:15" x14ac:dyDescent="0.25">
      <c r="A148">
        <v>3011094</v>
      </c>
      <c r="B148" t="s">
        <v>5</v>
      </c>
    </row>
    <row r="149" spans="1:15" x14ac:dyDescent="0.25">
      <c r="A149">
        <v>3014643</v>
      </c>
      <c r="B149" t="s">
        <v>5</v>
      </c>
    </row>
    <row r="150" spans="1:15" x14ac:dyDescent="0.25">
      <c r="A150" s="14">
        <v>3016056</v>
      </c>
      <c r="B150" t="s">
        <v>5</v>
      </c>
    </row>
    <row r="151" spans="1:15" x14ac:dyDescent="0.25">
      <c r="A151" s="14">
        <v>3900219</v>
      </c>
      <c r="B151" t="s">
        <v>5</v>
      </c>
    </row>
    <row r="152" spans="1:15" x14ac:dyDescent="0.25">
      <c r="A152">
        <v>4000158</v>
      </c>
      <c r="B152" t="s">
        <v>5</v>
      </c>
    </row>
    <row r="153" spans="1:15" x14ac:dyDescent="0.25">
      <c r="A153">
        <v>4000304</v>
      </c>
      <c r="B153" t="s">
        <v>5</v>
      </c>
    </row>
    <row r="154" spans="1:15" x14ac:dyDescent="0.25">
      <c r="A154" s="14">
        <v>4001905</v>
      </c>
      <c r="B154" t="s">
        <v>5</v>
      </c>
    </row>
    <row r="155" spans="1:15" x14ac:dyDescent="0.25">
      <c r="A155">
        <v>4002206</v>
      </c>
      <c r="B155" t="s">
        <v>5</v>
      </c>
    </row>
    <row r="156" spans="1:15" x14ac:dyDescent="0.25">
      <c r="A156">
        <v>4002715</v>
      </c>
      <c r="B156" t="s">
        <v>5</v>
      </c>
    </row>
    <row r="157" spans="1:15" x14ac:dyDescent="0.25">
      <c r="A157">
        <v>4003924</v>
      </c>
      <c r="B157" t="s">
        <v>5</v>
      </c>
    </row>
    <row r="158" spans="1:15" x14ac:dyDescent="0.25">
      <c r="A158">
        <v>4006051</v>
      </c>
      <c r="B158" t="s">
        <v>5</v>
      </c>
      <c r="O158">
        <v>2028</v>
      </c>
    </row>
    <row r="159" spans="1:15" x14ac:dyDescent="0.25">
      <c r="A159">
        <v>4008140</v>
      </c>
      <c r="B159" t="s">
        <v>5</v>
      </c>
      <c r="N159">
        <v>302</v>
      </c>
    </row>
    <row r="160" spans="1:15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0" x14ac:dyDescent="0.25">
      <c r="A193">
        <v>95007023</v>
      </c>
      <c r="B193" t="s">
        <v>5</v>
      </c>
    </row>
    <row r="194" spans="1:20" x14ac:dyDescent="0.25">
      <c r="A194">
        <v>95900316</v>
      </c>
      <c r="B194" t="s">
        <v>5</v>
      </c>
    </row>
    <row r="195" spans="1:20" x14ac:dyDescent="0.25">
      <c r="A195">
        <v>96004031</v>
      </c>
      <c r="B195" t="s">
        <v>5</v>
      </c>
    </row>
    <row r="196" spans="1:20" x14ac:dyDescent="0.25">
      <c r="A196">
        <v>96900455</v>
      </c>
      <c r="B196" t="s">
        <v>5</v>
      </c>
    </row>
    <row r="197" spans="1:20" x14ac:dyDescent="0.25">
      <c r="A197">
        <v>97004458</v>
      </c>
      <c r="B197" t="s">
        <v>5</v>
      </c>
    </row>
    <row r="198" spans="1:20" x14ac:dyDescent="0.25">
      <c r="A198">
        <v>97009212</v>
      </c>
      <c r="B198" t="s">
        <v>5</v>
      </c>
    </row>
    <row r="199" spans="1:20" x14ac:dyDescent="0.25">
      <c r="A199">
        <v>98006038</v>
      </c>
      <c r="B199" t="s">
        <v>5</v>
      </c>
    </row>
    <row r="200" spans="1:20" x14ac:dyDescent="0.25">
      <c r="A200">
        <v>98009041</v>
      </c>
      <c r="B200" t="s">
        <v>5</v>
      </c>
    </row>
    <row r="201" spans="1:20" x14ac:dyDescent="0.25">
      <c r="A201">
        <v>99000714</v>
      </c>
      <c r="B201" t="s">
        <v>5</v>
      </c>
    </row>
    <row r="202" spans="1:20" x14ac:dyDescent="0.25">
      <c r="A202">
        <v>99002655</v>
      </c>
      <c r="B202" t="s">
        <v>5</v>
      </c>
    </row>
    <row r="203" spans="1:20" x14ac:dyDescent="0.25">
      <c r="A203">
        <v>99007116</v>
      </c>
      <c r="B203" t="s">
        <v>5</v>
      </c>
    </row>
    <row r="204" spans="1:20" x14ac:dyDescent="0.25">
      <c r="A204">
        <v>99901293</v>
      </c>
      <c r="B204" t="s">
        <v>5</v>
      </c>
    </row>
    <row r="205" spans="1:20" x14ac:dyDescent="0.25">
      <c r="A205">
        <v>99901604</v>
      </c>
      <c r="B205" t="s">
        <v>5</v>
      </c>
    </row>
    <row r="206" spans="1:20" x14ac:dyDescent="0.25">
      <c r="A206" s="17"/>
    </row>
    <row r="207" spans="1:20" x14ac:dyDescent="0.25">
      <c r="A207">
        <v>4289</v>
      </c>
      <c r="B207" t="s">
        <v>3</v>
      </c>
    </row>
    <row r="208" spans="1:20" x14ac:dyDescent="0.25">
      <c r="A208">
        <v>500245</v>
      </c>
      <c r="B208" t="s">
        <v>3</v>
      </c>
      <c r="O208">
        <v>851</v>
      </c>
      <c r="P208">
        <v>137</v>
      </c>
      <c r="R208">
        <v>1123</v>
      </c>
      <c r="T208">
        <v>742</v>
      </c>
    </row>
    <row r="209" spans="1:36" x14ac:dyDescent="0.25">
      <c r="A209">
        <v>2002573</v>
      </c>
      <c r="B209" t="s">
        <v>3</v>
      </c>
      <c r="V209">
        <v>368</v>
      </c>
    </row>
    <row r="210" spans="1:36" x14ac:dyDescent="0.25">
      <c r="A210">
        <v>2003539</v>
      </c>
      <c r="B210" t="s">
        <v>3</v>
      </c>
      <c r="V210">
        <v>458</v>
      </c>
    </row>
    <row r="211" spans="1:36" x14ac:dyDescent="0.25">
      <c r="A211">
        <v>2003649</v>
      </c>
      <c r="B211" t="s">
        <v>3</v>
      </c>
    </row>
    <row r="212" spans="1:36" x14ac:dyDescent="0.25">
      <c r="A212">
        <v>2005572</v>
      </c>
      <c r="B212" t="s">
        <v>3</v>
      </c>
    </row>
    <row r="213" spans="1:36" x14ac:dyDescent="0.25">
      <c r="A213">
        <v>2013117</v>
      </c>
      <c r="B213" t="s">
        <v>3</v>
      </c>
    </row>
    <row r="214" spans="1:36" x14ac:dyDescent="0.25">
      <c r="A214" s="14">
        <v>3009633</v>
      </c>
      <c r="B214" t="s">
        <v>3</v>
      </c>
    </row>
    <row r="215" spans="1:36" x14ac:dyDescent="0.25">
      <c r="A215" s="14">
        <v>3010583</v>
      </c>
      <c r="B215" t="s">
        <v>3</v>
      </c>
      <c r="N215" s="23">
        <v>350</v>
      </c>
      <c r="O215">
        <v>892</v>
      </c>
      <c r="AJ215">
        <v>501</v>
      </c>
    </row>
    <row r="216" spans="1:36" x14ac:dyDescent="0.25">
      <c r="A216" s="18">
        <v>3011892</v>
      </c>
      <c r="B216" t="s">
        <v>3</v>
      </c>
      <c r="W216">
        <v>765</v>
      </c>
      <c r="AG216">
        <v>299</v>
      </c>
    </row>
    <row r="217" spans="1:36" x14ac:dyDescent="0.25">
      <c r="A217">
        <v>4001382</v>
      </c>
      <c r="B217" t="s">
        <v>3</v>
      </c>
      <c r="AB217">
        <v>319</v>
      </c>
      <c r="AC217" s="23">
        <v>634.25</v>
      </c>
    </row>
    <row r="218" spans="1:36" x14ac:dyDescent="0.25">
      <c r="A218">
        <v>5018675</v>
      </c>
      <c r="B218" t="s">
        <v>3</v>
      </c>
    </row>
    <row r="219" spans="1:36" x14ac:dyDescent="0.25">
      <c r="A219" s="14">
        <v>6050168</v>
      </c>
      <c r="B219" t="s">
        <v>3</v>
      </c>
    </row>
    <row r="220" spans="1:36" x14ac:dyDescent="0.25">
      <c r="A220" s="16">
        <v>6062742</v>
      </c>
      <c r="B220" t="s">
        <v>3</v>
      </c>
    </row>
    <row r="221" spans="1:36" x14ac:dyDescent="0.25">
      <c r="A221">
        <v>7003242</v>
      </c>
      <c r="B221" t="s">
        <v>3</v>
      </c>
    </row>
    <row r="222" spans="1:36" x14ac:dyDescent="0.25">
      <c r="A222">
        <v>8016252</v>
      </c>
      <c r="B222" t="s">
        <v>3</v>
      </c>
    </row>
    <row r="223" spans="1:36" x14ac:dyDescent="0.25">
      <c r="A223">
        <v>12022536</v>
      </c>
      <c r="B223" t="s">
        <v>3</v>
      </c>
    </row>
    <row r="224" spans="1:36" x14ac:dyDescent="0.25">
      <c r="A224">
        <v>13020792</v>
      </c>
      <c r="B224" t="s">
        <v>3</v>
      </c>
    </row>
    <row r="225" spans="1:31" x14ac:dyDescent="0.25">
      <c r="A225">
        <v>97005797</v>
      </c>
      <c r="B225" t="s">
        <v>3</v>
      </c>
    </row>
    <row r="226" spans="1:31" x14ac:dyDescent="0.25">
      <c r="A226">
        <v>99000345</v>
      </c>
      <c r="B226" t="s">
        <v>3</v>
      </c>
    </row>
    <row r="227" spans="1:31" x14ac:dyDescent="0.25">
      <c r="A227" s="14">
        <v>5006592</v>
      </c>
      <c r="B227" t="s">
        <v>3</v>
      </c>
    </row>
    <row r="228" spans="1:31" x14ac:dyDescent="0.25">
      <c r="A228">
        <v>5007274</v>
      </c>
      <c r="B228" t="s">
        <v>3</v>
      </c>
    </row>
    <row r="229" spans="1:31" x14ac:dyDescent="0.25">
      <c r="A229">
        <v>5015851</v>
      </c>
      <c r="B229" t="s">
        <v>3</v>
      </c>
    </row>
    <row r="230" spans="1:31" x14ac:dyDescent="0.25">
      <c r="A230">
        <v>6015647</v>
      </c>
      <c r="B230" t="s">
        <v>3</v>
      </c>
      <c r="O230">
        <v>465</v>
      </c>
      <c r="P230">
        <v>320</v>
      </c>
      <c r="Q230">
        <v>335</v>
      </c>
      <c r="S230">
        <v>316</v>
      </c>
      <c r="X230">
        <v>360</v>
      </c>
    </row>
    <row r="231" spans="1:31" x14ac:dyDescent="0.25">
      <c r="A231" s="14">
        <v>6056633</v>
      </c>
      <c r="B231" t="s">
        <v>3</v>
      </c>
      <c r="R231">
        <v>226</v>
      </c>
      <c r="AE231">
        <v>383</v>
      </c>
    </row>
    <row r="232" spans="1:31" x14ac:dyDescent="0.25">
      <c r="A232">
        <v>7086224</v>
      </c>
      <c r="B232" t="s">
        <v>3</v>
      </c>
    </row>
    <row r="233" spans="1:31" x14ac:dyDescent="0.25">
      <c r="A233" s="14">
        <v>8040959</v>
      </c>
      <c r="B233" t="s">
        <v>3</v>
      </c>
    </row>
    <row r="234" spans="1:31" x14ac:dyDescent="0.25">
      <c r="A234">
        <v>8107048</v>
      </c>
      <c r="B234" t="s">
        <v>3</v>
      </c>
      <c r="O234">
        <v>292.8</v>
      </c>
    </row>
    <row r="235" spans="1:31" x14ac:dyDescent="0.25">
      <c r="A235" s="14">
        <v>8124044</v>
      </c>
      <c r="B235" t="s">
        <v>3</v>
      </c>
    </row>
    <row r="236" spans="1:31" x14ac:dyDescent="0.25">
      <c r="A236">
        <v>8142949</v>
      </c>
      <c r="B236" t="s">
        <v>3</v>
      </c>
    </row>
    <row r="237" spans="1:31" x14ac:dyDescent="0.25">
      <c r="A237">
        <v>9023306</v>
      </c>
      <c r="B237" t="s">
        <v>3</v>
      </c>
      <c r="R237">
        <v>408</v>
      </c>
    </row>
    <row r="238" spans="1:31" x14ac:dyDescent="0.25">
      <c r="A238">
        <v>9034464</v>
      </c>
      <c r="B238" t="s">
        <v>3</v>
      </c>
    </row>
    <row r="239" spans="1:31" x14ac:dyDescent="0.25">
      <c r="A239">
        <v>9040167</v>
      </c>
      <c r="B239" t="s">
        <v>3</v>
      </c>
    </row>
    <row r="240" spans="1:31" x14ac:dyDescent="0.25">
      <c r="A240" s="14">
        <v>9054567</v>
      </c>
      <c r="B240" t="s">
        <v>3</v>
      </c>
    </row>
    <row r="241" spans="1:21" x14ac:dyDescent="0.25">
      <c r="A241" s="14">
        <v>9083682</v>
      </c>
      <c r="B241" t="s">
        <v>3</v>
      </c>
    </row>
    <row r="242" spans="1:21" x14ac:dyDescent="0.25">
      <c r="A242" s="14">
        <v>9102044</v>
      </c>
      <c r="B242" t="s">
        <v>3</v>
      </c>
    </row>
    <row r="243" spans="1:21" x14ac:dyDescent="0.25">
      <c r="A243" s="14">
        <v>9119854</v>
      </c>
      <c r="B243" t="s">
        <v>3</v>
      </c>
    </row>
    <row r="244" spans="1:21" x14ac:dyDescent="0.25">
      <c r="A244">
        <v>9125126</v>
      </c>
      <c r="B244" t="s">
        <v>3</v>
      </c>
    </row>
    <row r="245" spans="1:21" x14ac:dyDescent="0.25">
      <c r="A245" s="14">
        <v>9174811</v>
      </c>
      <c r="B245" t="s">
        <v>3</v>
      </c>
    </row>
    <row r="246" spans="1:21" x14ac:dyDescent="0.25">
      <c r="A246">
        <v>10002875</v>
      </c>
      <c r="B246" t="s">
        <v>3</v>
      </c>
      <c r="U246">
        <v>282</v>
      </c>
    </row>
    <row r="247" spans="1:21" x14ac:dyDescent="0.25">
      <c r="A247" s="19">
        <v>10023080</v>
      </c>
      <c r="B247" t="s">
        <v>3</v>
      </c>
    </row>
    <row r="248" spans="1:21" x14ac:dyDescent="0.25">
      <c r="A248">
        <v>10025212</v>
      </c>
      <c r="B248" t="s">
        <v>3</v>
      </c>
    </row>
    <row r="249" spans="1:21" x14ac:dyDescent="0.25">
      <c r="A249" s="14">
        <v>10069407</v>
      </c>
      <c r="B249" t="s">
        <v>3</v>
      </c>
    </row>
    <row r="250" spans="1:21" x14ac:dyDescent="0.25">
      <c r="A250">
        <v>10071135</v>
      </c>
      <c r="B250" t="s">
        <v>3</v>
      </c>
    </row>
    <row r="251" spans="1:21" x14ac:dyDescent="0.25">
      <c r="A251">
        <v>10083649</v>
      </c>
      <c r="B251" t="s">
        <v>3</v>
      </c>
    </row>
    <row r="252" spans="1:21" x14ac:dyDescent="0.25">
      <c r="A252">
        <v>10102021</v>
      </c>
      <c r="B252" t="s">
        <v>3</v>
      </c>
    </row>
    <row r="253" spans="1:21" x14ac:dyDescent="0.25">
      <c r="A253" s="14">
        <v>10123729</v>
      </c>
      <c r="B253" t="s">
        <v>3</v>
      </c>
    </row>
    <row r="254" spans="1:21" x14ac:dyDescent="0.25">
      <c r="A254">
        <v>10144736</v>
      </c>
      <c r="B254" t="s">
        <v>3</v>
      </c>
    </row>
    <row r="255" spans="1:21" x14ac:dyDescent="0.25">
      <c r="A255" s="14">
        <v>10157275</v>
      </c>
      <c r="B255" t="s">
        <v>3</v>
      </c>
    </row>
    <row r="256" spans="1:21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9" x14ac:dyDescent="0.25">
      <c r="A273">
        <v>11228365</v>
      </c>
      <c r="B273" t="s">
        <v>3</v>
      </c>
    </row>
    <row r="274" spans="1:29" x14ac:dyDescent="0.25">
      <c r="A274">
        <v>11242475</v>
      </c>
      <c r="B274" t="s">
        <v>3</v>
      </c>
    </row>
    <row r="275" spans="1:29" x14ac:dyDescent="0.25">
      <c r="A275" s="15">
        <v>12006392</v>
      </c>
      <c r="B275" t="s">
        <v>3</v>
      </c>
    </row>
    <row r="276" spans="1:29" x14ac:dyDescent="0.25">
      <c r="A276">
        <v>12020246</v>
      </c>
      <c r="B276" t="s">
        <v>3</v>
      </c>
    </row>
    <row r="277" spans="1:29" x14ac:dyDescent="0.25">
      <c r="A277">
        <v>12035138</v>
      </c>
      <c r="B277" t="s">
        <v>3</v>
      </c>
    </row>
    <row r="278" spans="1:29" x14ac:dyDescent="0.25">
      <c r="A278" s="15">
        <v>12111578</v>
      </c>
      <c r="B278" t="s">
        <v>3</v>
      </c>
    </row>
    <row r="279" spans="1:29" x14ac:dyDescent="0.25">
      <c r="A279" s="15">
        <v>12133434</v>
      </c>
      <c r="B279" t="s">
        <v>3</v>
      </c>
    </row>
    <row r="280" spans="1:29" x14ac:dyDescent="0.25">
      <c r="A280">
        <v>12164268</v>
      </c>
      <c r="B280" t="s">
        <v>3</v>
      </c>
    </row>
    <row r="281" spans="1:29" x14ac:dyDescent="0.25">
      <c r="A281">
        <v>12164269</v>
      </c>
      <c r="B281" t="s">
        <v>3</v>
      </c>
    </row>
    <row r="282" spans="1:29" x14ac:dyDescent="0.25">
      <c r="A282">
        <v>12168562</v>
      </c>
      <c r="B282" t="s">
        <v>3</v>
      </c>
    </row>
    <row r="283" spans="1:29" x14ac:dyDescent="0.25">
      <c r="A283">
        <v>12190939</v>
      </c>
      <c r="B283" t="s">
        <v>3</v>
      </c>
    </row>
    <row r="284" spans="1:29" x14ac:dyDescent="0.25">
      <c r="A284">
        <v>12311081</v>
      </c>
      <c r="B284" t="s">
        <v>3</v>
      </c>
    </row>
    <row r="285" spans="1:29" x14ac:dyDescent="0.25">
      <c r="A285">
        <v>13006749</v>
      </c>
      <c r="B285" t="s">
        <v>3</v>
      </c>
    </row>
    <row r="286" spans="1:29" x14ac:dyDescent="0.25">
      <c r="A286" s="17"/>
    </row>
    <row r="287" spans="1:29" x14ac:dyDescent="0.25">
      <c r="A287" s="14">
        <v>5281</v>
      </c>
      <c r="B287" t="s">
        <v>0</v>
      </c>
    </row>
    <row r="288" spans="1:29" x14ac:dyDescent="0.25">
      <c r="A288" s="14">
        <v>200085</v>
      </c>
      <c r="B288" t="s">
        <v>0</v>
      </c>
      <c r="D288">
        <v>166</v>
      </c>
      <c r="O288">
        <v>170</v>
      </c>
      <c r="P288">
        <v>222</v>
      </c>
      <c r="Q288">
        <v>248</v>
      </c>
      <c r="R288">
        <v>257</v>
      </c>
      <c r="S288">
        <v>254</v>
      </c>
      <c r="T288">
        <v>193</v>
      </c>
      <c r="U288">
        <v>182</v>
      </c>
      <c r="V288">
        <v>169</v>
      </c>
      <c r="X288">
        <v>157</v>
      </c>
      <c r="Z288">
        <v>147</v>
      </c>
      <c r="AC288">
        <v>156</v>
      </c>
    </row>
    <row r="289" spans="1:31" x14ac:dyDescent="0.25">
      <c r="A289" s="14">
        <v>500129</v>
      </c>
      <c r="B289" t="s">
        <v>0</v>
      </c>
    </row>
    <row r="290" spans="1:31" x14ac:dyDescent="0.25">
      <c r="A290" s="20">
        <v>1002033</v>
      </c>
      <c r="B290" t="s">
        <v>0</v>
      </c>
    </row>
    <row r="291" spans="1:31" x14ac:dyDescent="0.25">
      <c r="A291" s="14">
        <v>1003457</v>
      </c>
      <c r="B291" t="s">
        <v>0</v>
      </c>
    </row>
    <row r="292" spans="1:31" x14ac:dyDescent="0.25">
      <c r="A292" s="14">
        <v>2005223</v>
      </c>
      <c r="B292" t="s">
        <v>0</v>
      </c>
    </row>
    <row r="293" spans="1:31" x14ac:dyDescent="0.25">
      <c r="A293">
        <v>2006107</v>
      </c>
      <c r="B293" t="s">
        <v>0</v>
      </c>
      <c r="O293">
        <v>346</v>
      </c>
    </row>
    <row r="294" spans="1:31" x14ac:dyDescent="0.25">
      <c r="A294" s="14">
        <v>2012014</v>
      </c>
      <c r="B294" t="s">
        <v>0</v>
      </c>
      <c r="F294">
        <v>153</v>
      </c>
    </row>
    <row r="295" spans="1:31" x14ac:dyDescent="0.25">
      <c r="A295" s="14">
        <v>3000152</v>
      </c>
      <c r="B295" t="s">
        <v>0</v>
      </c>
    </row>
    <row r="296" spans="1:31" x14ac:dyDescent="0.25">
      <c r="A296">
        <v>3014566</v>
      </c>
      <c r="B296" t="s">
        <v>0</v>
      </c>
    </row>
    <row r="297" spans="1:31" x14ac:dyDescent="0.25">
      <c r="A297">
        <v>3015058</v>
      </c>
      <c r="B297" t="s">
        <v>0</v>
      </c>
      <c r="F297">
        <v>193</v>
      </c>
      <c r="P297">
        <v>269</v>
      </c>
      <c r="Q297">
        <v>188</v>
      </c>
      <c r="W297">
        <v>203</v>
      </c>
    </row>
    <row r="298" spans="1:31" x14ac:dyDescent="0.25">
      <c r="A298" s="18">
        <v>4000996</v>
      </c>
      <c r="B298" t="s">
        <v>0</v>
      </c>
      <c r="P298">
        <v>319.8</v>
      </c>
      <c r="Q298" s="25">
        <v>266.39999999999998</v>
      </c>
      <c r="R298">
        <v>270.60000000000002</v>
      </c>
      <c r="V298">
        <v>238.8</v>
      </c>
    </row>
    <row r="299" spans="1:31" x14ac:dyDescent="0.25">
      <c r="A299">
        <v>4003768</v>
      </c>
      <c r="B299" t="s">
        <v>0</v>
      </c>
      <c r="I299">
        <v>110</v>
      </c>
      <c r="P299">
        <v>6331</v>
      </c>
      <c r="Q299">
        <v>6636</v>
      </c>
      <c r="R299">
        <v>3323</v>
      </c>
    </row>
    <row r="300" spans="1:31" x14ac:dyDescent="0.25">
      <c r="A300">
        <v>4006540</v>
      </c>
      <c r="B300" t="s">
        <v>0</v>
      </c>
      <c r="Z300">
        <v>414</v>
      </c>
      <c r="AB300">
        <v>288</v>
      </c>
      <c r="AE300">
        <v>258</v>
      </c>
    </row>
    <row r="301" spans="1:31" x14ac:dyDescent="0.25">
      <c r="A301">
        <v>4007054</v>
      </c>
      <c r="B301" t="s">
        <v>0</v>
      </c>
      <c r="S301">
        <v>255</v>
      </c>
    </row>
    <row r="302" spans="1:31" x14ac:dyDescent="0.25">
      <c r="A302">
        <v>4011002</v>
      </c>
      <c r="B302" t="s">
        <v>0</v>
      </c>
    </row>
    <row r="303" spans="1:31" x14ac:dyDescent="0.25">
      <c r="A303">
        <v>4900268</v>
      </c>
      <c r="B303" t="s">
        <v>0</v>
      </c>
    </row>
    <row r="304" spans="1:31" x14ac:dyDescent="0.25">
      <c r="A304">
        <v>5001097</v>
      </c>
      <c r="B304" t="s">
        <v>0</v>
      </c>
      <c r="G304">
        <v>236</v>
      </c>
      <c r="H304">
        <v>235</v>
      </c>
    </row>
    <row r="305" spans="1:16" x14ac:dyDescent="0.25">
      <c r="A305">
        <v>5001098</v>
      </c>
      <c r="B305" t="s">
        <v>0</v>
      </c>
      <c r="E305">
        <v>195</v>
      </c>
      <c r="G305">
        <v>152</v>
      </c>
      <c r="O305">
        <v>171</v>
      </c>
    </row>
    <row r="306" spans="1:16" x14ac:dyDescent="0.25">
      <c r="A306">
        <v>5006152</v>
      </c>
      <c r="B306" t="s">
        <v>0</v>
      </c>
      <c r="P306" s="35">
        <v>8397.6</v>
      </c>
    </row>
    <row r="307" spans="1:16" x14ac:dyDescent="0.25">
      <c r="A307" s="16">
        <v>5011824</v>
      </c>
      <c r="B307" t="s">
        <v>0</v>
      </c>
    </row>
    <row r="308" spans="1:16" x14ac:dyDescent="0.25">
      <c r="A308">
        <v>5016179</v>
      </c>
      <c r="B308" t="s">
        <v>0</v>
      </c>
    </row>
    <row r="309" spans="1:16" x14ac:dyDescent="0.25">
      <c r="A309">
        <v>5018677</v>
      </c>
      <c r="B309" t="s">
        <v>0</v>
      </c>
    </row>
    <row r="310" spans="1:16" x14ac:dyDescent="0.25">
      <c r="A310">
        <v>8012361</v>
      </c>
      <c r="B310" t="s">
        <v>0</v>
      </c>
    </row>
    <row r="311" spans="1:16" x14ac:dyDescent="0.25">
      <c r="A311">
        <v>7079011</v>
      </c>
      <c r="B311" t="s">
        <v>0</v>
      </c>
    </row>
    <row r="312" spans="1:16" x14ac:dyDescent="0.25">
      <c r="A312">
        <v>8055349</v>
      </c>
      <c r="B312" t="s">
        <v>0</v>
      </c>
    </row>
    <row r="313" spans="1:16" x14ac:dyDescent="0.25">
      <c r="A313">
        <v>8135416</v>
      </c>
      <c r="B313" t="s">
        <v>0</v>
      </c>
    </row>
    <row r="314" spans="1:16" x14ac:dyDescent="0.25">
      <c r="A314">
        <v>93018945</v>
      </c>
      <c r="B314" t="s">
        <v>0</v>
      </c>
    </row>
    <row r="315" spans="1:16" x14ac:dyDescent="0.25">
      <c r="A315">
        <v>94009028</v>
      </c>
      <c r="B315" t="s">
        <v>0</v>
      </c>
    </row>
    <row r="316" spans="1:16" x14ac:dyDescent="0.25">
      <c r="A316">
        <v>95005907</v>
      </c>
      <c r="B316" t="s">
        <v>0</v>
      </c>
    </row>
    <row r="317" spans="1:16" x14ac:dyDescent="0.25">
      <c r="A317">
        <v>95900164</v>
      </c>
      <c r="B317" t="s">
        <v>0</v>
      </c>
    </row>
    <row r="318" spans="1:16" x14ac:dyDescent="0.25">
      <c r="A318">
        <v>96015811</v>
      </c>
      <c r="B318" t="s">
        <v>0</v>
      </c>
    </row>
    <row r="319" spans="1:16" x14ac:dyDescent="0.25">
      <c r="A319">
        <v>97001240</v>
      </c>
      <c r="B319" t="s">
        <v>0</v>
      </c>
    </row>
    <row r="320" spans="1:16" x14ac:dyDescent="0.25">
      <c r="A320">
        <v>97005366</v>
      </c>
      <c r="B320" t="s">
        <v>0</v>
      </c>
    </row>
    <row r="321" spans="1:21" x14ac:dyDescent="0.25">
      <c r="A321">
        <v>98000595</v>
      </c>
      <c r="B321" t="s">
        <v>0</v>
      </c>
    </row>
    <row r="322" spans="1:21" x14ac:dyDescent="0.25">
      <c r="A322">
        <v>98002692</v>
      </c>
      <c r="B322" t="s">
        <v>0</v>
      </c>
    </row>
    <row r="323" spans="1:21" x14ac:dyDescent="0.25">
      <c r="A323">
        <v>98005277</v>
      </c>
      <c r="B323" t="s">
        <v>0</v>
      </c>
    </row>
    <row r="324" spans="1:21" x14ac:dyDescent="0.25">
      <c r="A324">
        <v>99001815</v>
      </c>
      <c r="B324" t="s">
        <v>0</v>
      </c>
    </row>
    <row r="325" spans="1:21" x14ac:dyDescent="0.25">
      <c r="A325">
        <v>6012361</v>
      </c>
      <c r="B325" t="s">
        <v>0</v>
      </c>
    </row>
    <row r="326" spans="1:21" x14ac:dyDescent="0.25">
      <c r="A326">
        <v>6015793</v>
      </c>
      <c r="B326" t="s">
        <v>0</v>
      </c>
    </row>
    <row r="327" spans="1:21" x14ac:dyDescent="0.25">
      <c r="A327">
        <v>6043619</v>
      </c>
      <c r="B327" t="s">
        <v>0</v>
      </c>
    </row>
    <row r="328" spans="1:21" x14ac:dyDescent="0.25">
      <c r="A328">
        <v>7001097</v>
      </c>
      <c r="B328" t="s">
        <v>0</v>
      </c>
    </row>
    <row r="329" spans="1:21" x14ac:dyDescent="0.25">
      <c r="A329">
        <v>7011435</v>
      </c>
      <c r="B329" t="s">
        <v>0</v>
      </c>
    </row>
    <row r="330" spans="1:21" x14ac:dyDescent="0.25">
      <c r="A330">
        <v>7045811</v>
      </c>
      <c r="B330" t="s">
        <v>0</v>
      </c>
      <c r="S330">
        <v>942.6</v>
      </c>
      <c r="U330">
        <v>435.6</v>
      </c>
    </row>
    <row r="331" spans="1:21" x14ac:dyDescent="0.25">
      <c r="A331">
        <v>7071198</v>
      </c>
      <c r="B331" t="s">
        <v>0</v>
      </c>
      <c r="C331">
        <v>372</v>
      </c>
      <c r="O331">
        <v>507</v>
      </c>
    </row>
    <row r="332" spans="1:21" x14ac:dyDescent="0.25">
      <c r="A332">
        <v>7101143</v>
      </c>
      <c r="B332" t="s">
        <v>0</v>
      </c>
    </row>
    <row r="333" spans="1:21" x14ac:dyDescent="0.25">
      <c r="A333">
        <v>8073350</v>
      </c>
      <c r="B333" t="s">
        <v>0</v>
      </c>
    </row>
    <row r="334" spans="1:21" x14ac:dyDescent="0.25">
      <c r="A334">
        <v>8073645</v>
      </c>
      <c r="B334" t="s">
        <v>0</v>
      </c>
      <c r="P334" s="23">
        <v>3234</v>
      </c>
    </row>
    <row r="335" spans="1:21" x14ac:dyDescent="0.25">
      <c r="A335" s="20">
        <v>8089666</v>
      </c>
      <c r="B335" t="s">
        <v>0</v>
      </c>
      <c r="K335">
        <v>203</v>
      </c>
      <c r="L335">
        <v>150</v>
      </c>
      <c r="M335">
        <v>110</v>
      </c>
      <c r="O335" s="23">
        <v>6678.25</v>
      </c>
      <c r="P335" s="35">
        <v>7839</v>
      </c>
    </row>
    <row r="336" spans="1:21" x14ac:dyDescent="0.25">
      <c r="A336">
        <v>8103536</v>
      </c>
      <c r="B336" t="s">
        <v>0</v>
      </c>
    </row>
    <row r="337" spans="1:25" x14ac:dyDescent="0.25">
      <c r="A337" s="21">
        <v>8124816</v>
      </c>
      <c r="B337" t="s">
        <v>0</v>
      </c>
    </row>
    <row r="338" spans="1:25" x14ac:dyDescent="0.25">
      <c r="A338">
        <v>9003267</v>
      </c>
      <c r="B338" t="s">
        <v>0</v>
      </c>
      <c r="P338">
        <v>540</v>
      </c>
      <c r="Y338">
        <v>516</v>
      </c>
    </row>
    <row r="339" spans="1:25" x14ac:dyDescent="0.25">
      <c r="A339">
        <v>9036964</v>
      </c>
      <c r="B339" t="s">
        <v>0</v>
      </c>
      <c r="O339">
        <v>486</v>
      </c>
      <c r="P339">
        <v>463</v>
      </c>
      <c r="Q339">
        <v>395</v>
      </c>
      <c r="U339">
        <v>232</v>
      </c>
    </row>
    <row r="340" spans="1:25" x14ac:dyDescent="0.25">
      <c r="A340">
        <v>9090287</v>
      </c>
      <c r="B340" t="s">
        <v>0</v>
      </c>
      <c r="Q340">
        <v>4314</v>
      </c>
    </row>
    <row r="341" spans="1:25" x14ac:dyDescent="0.25">
      <c r="A341">
        <v>9095148</v>
      </c>
      <c r="B341" t="s">
        <v>0</v>
      </c>
      <c r="P341">
        <v>446</v>
      </c>
    </row>
    <row r="342" spans="1:25" x14ac:dyDescent="0.25">
      <c r="A342" s="14">
        <v>9104979</v>
      </c>
      <c r="B342" t="s">
        <v>0</v>
      </c>
    </row>
    <row r="343" spans="1:25" x14ac:dyDescent="0.25">
      <c r="A343">
        <v>9139514</v>
      </c>
      <c r="B343" t="s">
        <v>0</v>
      </c>
    </row>
    <row r="344" spans="1:25" x14ac:dyDescent="0.25">
      <c r="A344">
        <v>10020659</v>
      </c>
      <c r="B344" t="s">
        <v>0</v>
      </c>
    </row>
    <row r="345" spans="1:25" x14ac:dyDescent="0.25">
      <c r="A345">
        <v>10025902</v>
      </c>
      <c r="B345" t="s">
        <v>0</v>
      </c>
    </row>
    <row r="346" spans="1:25" x14ac:dyDescent="0.25">
      <c r="A346">
        <v>10027654</v>
      </c>
      <c r="B346" t="s">
        <v>0</v>
      </c>
    </row>
    <row r="347" spans="1:25" x14ac:dyDescent="0.25">
      <c r="A347">
        <v>10084485</v>
      </c>
      <c r="B347" t="s">
        <v>0</v>
      </c>
    </row>
    <row r="348" spans="1:25" x14ac:dyDescent="0.25">
      <c r="A348">
        <v>10098420</v>
      </c>
      <c r="B348" t="s">
        <v>0</v>
      </c>
    </row>
    <row r="349" spans="1:25" x14ac:dyDescent="0.25">
      <c r="A349">
        <v>10129565</v>
      </c>
      <c r="B349" t="s">
        <v>0</v>
      </c>
    </row>
    <row r="350" spans="1:25" x14ac:dyDescent="0.25">
      <c r="A350" s="14">
        <v>10146828</v>
      </c>
      <c r="B350" t="s">
        <v>0</v>
      </c>
    </row>
    <row r="351" spans="1:25" x14ac:dyDescent="0.25">
      <c r="A351">
        <v>10163776</v>
      </c>
      <c r="B351" t="s">
        <v>0</v>
      </c>
    </row>
    <row r="352" spans="1:25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5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74"/>
  <sheetViews>
    <sheetView workbookViewId="0">
      <selection activeCell="E11" sqref="E5:E11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6.71093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1092</v>
      </c>
      <c r="D1" t="s">
        <v>95</v>
      </c>
      <c r="E1" t="s">
        <v>133</v>
      </c>
    </row>
    <row r="2" spans="1:5" x14ac:dyDescent="0.25">
      <c r="A2">
        <v>200085</v>
      </c>
      <c r="B2" t="s">
        <v>0</v>
      </c>
      <c r="C2" t="s">
        <v>1092</v>
      </c>
      <c r="D2" t="s">
        <v>1111</v>
      </c>
      <c r="E2">
        <v>12</v>
      </c>
    </row>
    <row r="3" spans="1:5" x14ac:dyDescent="0.25">
      <c r="A3">
        <v>4900261</v>
      </c>
      <c r="B3" t="s">
        <v>20</v>
      </c>
      <c r="C3" t="s">
        <v>1092</v>
      </c>
      <c r="D3" t="s">
        <v>1093</v>
      </c>
      <c r="E3">
        <v>6</v>
      </c>
    </row>
    <row r="4" spans="1:5" x14ac:dyDescent="0.25">
      <c r="A4">
        <v>2000646</v>
      </c>
      <c r="B4" t="s">
        <v>5</v>
      </c>
      <c r="C4" t="s">
        <v>1092</v>
      </c>
      <c r="D4" t="s">
        <v>1104</v>
      </c>
      <c r="E4">
        <v>6</v>
      </c>
    </row>
    <row r="5" spans="1:5" x14ac:dyDescent="0.25">
      <c r="A5">
        <v>6015647</v>
      </c>
      <c r="B5" t="s">
        <v>3</v>
      </c>
      <c r="C5" t="s">
        <v>1092</v>
      </c>
      <c r="D5" t="s">
        <v>1109</v>
      </c>
      <c r="E5">
        <v>5</v>
      </c>
    </row>
    <row r="6" spans="1:5" x14ac:dyDescent="0.25">
      <c r="A6">
        <v>8089666</v>
      </c>
      <c r="B6" t="s">
        <v>0</v>
      </c>
      <c r="C6" t="s">
        <v>1092</v>
      </c>
      <c r="D6" t="s">
        <v>1120</v>
      </c>
      <c r="E6">
        <v>5</v>
      </c>
    </row>
    <row r="7" spans="1:5" x14ac:dyDescent="0.25">
      <c r="A7">
        <v>500245</v>
      </c>
      <c r="B7" t="s">
        <v>3</v>
      </c>
      <c r="C7" t="s">
        <v>1092</v>
      </c>
      <c r="D7" t="s">
        <v>1105</v>
      </c>
      <c r="E7">
        <v>4</v>
      </c>
    </row>
    <row r="8" spans="1:5" x14ac:dyDescent="0.25">
      <c r="A8">
        <v>3015058</v>
      </c>
      <c r="B8" t="s">
        <v>0</v>
      </c>
      <c r="C8" t="s">
        <v>1092</v>
      </c>
      <c r="D8" t="s">
        <v>1112</v>
      </c>
      <c r="E8">
        <v>4</v>
      </c>
    </row>
    <row r="9" spans="1:5" x14ac:dyDescent="0.25">
      <c r="A9">
        <v>4000996</v>
      </c>
      <c r="B9" t="s">
        <v>0</v>
      </c>
      <c r="C9" t="s">
        <v>1092</v>
      </c>
      <c r="D9" t="s">
        <v>1113</v>
      </c>
      <c r="E9">
        <v>4</v>
      </c>
    </row>
    <row r="10" spans="1:5" x14ac:dyDescent="0.25">
      <c r="A10">
        <v>4003768</v>
      </c>
      <c r="B10" t="s">
        <v>0</v>
      </c>
      <c r="C10" t="s">
        <v>1092</v>
      </c>
      <c r="D10" t="s">
        <v>1114</v>
      </c>
      <c r="E10">
        <v>4</v>
      </c>
    </row>
    <row r="11" spans="1:5" x14ac:dyDescent="0.25">
      <c r="A11">
        <v>9036964</v>
      </c>
      <c r="B11" t="s">
        <v>0</v>
      </c>
      <c r="C11" t="s">
        <v>1092</v>
      </c>
      <c r="D11" t="s">
        <v>1122</v>
      </c>
      <c r="E11">
        <v>4</v>
      </c>
    </row>
    <row r="12" spans="1:5" x14ac:dyDescent="0.25">
      <c r="A12">
        <v>10064335</v>
      </c>
      <c r="B12" t="s">
        <v>18</v>
      </c>
      <c r="C12" t="s">
        <v>1092</v>
      </c>
      <c r="D12" t="s">
        <v>1095</v>
      </c>
      <c r="E12">
        <v>3</v>
      </c>
    </row>
    <row r="13" spans="1:5" x14ac:dyDescent="0.25">
      <c r="A13">
        <v>1009760</v>
      </c>
      <c r="B13" t="s">
        <v>5</v>
      </c>
      <c r="C13" t="s">
        <v>1092</v>
      </c>
      <c r="D13" t="s">
        <v>1103</v>
      </c>
      <c r="E13">
        <v>3</v>
      </c>
    </row>
    <row r="14" spans="1:5" x14ac:dyDescent="0.25">
      <c r="A14">
        <v>3010583</v>
      </c>
      <c r="B14" t="s">
        <v>3</v>
      </c>
      <c r="C14" t="s">
        <v>1092</v>
      </c>
      <c r="D14" t="s">
        <v>1106</v>
      </c>
      <c r="E14">
        <v>3</v>
      </c>
    </row>
    <row r="15" spans="1:5" x14ac:dyDescent="0.25">
      <c r="A15">
        <v>4006540</v>
      </c>
      <c r="B15" t="s">
        <v>0</v>
      </c>
      <c r="C15" t="s">
        <v>1092</v>
      </c>
      <c r="D15" t="s">
        <v>1115</v>
      </c>
      <c r="E15">
        <v>3</v>
      </c>
    </row>
    <row r="16" spans="1:5" x14ac:dyDescent="0.25">
      <c r="A16">
        <v>5001098</v>
      </c>
      <c r="B16" t="s">
        <v>0</v>
      </c>
      <c r="C16" t="s">
        <v>1092</v>
      </c>
      <c r="D16" t="s">
        <v>1117</v>
      </c>
      <c r="E16">
        <v>3</v>
      </c>
    </row>
    <row r="17" spans="1:5" x14ac:dyDescent="0.25">
      <c r="A17">
        <v>3000983</v>
      </c>
      <c r="B17" t="s">
        <v>18</v>
      </c>
      <c r="C17" t="s">
        <v>1092</v>
      </c>
      <c r="D17" t="s">
        <v>1094</v>
      </c>
      <c r="E17">
        <v>2</v>
      </c>
    </row>
    <row r="18" spans="1:5" x14ac:dyDescent="0.25">
      <c r="A18">
        <v>96018835</v>
      </c>
      <c r="B18" t="s">
        <v>16</v>
      </c>
      <c r="C18" t="s">
        <v>1092</v>
      </c>
      <c r="D18" t="s">
        <v>1096</v>
      </c>
      <c r="E18">
        <v>2</v>
      </c>
    </row>
    <row r="19" spans="1:5" x14ac:dyDescent="0.25">
      <c r="A19">
        <v>7103068</v>
      </c>
      <c r="B19" t="s">
        <v>11</v>
      </c>
      <c r="C19" t="s">
        <v>1092</v>
      </c>
      <c r="D19" t="s">
        <v>1097</v>
      </c>
      <c r="E19">
        <v>2</v>
      </c>
    </row>
    <row r="20" spans="1:5" x14ac:dyDescent="0.25">
      <c r="A20">
        <v>5015869</v>
      </c>
      <c r="B20" t="s">
        <v>5</v>
      </c>
      <c r="C20" t="s">
        <v>1092</v>
      </c>
      <c r="D20" t="s">
        <v>1098</v>
      </c>
      <c r="E20">
        <v>2</v>
      </c>
    </row>
    <row r="21" spans="1:5" x14ac:dyDescent="0.25">
      <c r="A21">
        <v>7116004</v>
      </c>
      <c r="B21" t="s">
        <v>5</v>
      </c>
      <c r="C21" t="s">
        <v>1092</v>
      </c>
      <c r="D21" t="s">
        <v>1099</v>
      </c>
      <c r="E21">
        <v>2</v>
      </c>
    </row>
    <row r="22" spans="1:5" x14ac:dyDescent="0.25">
      <c r="A22">
        <v>9003331</v>
      </c>
      <c r="B22" t="s">
        <v>5</v>
      </c>
      <c r="C22" t="s">
        <v>1092</v>
      </c>
      <c r="D22" t="s">
        <v>1100</v>
      </c>
      <c r="E22">
        <v>2</v>
      </c>
    </row>
    <row r="23" spans="1:5" x14ac:dyDescent="0.25">
      <c r="A23">
        <v>10010926</v>
      </c>
      <c r="B23" t="s">
        <v>5</v>
      </c>
      <c r="C23" t="s">
        <v>1092</v>
      </c>
      <c r="D23" t="s">
        <v>1101</v>
      </c>
      <c r="E23">
        <v>2</v>
      </c>
    </row>
    <row r="24" spans="1:5" x14ac:dyDescent="0.25">
      <c r="A24">
        <v>4663</v>
      </c>
      <c r="B24" t="s">
        <v>5</v>
      </c>
      <c r="C24" t="s">
        <v>1092</v>
      </c>
      <c r="D24" t="s">
        <v>1102</v>
      </c>
      <c r="E24">
        <v>2</v>
      </c>
    </row>
    <row r="25" spans="1:5" x14ac:dyDescent="0.25">
      <c r="A25">
        <v>3011892</v>
      </c>
      <c r="B25" t="s">
        <v>3</v>
      </c>
      <c r="C25" t="s">
        <v>1092</v>
      </c>
      <c r="D25" t="s">
        <v>1107</v>
      </c>
      <c r="E25">
        <v>2</v>
      </c>
    </row>
    <row r="26" spans="1:5" x14ac:dyDescent="0.25">
      <c r="A26">
        <v>4001382</v>
      </c>
      <c r="B26" t="s">
        <v>3</v>
      </c>
      <c r="C26" t="s">
        <v>1092</v>
      </c>
      <c r="D26" t="s">
        <v>1108</v>
      </c>
      <c r="E26">
        <v>2</v>
      </c>
    </row>
    <row r="27" spans="1:5" x14ac:dyDescent="0.25">
      <c r="A27">
        <v>6056633</v>
      </c>
      <c r="B27" t="s">
        <v>3</v>
      </c>
      <c r="C27" t="s">
        <v>1092</v>
      </c>
      <c r="D27" t="s">
        <v>1110</v>
      </c>
      <c r="E27">
        <v>2</v>
      </c>
    </row>
    <row r="28" spans="1:5" x14ac:dyDescent="0.25">
      <c r="A28">
        <v>5001097</v>
      </c>
      <c r="B28" t="s">
        <v>0</v>
      </c>
      <c r="C28" t="s">
        <v>1092</v>
      </c>
      <c r="D28" t="s">
        <v>1116</v>
      </c>
      <c r="E28">
        <v>2</v>
      </c>
    </row>
    <row r="29" spans="1:5" x14ac:dyDescent="0.25">
      <c r="A29">
        <v>7045811</v>
      </c>
      <c r="B29" t="s">
        <v>0</v>
      </c>
      <c r="C29" t="s">
        <v>1092</v>
      </c>
      <c r="D29" t="s">
        <v>1118</v>
      </c>
      <c r="E29">
        <v>2</v>
      </c>
    </row>
    <row r="30" spans="1:5" x14ac:dyDescent="0.25">
      <c r="A30">
        <v>7071198</v>
      </c>
      <c r="B30" t="s">
        <v>0</v>
      </c>
      <c r="C30" t="s">
        <v>1092</v>
      </c>
      <c r="D30" t="s">
        <v>1119</v>
      </c>
      <c r="E30">
        <v>2</v>
      </c>
    </row>
    <row r="31" spans="1:5" x14ac:dyDescent="0.25">
      <c r="A31">
        <v>9003267</v>
      </c>
      <c r="B31" t="s">
        <v>0</v>
      </c>
      <c r="C31" t="s">
        <v>1092</v>
      </c>
      <c r="D31" t="s">
        <v>1121</v>
      </c>
      <c r="E31">
        <v>2</v>
      </c>
    </row>
    <row r="32" spans="1:5" x14ac:dyDescent="0.25">
      <c r="A32">
        <v>7072184</v>
      </c>
      <c r="B32" t="s">
        <v>20</v>
      </c>
      <c r="C32" t="s">
        <v>1092</v>
      </c>
      <c r="D32" t="s">
        <v>1061</v>
      </c>
      <c r="E32">
        <v>1</v>
      </c>
    </row>
    <row r="33" spans="1:5" x14ac:dyDescent="0.25">
      <c r="A33">
        <v>99001908</v>
      </c>
      <c r="B33" t="s">
        <v>20</v>
      </c>
      <c r="C33" t="s">
        <v>1092</v>
      </c>
      <c r="D33" t="s">
        <v>1061</v>
      </c>
      <c r="E33">
        <v>1</v>
      </c>
    </row>
    <row r="34" spans="1:5" x14ac:dyDescent="0.25">
      <c r="A34">
        <v>97002136</v>
      </c>
      <c r="B34" t="s">
        <v>20</v>
      </c>
      <c r="C34" t="s">
        <v>1092</v>
      </c>
      <c r="D34" t="s">
        <v>1061</v>
      </c>
      <c r="E34">
        <v>1</v>
      </c>
    </row>
    <row r="35" spans="1:5" x14ac:dyDescent="0.25">
      <c r="A35">
        <v>1502</v>
      </c>
      <c r="B35" t="s">
        <v>20</v>
      </c>
      <c r="C35" t="s">
        <v>1092</v>
      </c>
      <c r="D35" t="s">
        <v>1066</v>
      </c>
      <c r="E35">
        <v>1</v>
      </c>
    </row>
    <row r="36" spans="1:5" x14ac:dyDescent="0.25">
      <c r="A36">
        <v>1480</v>
      </c>
      <c r="B36" t="s">
        <v>16</v>
      </c>
      <c r="C36" t="s">
        <v>1092</v>
      </c>
      <c r="D36" t="s">
        <v>1067</v>
      </c>
      <c r="E36">
        <v>1</v>
      </c>
    </row>
    <row r="37" spans="1:5" x14ac:dyDescent="0.25">
      <c r="A37">
        <v>1003215</v>
      </c>
      <c r="B37" t="s">
        <v>16</v>
      </c>
      <c r="C37" t="s">
        <v>1092</v>
      </c>
      <c r="D37" t="s">
        <v>1061</v>
      </c>
      <c r="E37">
        <v>1</v>
      </c>
    </row>
    <row r="38" spans="1:5" x14ac:dyDescent="0.25">
      <c r="A38">
        <v>99000802</v>
      </c>
      <c r="B38" t="s">
        <v>16</v>
      </c>
      <c r="C38" t="s">
        <v>1092</v>
      </c>
      <c r="D38" t="s">
        <v>1063</v>
      </c>
      <c r="E38">
        <v>1</v>
      </c>
    </row>
    <row r="39" spans="1:5" x14ac:dyDescent="0.25">
      <c r="A39">
        <v>1506</v>
      </c>
      <c r="B39" t="s">
        <v>16</v>
      </c>
      <c r="C39" t="s">
        <v>1092</v>
      </c>
      <c r="D39" t="s">
        <v>1067</v>
      </c>
      <c r="E39">
        <v>1</v>
      </c>
    </row>
    <row r="40" spans="1:5" x14ac:dyDescent="0.25">
      <c r="A40">
        <v>99000897</v>
      </c>
      <c r="B40" t="s">
        <v>16</v>
      </c>
      <c r="C40" t="s">
        <v>1092</v>
      </c>
      <c r="D40" t="s">
        <v>1061</v>
      </c>
      <c r="E40">
        <v>1</v>
      </c>
    </row>
    <row r="41" spans="1:5" x14ac:dyDescent="0.25">
      <c r="A41">
        <v>99001245</v>
      </c>
      <c r="B41" t="s">
        <v>16</v>
      </c>
      <c r="C41" t="s">
        <v>1092</v>
      </c>
      <c r="D41" t="s">
        <v>1064</v>
      </c>
      <c r="E41">
        <v>1</v>
      </c>
    </row>
    <row r="42" spans="1:5" x14ac:dyDescent="0.25">
      <c r="A42">
        <v>99001912</v>
      </c>
      <c r="B42" t="s">
        <v>16</v>
      </c>
      <c r="C42" t="s">
        <v>1092</v>
      </c>
      <c r="D42" t="s">
        <v>1067</v>
      </c>
      <c r="E42">
        <v>1</v>
      </c>
    </row>
    <row r="43" spans="1:5" x14ac:dyDescent="0.25">
      <c r="A43">
        <v>99001937</v>
      </c>
      <c r="B43" t="s">
        <v>16</v>
      </c>
      <c r="C43" t="s">
        <v>1092</v>
      </c>
      <c r="D43" t="s">
        <v>1068</v>
      </c>
      <c r="E43">
        <v>1</v>
      </c>
    </row>
    <row r="44" spans="1:5" x14ac:dyDescent="0.25">
      <c r="A44">
        <v>99001927</v>
      </c>
      <c r="B44" t="s">
        <v>16</v>
      </c>
      <c r="C44" t="s">
        <v>1092</v>
      </c>
      <c r="D44" t="s">
        <v>1061</v>
      </c>
      <c r="E44">
        <v>1</v>
      </c>
    </row>
    <row r="45" spans="1:5" x14ac:dyDescent="0.25">
      <c r="A45">
        <v>1505</v>
      </c>
      <c r="B45" t="s">
        <v>16</v>
      </c>
      <c r="C45" t="s">
        <v>1092</v>
      </c>
      <c r="D45" t="s">
        <v>1068</v>
      </c>
      <c r="E45">
        <v>1</v>
      </c>
    </row>
    <row r="46" spans="1:5" x14ac:dyDescent="0.25">
      <c r="A46">
        <v>98008326</v>
      </c>
      <c r="B46" t="s">
        <v>16</v>
      </c>
      <c r="C46" t="s">
        <v>1092</v>
      </c>
      <c r="D46" t="s">
        <v>1054</v>
      </c>
      <c r="E46">
        <v>1</v>
      </c>
    </row>
    <row r="47" spans="1:5" x14ac:dyDescent="0.25">
      <c r="A47">
        <v>99000717</v>
      </c>
      <c r="B47" t="s">
        <v>16</v>
      </c>
      <c r="C47" t="s">
        <v>1092</v>
      </c>
      <c r="D47" t="s">
        <v>1067</v>
      </c>
      <c r="E47">
        <v>1</v>
      </c>
    </row>
    <row r="48" spans="1:5" x14ac:dyDescent="0.25">
      <c r="A48">
        <v>12088444</v>
      </c>
      <c r="B48" t="s">
        <v>12</v>
      </c>
      <c r="C48" t="s">
        <v>1092</v>
      </c>
      <c r="D48" t="s">
        <v>1065</v>
      </c>
      <c r="E48">
        <v>1</v>
      </c>
    </row>
    <row r="49" spans="1:5" x14ac:dyDescent="0.25">
      <c r="A49">
        <v>98004910</v>
      </c>
      <c r="B49" t="s">
        <v>11</v>
      </c>
      <c r="C49" t="s">
        <v>1092</v>
      </c>
      <c r="D49" t="s">
        <v>1061</v>
      </c>
      <c r="E49">
        <v>1</v>
      </c>
    </row>
    <row r="50" spans="1:5" x14ac:dyDescent="0.25">
      <c r="A50">
        <v>6012681</v>
      </c>
      <c r="B50" t="s">
        <v>5</v>
      </c>
      <c r="C50" t="s">
        <v>1092</v>
      </c>
      <c r="D50" t="s">
        <v>1063</v>
      </c>
      <c r="E50">
        <v>1</v>
      </c>
    </row>
    <row r="51" spans="1:5" x14ac:dyDescent="0.25">
      <c r="A51">
        <v>7000458</v>
      </c>
      <c r="B51" t="s">
        <v>5</v>
      </c>
      <c r="C51" t="s">
        <v>1092</v>
      </c>
      <c r="D51" t="s">
        <v>1067</v>
      </c>
      <c r="E51">
        <v>1</v>
      </c>
    </row>
    <row r="52" spans="1:5" x14ac:dyDescent="0.25">
      <c r="A52">
        <v>7076814</v>
      </c>
      <c r="B52" t="s">
        <v>5</v>
      </c>
      <c r="C52" t="s">
        <v>1092</v>
      </c>
      <c r="D52" t="s">
        <v>1062</v>
      </c>
      <c r="E52">
        <v>1</v>
      </c>
    </row>
    <row r="53" spans="1:5" x14ac:dyDescent="0.25">
      <c r="A53">
        <v>7076815</v>
      </c>
      <c r="B53" t="s">
        <v>5</v>
      </c>
      <c r="C53" t="s">
        <v>1092</v>
      </c>
      <c r="D53" t="s">
        <v>1062</v>
      </c>
      <c r="E53">
        <v>1</v>
      </c>
    </row>
    <row r="54" spans="1:5" x14ac:dyDescent="0.25">
      <c r="A54">
        <v>7089231</v>
      </c>
      <c r="B54" t="s">
        <v>5</v>
      </c>
      <c r="C54" t="s">
        <v>1092</v>
      </c>
      <c r="D54" t="s">
        <v>1061</v>
      </c>
      <c r="E54">
        <v>1</v>
      </c>
    </row>
    <row r="55" spans="1:5" x14ac:dyDescent="0.25">
      <c r="A55">
        <v>8091779</v>
      </c>
      <c r="B55" t="s">
        <v>5</v>
      </c>
      <c r="C55" t="s">
        <v>1092</v>
      </c>
      <c r="D55" t="s">
        <v>1061</v>
      </c>
      <c r="E55">
        <v>1</v>
      </c>
    </row>
    <row r="56" spans="1:5" x14ac:dyDescent="0.25">
      <c r="A56">
        <v>8127397</v>
      </c>
      <c r="B56" t="s">
        <v>5</v>
      </c>
      <c r="C56" t="s">
        <v>1092</v>
      </c>
      <c r="D56" t="s">
        <v>1061</v>
      </c>
      <c r="E56">
        <v>1</v>
      </c>
    </row>
    <row r="57" spans="1:5" x14ac:dyDescent="0.25">
      <c r="A57">
        <v>324</v>
      </c>
      <c r="B57" t="s">
        <v>5</v>
      </c>
      <c r="C57" t="s">
        <v>1092</v>
      </c>
      <c r="D57" t="s">
        <v>1081</v>
      </c>
      <c r="E57">
        <v>1</v>
      </c>
    </row>
    <row r="58" spans="1:5" x14ac:dyDescent="0.25">
      <c r="A58">
        <v>3005132</v>
      </c>
      <c r="B58" t="s">
        <v>5</v>
      </c>
      <c r="C58" t="s">
        <v>1092</v>
      </c>
      <c r="D58" t="s">
        <v>1062</v>
      </c>
      <c r="E58">
        <v>1</v>
      </c>
    </row>
    <row r="59" spans="1:5" x14ac:dyDescent="0.25">
      <c r="A59">
        <v>4006051</v>
      </c>
      <c r="B59" t="s">
        <v>5</v>
      </c>
      <c r="C59" t="s">
        <v>1092</v>
      </c>
      <c r="D59" t="s">
        <v>1062</v>
      </c>
      <c r="E59">
        <v>1</v>
      </c>
    </row>
    <row r="60" spans="1:5" x14ac:dyDescent="0.25">
      <c r="A60">
        <v>4008140</v>
      </c>
      <c r="B60" t="s">
        <v>5</v>
      </c>
      <c r="C60" t="s">
        <v>1092</v>
      </c>
      <c r="D60" t="s">
        <v>1061</v>
      </c>
      <c r="E60">
        <v>1</v>
      </c>
    </row>
    <row r="61" spans="1:5" x14ac:dyDescent="0.25">
      <c r="A61">
        <v>2002573</v>
      </c>
      <c r="B61" t="s">
        <v>3</v>
      </c>
      <c r="C61" t="s">
        <v>1092</v>
      </c>
      <c r="D61" t="s">
        <v>1069</v>
      </c>
      <c r="E61">
        <v>1</v>
      </c>
    </row>
    <row r="62" spans="1:5" x14ac:dyDescent="0.25">
      <c r="A62">
        <v>2003539</v>
      </c>
      <c r="B62" t="s">
        <v>3</v>
      </c>
      <c r="C62" t="s">
        <v>1092</v>
      </c>
      <c r="D62" t="s">
        <v>1069</v>
      </c>
      <c r="E62">
        <v>1</v>
      </c>
    </row>
    <row r="63" spans="1:5" x14ac:dyDescent="0.25">
      <c r="A63">
        <v>8107048</v>
      </c>
      <c r="B63" t="s">
        <v>3</v>
      </c>
      <c r="C63" t="s">
        <v>1092</v>
      </c>
      <c r="D63" t="s">
        <v>1062</v>
      </c>
      <c r="E63">
        <v>1</v>
      </c>
    </row>
    <row r="64" spans="1:5" x14ac:dyDescent="0.25">
      <c r="A64">
        <v>9023306</v>
      </c>
      <c r="B64" t="s">
        <v>3</v>
      </c>
      <c r="C64" t="s">
        <v>1092</v>
      </c>
      <c r="D64" t="s">
        <v>1065</v>
      </c>
      <c r="E64">
        <v>1</v>
      </c>
    </row>
    <row r="65" spans="1:5" x14ac:dyDescent="0.25">
      <c r="A65">
        <v>10002875</v>
      </c>
      <c r="B65" t="s">
        <v>3</v>
      </c>
      <c r="C65" t="s">
        <v>1092</v>
      </c>
      <c r="D65" t="s">
        <v>1068</v>
      </c>
      <c r="E65">
        <v>1</v>
      </c>
    </row>
    <row r="66" spans="1:5" x14ac:dyDescent="0.25">
      <c r="A66">
        <v>2006107</v>
      </c>
      <c r="B66" t="s">
        <v>0</v>
      </c>
      <c r="C66" t="s">
        <v>1092</v>
      </c>
      <c r="D66" t="s">
        <v>1062</v>
      </c>
      <c r="E66">
        <v>1</v>
      </c>
    </row>
    <row r="67" spans="1:5" x14ac:dyDescent="0.25">
      <c r="A67">
        <v>2012014</v>
      </c>
      <c r="B67" t="s">
        <v>0</v>
      </c>
      <c r="C67" t="s">
        <v>1092</v>
      </c>
      <c r="D67" t="s">
        <v>1053</v>
      </c>
      <c r="E67">
        <v>1</v>
      </c>
    </row>
    <row r="68" spans="1:5" x14ac:dyDescent="0.25">
      <c r="A68">
        <v>4007054</v>
      </c>
      <c r="B68" t="s">
        <v>0</v>
      </c>
      <c r="C68" t="s">
        <v>1092</v>
      </c>
      <c r="D68" t="s">
        <v>1066</v>
      </c>
      <c r="E68">
        <v>1</v>
      </c>
    </row>
    <row r="69" spans="1:5" x14ac:dyDescent="0.25">
      <c r="A69">
        <v>5006152</v>
      </c>
      <c r="B69" t="s">
        <v>0</v>
      </c>
      <c r="C69" t="s">
        <v>1092</v>
      </c>
      <c r="D69" t="s">
        <v>1063</v>
      </c>
      <c r="E69">
        <v>1</v>
      </c>
    </row>
    <row r="70" spans="1:5" x14ac:dyDescent="0.25">
      <c r="A70">
        <v>8073645</v>
      </c>
      <c r="B70" t="s">
        <v>0</v>
      </c>
      <c r="C70" t="s">
        <v>1092</v>
      </c>
      <c r="D70" t="s">
        <v>1063</v>
      </c>
      <c r="E70">
        <v>1</v>
      </c>
    </row>
    <row r="71" spans="1:5" x14ac:dyDescent="0.25">
      <c r="A71">
        <v>9090287</v>
      </c>
      <c r="B71" t="s">
        <v>0</v>
      </c>
      <c r="C71" t="s">
        <v>1092</v>
      </c>
      <c r="D71" t="s">
        <v>1064</v>
      </c>
      <c r="E71">
        <v>1</v>
      </c>
    </row>
    <row r="72" spans="1:5" x14ac:dyDescent="0.25">
      <c r="A72">
        <v>9095148</v>
      </c>
      <c r="B72" t="s">
        <v>0</v>
      </c>
      <c r="C72" t="s">
        <v>1092</v>
      </c>
      <c r="D72" t="s">
        <v>1063</v>
      </c>
      <c r="E72">
        <v>1</v>
      </c>
    </row>
    <row r="74" spans="1:5" x14ac:dyDescent="0.25">
      <c r="A74">
        <f>SUBTOTAL(2,LDH[Edited_BfArM Nummer2])</f>
        <v>71</v>
      </c>
      <c r="E74">
        <f>SUBTOTAL(9,LDH[Total Number of Observations])</f>
        <v>140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370"/>
  <sheetViews>
    <sheetView workbookViewId="0">
      <selection sqref="A1:Z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4.85546875" customWidth="1"/>
    <col min="4" max="4" width="21.28515625" customWidth="1"/>
    <col min="5" max="10" width="12.7109375" customWidth="1"/>
    <col min="11" max="26" width="13.7109375" customWidth="1"/>
  </cols>
  <sheetData>
    <row r="1" spans="1:26" x14ac:dyDescent="0.25">
      <c r="A1" s="6" t="s">
        <v>96</v>
      </c>
      <c r="B1" s="7" t="s">
        <v>97</v>
      </c>
      <c r="C1" s="2" t="s">
        <v>1123</v>
      </c>
      <c r="D1" s="2" t="s">
        <v>1124</v>
      </c>
      <c r="E1" s="2" t="s">
        <v>1125</v>
      </c>
      <c r="F1" s="2" t="s">
        <v>1126</v>
      </c>
      <c r="G1" s="2" t="s">
        <v>1127</v>
      </c>
      <c r="H1" s="2" t="s">
        <v>1128</v>
      </c>
      <c r="I1" s="2" t="s">
        <v>1129</v>
      </c>
      <c r="J1" s="2" t="s">
        <v>1130</v>
      </c>
      <c r="K1" s="2" t="s">
        <v>1131</v>
      </c>
      <c r="L1" s="2" t="s">
        <v>1132</v>
      </c>
      <c r="M1" s="2" t="s">
        <v>1133</v>
      </c>
      <c r="N1" s="2" t="s">
        <v>1134</v>
      </c>
      <c r="O1" s="2" t="s">
        <v>1135</v>
      </c>
      <c r="P1" s="2" t="s">
        <v>1136</v>
      </c>
      <c r="Q1" s="2" t="s">
        <v>1137</v>
      </c>
      <c r="R1" s="2" t="s">
        <v>1138</v>
      </c>
      <c r="S1" s="2" t="s">
        <v>1139</v>
      </c>
      <c r="T1" s="2" t="s">
        <v>1140</v>
      </c>
      <c r="U1" s="2" t="s">
        <v>1141</v>
      </c>
      <c r="V1" s="2" t="s">
        <v>1142</v>
      </c>
      <c r="W1" s="2" t="s">
        <v>1143</v>
      </c>
      <c r="X1" s="2" t="s">
        <v>1144</v>
      </c>
      <c r="Y1" s="2" t="s">
        <v>1145</v>
      </c>
      <c r="Z1" s="2" t="s">
        <v>1146</v>
      </c>
    </row>
    <row r="2" spans="1:26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25">
      <c r="A5">
        <v>95005911</v>
      </c>
      <c r="B5" t="s">
        <v>20</v>
      </c>
    </row>
    <row r="6" spans="1:26" x14ac:dyDescent="0.25">
      <c r="A6">
        <v>99001908</v>
      </c>
      <c r="B6" t="s">
        <v>20</v>
      </c>
    </row>
    <row r="7" spans="1:26" x14ac:dyDescent="0.25">
      <c r="A7">
        <v>99004067</v>
      </c>
      <c r="B7" t="s">
        <v>20</v>
      </c>
    </row>
    <row r="8" spans="1:26" x14ac:dyDescent="0.25">
      <c r="A8">
        <v>97002136</v>
      </c>
      <c r="B8" t="s">
        <v>20</v>
      </c>
    </row>
    <row r="9" spans="1:26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25">
      <c r="A15">
        <v>3000983</v>
      </c>
      <c r="B15" t="s">
        <v>18</v>
      </c>
      <c r="C15" s="12"/>
    </row>
    <row r="16" spans="1:26" x14ac:dyDescent="0.25">
      <c r="A16">
        <v>10064335</v>
      </c>
      <c r="B16" t="s">
        <v>18</v>
      </c>
    </row>
    <row r="17" spans="1:26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x14ac:dyDescent="0.25">
      <c r="A18">
        <v>1480</v>
      </c>
      <c r="B18" t="s">
        <v>16</v>
      </c>
    </row>
    <row r="19" spans="1:26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x14ac:dyDescent="0.25">
      <c r="A26">
        <v>99000897</v>
      </c>
      <c r="B26" t="s">
        <v>16</v>
      </c>
    </row>
    <row r="27" spans="1:26" x14ac:dyDescent="0.25">
      <c r="A27">
        <v>99001245</v>
      </c>
      <c r="B27" t="s">
        <v>16</v>
      </c>
    </row>
    <row r="28" spans="1:26" x14ac:dyDescent="0.25">
      <c r="A28">
        <v>99001902</v>
      </c>
      <c r="B28" t="s">
        <v>16</v>
      </c>
    </row>
    <row r="29" spans="1:26" x14ac:dyDescent="0.25">
      <c r="A29">
        <v>99001912</v>
      </c>
      <c r="B29" t="s">
        <v>16</v>
      </c>
    </row>
    <row r="30" spans="1:26" x14ac:dyDescent="0.25">
      <c r="A30">
        <v>99001913</v>
      </c>
      <c r="B30" t="s">
        <v>16</v>
      </c>
    </row>
    <row r="31" spans="1:26" x14ac:dyDescent="0.25">
      <c r="A31">
        <v>99001937</v>
      </c>
      <c r="B31" t="s">
        <v>16</v>
      </c>
    </row>
    <row r="32" spans="1:26" x14ac:dyDescent="0.25">
      <c r="A32">
        <v>99001943</v>
      </c>
      <c r="B32" t="s">
        <v>16</v>
      </c>
    </row>
    <row r="33" spans="1:26" x14ac:dyDescent="0.25">
      <c r="A33">
        <v>99001927</v>
      </c>
      <c r="B33" t="s">
        <v>16</v>
      </c>
    </row>
    <row r="34" spans="1:26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40" spans="1:26" x14ac:dyDescent="0.25">
      <c r="A40" s="15">
        <v>6016435</v>
      </c>
      <c r="B40" t="s">
        <v>14</v>
      </c>
    </row>
    <row r="41" spans="1:26" x14ac:dyDescent="0.25">
      <c r="A41">
        <v>8045149</v>
      </c>
      <c r="B41" t="s">
        <v>14</v>
      </c>
    </row>
    <row r="42" spans="1:26" x14ac:dyDescent="0.25">
      <c r="A42">
        <v>10023001</v>
      </c>
      <c r="B42" t="s">
        <v>14</v>
      </c>
    </row>
    <row r="43" spans="1:26" x14ac:dyDescent="0.25">
      <c r="A43">
        <v>10027526</v>
      </c>
      <c r="B43" t="s">
        <v>14</v>
      </c>
    </row>
    <row r="44" spans="1:26" x14ac:dyDescent="0.25">
      <c r="A44">
        <v>14222171</v>
      </c>
      <c r="B44" t="s">
        <v>14</v>
      </c>
    </row>
    <row r="45" spans="1:26" x14ac:dyDescent="0.25">
      <c r="A45">
        <v>1006143</v>
      </c>
      <c r="B45" t="s">
        <v>14</v>
      </c>
    </row>
    <row r="46" spans="1:26" x14ac:dyDescent="0.25">
      <c r="A46">
        <v>6006917</v>
      </c>
      <c r="B46" t="s">
        <v>14</v>
      </c>
    </row>
    <row r="48" spans="1:26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15" x14ac:dyDescent="0.25">
      <c r="A65" s="14">
        <v>6012681</v>
      </c>
      <c r="B65" t="s">
        <v>5</v>
      </c>
    </row>
    <row r="66" spans="1:15" x14ac:dyDescent="0.25">
      <c r="A66">
        <v>6014511</v>
      </c>
      <c r="B66" t="s">
        <v>5</v>
      </c>
    </row>
    <row r="67" spans="1:15" x14ac:dyDescent="0.25">
      <c r="A67">
        <v>6045127</v>
      </c>
      <c r="B67" t="s">
        <v>5</v>
      </c>
    </row>
    <row r="68" spans="1:15" x14ac:dyDescent="0.25">
      <c r="A68" s="14">
        <v>7000458</v>
      </c>
      <c r="B68" t="s">
        <v>5</v>
      </c>
    </row>
    <row r="69" spans="1:15" x14ac:dyDescent="0.25">
      <c r="A69">
        <v>7015502</v>
      </c>
      <c r="B69" t="s">
        <v>5</v>
      </c>
    </row>
    <row r="70" spans="1:15" x14ac:dyDescent="0.25">
      <c r="A70">
        <v>7025847</v>
      </c>
      <c r="B70" t="s">
        <v>5</v>
      </c>
    </row>
    <row r="71" spans="1:15" x14ac:dyDescent="0.25">
      <c r="A71">
        <v>7082707</v>
      </c>
      <c r="B71" t="s">
        <v>5</v>
      </c>
      <c r="L71" s="35">
        <v>6540</v>
      </c>
      <c r="M71" s="35"/>
      <c r="N71" s="35"/>
      <c r="O71" s="35">
        <v>30120</v>
      </c>
    </row>
    <row r="72" spans="1:15" x14ac:dyDescent="0.25">
      <c r="A72" s="14">
        <v>7083159</v>
      </c>
      <c r="B72" t="s">
        <v>5</v>
      </c>
    </row>
    <row r="73" spans="1:15" x14ac:dyDescent="0.25">
      <c r="A73">
        <v>7084659</v>
      </c>
      <c r="B73" t="s">
        <v>5</v>
      </c>
    </row>
    <row r="74" spans="1:15" x14ac:dyDescent="0.25">
      <c r="A74" s="14">
        <v>7076814</v>
      </c>
      <c r="B74" t="s">
        <v>5</v>
      </c>
    </row>
    <row r="75" spans="1:15" x14ac:dyDescent="0.25">
      <c r="A75">
        <v>7076815</v>
      </c>
      <c r="B75" t="s">
        <v>5</v>
      </c>
    </row>
    <row r="76" spans="1:15" x14ac:dyDescent="0.25">
      <c r="A76">
        <v>7089231</v>
      </c>
      <c r="B76" t="s">
        <v>5</v>
      </c>
    </row>
    <row r="77" spans="1:15" x14ac:dyDescent="0.25">
      <c r="A77">
        <v>7116004</v>
      </c>
      <c r="B77" t="s">
        <v>5</v>
      </c>
    </row>
    <row r="78" spans="1:15" x14ac:dyDescent="0.25">
      <c r="A78">
        <v>8003819</v>
      </c>
      <c r="B78" t="s">
        <v>5</v>
      </c>
    </row>
    <row r="79" spans="1:15" x14ac:dyDescent="0.25">
      <c r="A79" s="14">
        <v>8091779</v>
      </c>
      <c r="B79" t="s">
        <v>5</v>
      </c>
    </row>
    <row r="80" spans="1:15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5" x14ac:dyDescent="0.25">
      <c r="A145" s="14">
        <v>3005132</v>
      </c>
      <c r="B145" t="s">
        <v>5</v>
      </c>
    </row>
    <row r="146" spans="1:25" x14ac:dyDescent="0.25">
      <c r="A146">
        <v>3009119</v>
      </c>
      <c r="B146" t="s">
        <v>5</v>
      </c>
    </row>
    <row r="147" spans="1:25" x14ac:dyDescent="0.25">
      <c r="A147">
        <v>3009936</v>
      </c>
      <c r="B147" t="s">
        <v>5</v>
      </c>
    </row>
    <row r="148" spans="1:25" x14ac:dyDescent="0.25">
      <c r="A148">
        <v>3011094</v>
      </c>
      <c r="B148" t="s">
        <v>5</v>
      </c>
    </row>
    <row r="149" spans="1:25" x14ac:dyDescent="0.25">
      <c r="A149">
        <v>3014643</v>
      </c>
      <c r="B149" t="s">
        <v>5</v>
      </c>
    </row>
    <row r="150" spans="1:25" x14ac:dyDescent="0.25">
      <c r="A150" s="14">
        <v>3016056</v>
      </c>
      <c r="B150" t="s">
        <v>5</v>
      </c>
    </row>
    <row r="151" spans="1:25" x14ac:dyDescent="0.25">
      <c r="A151" s="14">
        <v>3900219</v>
      </c>
      <c r="B151" t="s">
        <v>5</v>
      </c>
    </row>
    <row r="152" spans="1:25" x14ac:dyDescent="0.25">
      <c r="A152">
        <v>4000158</v>
      </c>
      <c r="B152" t="s">
        <v>5</v>
      </c>
    </row>
    <row r="153" spans="1:25" x14ac:dyDescent="0.25">
      <c r="A153">
        <v>4000304</v>
      </c>
      <c r="B153" t="s">
        <v>5</v>
      </c>
    </row>
    <row r="154" spans="1:25" x14ac:dyDescent="0.25">
      <c r="A154" s="14">
        <v>4001905</v>
      </c>
      <c r="B154" t="s">
        <v>5</v>
      </c>
    </row>
    <row r="155" spans="1:25" x14ac:dyDescent="0.25">
      <c r="A155">
        <v>4002206</v>
      </c>
      <c r="B155" t="s">
        <v>5</v>
      </c>
    </row>
    <row r="156" spans="1:25" x14ac:dyDescent="0.25">
      <c r="A156">
        <v>4002715</v>
      </c>
      <c r="B156" t="s">
        <v>5</v>
      </c>
      <c r="K156">
        <v>11</v>
      </c>
      <c r="P156">
        <v>4.9000000000000004</v>
      </c>
      <c r="R156">
        <v>3.6</v>
      </c>
    </row>
    <row r="157" spans="1:25" x14ac:dyDescent="0.25">
      <c r="A157">
        <v>4003924</v>
      </c>
      <c r="B157" t="s">
        <v>5</v>
      </c>
    </row>
    <row r="158" spans="1:25" x14ac:dyDescent="0.25">
      <c r="A158">
        <v>4006051</v>
      </c>
      <c r="B158" t="s">
        <v>5</v>
      </c>
    </row>
    <row r="159" spans="1:25" x14ac:dyDescent="0.25">
      <c r="A159">
        <v>4008140</v>
      </c>
      <c r="B159" t="s">
        <v>5</v>
      </c>
    </row>
    <row r="160" spans="1:25" x14ac:dyDescent="0.25">
      <c r="A160" s="14">
        <v>4009906</v>
      </c>
      <c r="B160" t="s">
        <v>5</v>
      </c>
      <c r="F160">
        <v>19.100000000000001</v>
      </c>
      <c r="Q160">
        <v>3.7</v>
      </c>
      <c r="V160">
        <v>4.3</v>
      </c>
      <c r="Y160">
        <v>25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4" x14ac:dyDescent="0.25">
      <c r="A209">
        <v>2002573</v>
      </c>
      <c r="B209" t="s">
        <v>3</v>
      </c>
    </row>
    <row r="210" spans="1:14" x14ac:dyDescent="0.25">
      <c r="A210">
        <v>2003539</v>
      </c>
      <c r="B210" t="s">
        <v>3</v>
      </c>
    </row>
    <row r="211" spans="1:14" x14ac:dyDescent="0.25">
      <c r="A211">
        <v>2003649</v>
      </c>
      <c r="B211" t="s">
        <v>3</v>
      </c>
    </row>
    <row r="212" spans="1:14" x14ac:dyDescent="0.25">
      <c r="A212">
        <v>2005572</v>
      </c>
      <c r="B212" t="s">
        <v>3</v>
      </c>
    </row>
    <row r="213" spans="1:14" x14ac:dyDescent="0.25">
      <c r="A213">
        <v>2013117</v>
      </c>
      <c r="B213" t="s">
        <v>3</v>
      </c>
    </row>
    <row r="214" spans="1:14" x14ac:dyDescent="0.25">
      <c r="A214" s="14">
        <v>3009633</v>
      </c>
      <c r="B214" t="s">
        <v>3</v>
      </c>
    </row>
    <row r="215" spans="1:14" x14ac:dyDescent="0.25">
      <c r="A215" s="14">
        <v>3010583</v>
      </c>
      <c r="B215" t="s">
        <v>3</v>
      </c>
    </row>
    <row r="216" spans="1:14" x14ac:dyDescent="0.25">
      <c r="A216" s="18">
        <v>3011892</v>
      </c>
      <c r="B216" t="s">
        <v>3</v>
      </c>
    </row>
    <row r="217" spans="1:14" x14ac:dyDescent="0.25">
      <c r="A217">
        <v>4001382</v>
      </c>
      <c r="B217" t="s">
        <v>3</v>
      </c>
      <c r="M217">
        <v>2.5</v>
      </c>
      <c r="N217" s="23">
        <v>3.6</v>
      </c>
    </row>
    <row r="218" spans="1:14" x14ac:dyDescent="0.25">
      <c r="A218">
        <v>5018675</v>
      </c>
      <c r="B218" t="s">
        <v>3</v>
      </c>
    </row>
    <row r="219" spans="1:14" x14ac:dyDescent="0.25">
      <c r="A219" s="14">
        <v>6050168</v>
      </c>
      <c r="B219" t="s">
        <v>3</v>
      </c>
    </row>
    <row r="220" spans="1:14" x14ac:dyDescent="0.25">
      <c r="A220" s="16">
        <v>6062742</v>
      </c>
      <c r="B220" t="s">
        <v>3</v>
      </c>
    </row>
    <row r="221" spans="1:14" x14ac:dyDescent="0.25">
      <c r="A221">
        <v>7003242</v>
      </c>
      <c r="B221" t="s">
        <v>3</v>
      </c>
    </row>
    <row r="222" spans="1:14" x14ac:dyDescent="0.25">
      <c r="A222">
        <v>8016252</v>
      </c>
      <c r="B222" t="s">
        <v>3</v>
      </c>
    </row>
    <row r="223" spans="1:14" x14ac:dyDescent="0.25">
      <c r="A223">
        <v>12022536</v>
      </c>
      <c r="B223" t="s">
        <v>3</v>
      </c>
    </row>
    <row r="224" spans="1:14" x14ac:dyDescent="0.25">
      <c r="A224">
        <v>13020792</v>
      </c>
      <c r="B224" t="s">
        <v>3</v>
      </c>
    </row>
    <row r="225" spans="1:26" x14ac:dyDescent="0.25">
      <c r="A225">
        <v>97005797</v>
      </c>
      <c r="B225" t="s">
        <v>3</v>
      </c>
    </row>
    <row r="226" spans="1:26" x14ac:dyDescent="0.25">
      <c r="A226">
        <v>99000345</v>
      </c>
      <c r="B226" t="s">
        <v>3</v>
      </c>
    </row>
    <row r="227" spans="1:26" x14ac:dyDescent="0.25">
      <c r="A227" s="14">
        <v>5006592</v>
      </c>
      <c r="B227" t="s">
        <v>3</v>
      </c>
    </row>
    <row r="228" spans="1:26" x14ac:dyDescent="0.25">
      <c r="A228">
        <v>5007274</v>
      </c>
      <c r="B228" t="s">
        <v>3</v>
      </c>
    </row>
    <row r="229" spans="1:26" x14ac:dyDescent="0.25">
      <c r="A229">
        <v>5015851</v>
      </c>
      <c r="B229" t="s">
        <v>3</v>
      </c>
      <c r="S229">
        <v>3</v>
      </c>
      <c r="T229">
        <v>3</v>
      </c>
      <c r="X229">
        <v>3</v>
      </c>
      <c r="Z229">
        <v>4.1399999999999997</v>
      </c>
    </row>
    <row r="230" spans="1:26" x14ac:dyDescent="0.25">
      <c r="A230">
        <v>6015647</v>
      </c>
      <c r="B230" t="s">
        <v>3</v>
      </c>
    </row>
    <row r="231" spans="1:26" x14ac:dyDescent="0.25">
      <c r="A231" s="14">
        <v>6056633</v>
      </c>
      <c r="B231" t="s">
        <v>3</v>
      </c>
    </row>
    <row r="232" spans="1:26" x14ac:dyDescent="0.25">
      <c r="A232">
        <v>7086224</v>
      </c>
      <c r="B232" t="s">
        <v>3</v>
      </c>
    </row>
    <row r="233" spans="1:26" x14ac:dyDescent="0.25">
      <c r="A233" s="14">
        <v>8040959</v>
      </c>
      <c r="B233" t="s">
        <v>3</v>
      </c>
    </row>
    <row r="234" spans="1:26" x14ac:dyDescent="0.25">
      <c r="A234">
        <v>8107048</v>
      </c>
      <c r="B234" t="s">
        <v>3</v>
      </c>
    </row>
    <row r="235" spans="1:26" x14ac:dyDescent="0.25">
      <c r="A235" s="14">
        <v>8124044</v>
      </c>
      <c r="B235" t="s">
        <v>3</v>
      </c>
    </row>
    <row r="236" spans="1:26" x14ac:dyDescent="0.25">
      <c r="A236">
        <v>8142949</v>
      </c>
      <c r="B236" t="s">
        <v>3</v>
      </c>
    </row>
    <row r="237" spans="1:26" x14ac:dyDescent="0.25">
      <c r="A237">
        <v>9023306</v>
      </c>
      <c r="B237" t="s">
        <v>3</v>
      </c>
    </row>
    <row r="238" spans="1:26" x14ac:dyDescent="0.25">
      <c r="A238">
        <v>9034464</v>
      </c>
      <c r="B238" t="s">
        <v>3</v>
      </c>
    </row>
    <row r="239" spans="1:26" x14ac:dyDescent="0.25">
      <c r="A239">
        <v>9040167</v>
      </c>
      <c r="B239" t="s">
        <v>3</v>
      </c>
    </row>
    <row r="240" spans="1:26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4" x14ac:dyDescent="0.25">
      <c r="A273">
        <v>11228365</v>
      </c>
      <c r="B273" t="s">
        <v>3</v>
      </c>
    </row>
    <row r="274" spans="1:4" x14ac:dyDescent="0.25">
      <c r="A274">
        <v>11242475</v>
      </c>
      <c r="B274" t="s">
        <v>3</v>
      </c>
    </row>
    <row r="275" spans="1:4" x14ac:dyDescent="0.25">
      <c r="A275" s="15">
        <v>12006392</v>
      </c>
      <c r="B275" t="s">
        <v>3</v>
      </c>
    </row>
    <row r="276" spans="1:4" x14ac:dyDescent="0.25">
      <c r="A276">
        <v>12020246</v>
      </c>
      <c r="B276" t="s">
        <v>3</v>
      </c>
    </row>
    <row r="277" spans="1:4" x14ac:dyDescent="0.25">
      <c r="A277">
        <v>12035138</v>
      </c>
      <c r="B277" t="s">
        <v>3</v>
      </c>
    </row>
    <row r="278" spans="1:4" x14ac:dyDescent="0.25">
      <c r="A278" s="15">
        <v>12111578</v>
      </c>
      <c r="B278" t="s">
        <v>3</v>
      </c>
    </row>
    <row r="279" spans="1:4" x14ac:dyDescent="0.25">
      <c r="A279" s="15">
        <v>12133434</v>
      </c>
      <c r="B279" t="s">
        <v>3</v>
      </c>
    </row>
    <row r="280" spans="1:4" x14ac:dyDescent="0.25">
      <c r="A280">
        <v>12164268</v>
      </c>
      <c r="B280" t="s">
        <v>3</v>
      </c>
    </row>
    <row r="281" spans="1:4" x14ac:dyDescent="0.25">
      <c r="A281">
        <v>12164269</v>
      </c>
      <c r="B281" t="s">
        <v>3</v>
      </c>
    </row>
    <row r="282" spans="1:4" x14ac:dyDescent="0.25">
      <c r="A282">
        <v>12168562</v>
      </c>
      <c r="B282" t="s">
        <v>3</v>
      </c>
    </row>
    <row r="283" spans="1:4" x14ac:dyDescent="0.25">
      <c r="A283">
        <v>12190939</v>
      </c>
      <c r="B283" t="s">
        <v>3</v>
      </c>
    </row>
    <row r="284" spans="1:4" x14ac:dyDescent="0.25">
      <c r="A284">
        <v>12311081</v>
      </c>
      <c r="B284" t="s">
        <v>3</v>
      </c>
    </row>
    <row r="285" spans="1:4" x14ac:dyDescent="0.25">
      <c r="A285">
        <v>13006749</v>
      </c>
      <c r="B285" t="s">
        <v>3</v>
      </c>
    </row>
    <row r="286" spans="1:4" x14ac:dyDescent="0.25">
      <c r="A286" s="17"/>
    </row>
    <row r="287" spans="1:4" x14ac:dyDescent="0.25">
      <c r="A287" s="14">
        <v>5281</v>
      </c>
      <c r="B287" t="s">
        <v>0</v>
      </c>
      <c r="D287">
        <v>128</v>
      </c>
    </row>
    <row r="288" spans="1:4" x14ac:dyDescent="0.25">
      <c r="A288" s="14">
        <v>200085</v>
      </c>
      <c r="B288" t="s">
        <v>0</v>
      </c>
    </row>
    <row r="289" spans="1:8" x14ac:dyDescent="0.25">
      <c r="A289" s="14">
        <v>500129</v>
      </c>
      <c r="B289" t="s">
        <v>0</v>
      </c>
    </row>
    <row r="290" spans="1:8" x14ac:dyDescent="0.25">
      <c r="A290" s="20">
        <v>1002033</v>
      </c>
      <c r="B290" t="s">
        <v>0</v>
      </c>
    </row>
    <row r="291" spans="1:8" x14ac:dyDescent="0.25">
      <c r="A291" s="14">
        <v>1003457</v>
      </c>
      <c r="B291" t="s">
        <v>0</v>
      </c>
    </row>
    <row r="292" spans="1:8" x14ac:dyDescent="0.25">
      <c r="A292" s="14">
        <v>2005223</v>
      </c>
      <c r="B292" t="s">
        <v>0</v>
      </c>
    </row>
    <row r="293" spans="1:8" x14ac:dyDescent="0.25">
      <c r="A293">
        <v>2006107</v>
      </c>
      <c r="B293" t="s">
        <v>0</v>
      </c>
    </row>
    <row r="294" spans="1:8" x14ac:dyDescent="0.25">
      <c r="A294" s="14">
        <v>2012014</v>
      </c>
      <c r="B294" t="s">
        <v>0</v>
      </c>
      <c r="D294" s="35"/>
    </row>
    <row r="295" spans="1:8" x14ac:dyDescent="0.25">
      <c r="A295" s="14">
        <v>3000152</v>
      </c>
      <c r="B295" t="s">
        <v>0</v>
      </c>
      <c r="D295" s="23">
        <v>1421.3330000000001</v>
      </c>
    </row>
    <row r="296" spans="1:8" x14ac:dyDescent="0.25">
      <c r="A296">
        <v>3014566</v>
      </c>
      <c r="B296" t="s">
        <v>0</v>
      </c>
      <c r="D296" s="35"/>
    </row>
    <row r="297" spans="1:8" x14ac:dyDescent="0.25">
      <c r="A297">
        <v>3015058</v>
      </c>
      <c r="B297" t="s">
        <v>0</v>
      </c>
    </row>
    <row r="298" spans="1:8" x14ac:dyDescent="0.25">
      <c r="A298" s="18">
        <v>4000996</v>
      </c>
      <c r="B298" t="s">
        <v>0</v>
      </c>
      <c r="G298">
        <v>20.04</v>
      </c>
      <c r="H298">
        <v>15.48</v>
      </c>
    </row>
    <row r="299" spans="1:8" x14ac:dyDescent="0.25">
      <c r="A299">
        <v>4003768</v>
      </c>
      <c r="B299" t="s">
        <v>0</v>
      </c>
    </row>
    <row r="300" spans="1:8" x14ac:dyDescent="0.25">
      <c r="A300">
        <v>4006540</v>
      </c>
      <c r="B300" t="s">
        <v>0</v>
      </c>
    </row>
    <row r="301" spans="1:8" x14ac:dyDescent="0.25">
      <c r="A301">
        <v>4007054</v>
      </c>
      <c r="B301" t="s">
        <v>0</v>
      </c>
    </row>
    <row r="302" spans="1:8" x14ac:dyDescent="0.25">
      <c r="A302">
        <v>4011002</v>
      </c>
      <c r="B302" t="s">
        <v>0</v>
      </c>
    </row>
    <row r="303" spans="1:8" x14ac:dyDescent="0.25">
      <c r="A303">
        <v>4900268</v>
      </c>
      <c r="B303" t="s">
        <v>0</v>
      </c>
    </row>
    <row r="304" spans="1:8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9" x14ac:dyDescent="0.25">
      <c r="A321">
        <v>98000595</v>
      </c>
      <c r="B321" t="s">
        <v>0</v>
      </c>
    </row>
    <row r="322" spans="1:9" x14ac:dyDescent="0.25">
      <c r="A322">
        <v>98002692</v>
      </c>
      <c r="B322" t="s">
        <v>0</v>
      </c>
    </row>
    <row r="323" spans="1:9" x14ac:dyDescent="0.25">
      <c r="A323">
        <v>98005277</v>
      </c>
      <c r="B323" t="s">
        <v>0</v>
      </c>
    </row>
    <row r="324" spans="1:9" x14ac:dyDescent="0.25">
      <c r="A324">
        <v>99001815</v>
      </c>
      <c r="B324" t="s">
        <v>0</v>
      </c>
    </row>
    <row r="325" spans="1:9" x14ac:dyDescent="0.25">
      <c r="A325">
        <v>6012361</v>
      </c>
      <c r="B325" t="s">
        <v>0</v>
      </c>
    </row>
    <row r="326" spans="1:9" x14ac:dyDescent="0.25">
      <c r="A326">
        <v>6015793</v>
      </c>
      <c r="B326" t="s">
        <v>0</v>
      </c>
    </row>
    <row r="327" spans="1:9" x14ac:dyDescent="0.25">
      <c r="A327">
        <v>6043619</v>
      </c>
      <c r="B327" t="s">
        <v>0</v>
      </c>
    </row>
    <row r="328" spans="1:9" x14ac:dyDescent="0.25">
      <c r="A328">
        <v>7001097</v>
      </c>
      <c r="B328" t="s">
        <v>0</v>
      </c>
    </row>
    <row r="329" spans="1:9" x14ac:dyDescent="0.25">
      <c r="A329">
        <v>7011435</v>
      </c>
      <c r="B329" t="s">
        <v>0</v>
      </c>
    </row>
    <row r="330" spans="1:9" x14ac:dyDescent="0.25">
      <c r="A330">
        <v>7045811</v>
      </c>
      <c r="B330" t="s">
        <v>0</v>
      </c>
      <c r="I330">
        <v>68.7</v>
      </c>
    </row>
    <row r="331" spans="1:9" x14ac:dyDescent="0.25">
      <c r="A331">
        <v>7071198</v>
      </c>
      <c r="B331" t="s">
        <v>0</v>
      </c>
    </row>
    <row r="332" spans="1:9" x14ac:dyDescent="0.25">
      <c r="A332">
        <v>7101143</v>
      </c>
      <c r="B332" t="s">
        <v>0</v>
      </c>
    </row>
    <row r="333" spans="1:9" x14ac:dyDescent="0.25">
      <c r="A333">
        <v>8073350</v>
      </c>
      <c r="B333" t="s">
        <v>0</v>
      </c>
    </row>
    <row r="334" spans="1:9" x14ac:dyDescent="0.25">
      <c r="A334">
        <v>8073645</v>
      </c>
      <c r="B334" t="s">
        <v>0</v>
      </c>
    </row>
    <row r="335" spans="1:9" x14ac:dyDescent="0.25">
      <c r="A335" s="20">
        <v>8089666</v>
      </c>
      <c r="B335" t="s">
        <v>0</v>
      </c>
    </row>
    <row r="336" spans="1:9" x14ac:dyDescent="0.25">
      <c r="A336">
        <v>8103536</v>
      </c>
      <c r="B336" t="s">
        <v>0</v>
      </c>
    </row>
    <row r="337" spans="1:10" x14ac:dyDescent="0.25">
      <c r="A337" s="21">
        <v>8124816</v>
      </c>
      <c r="B337" t="s">
        <v>0</v>
      </c>
    </row>
    <row r="338" spans="1:10" x14ac:dyDescent="0.25">
      <c r="A338">
        <v>9003267</v>
      </c>
      <c r="B338" t="s">
        <v>0</v>
      </c>
      <c r="C338" s="35"/>
      <c r="D338" s="35"/>
      <c r="E338" s="35"/>
      <c r="F338" s="35">
        <v>52020</v>
      </c>
      <c r="G338" s="35"/>
      <c r="H338" s="35">
        <v>57900</v>
      </c>
      <c r="I338" s="35"/>
      <c r="J338" s="35">
        <v>55800</v>
      </c>
    </row>
    <row r="339" spans="1:10" x14ac:dyDescent="0.25">
      <c r="A339">
        <v>9036964</v>
      </c>
      <c r="B339" t="s">
        <v>0</v>
      </c>
      <c r="C339" s="35"/>
      <c r="D339" s="35"/>
      <c r="E339" s="35"/>
      <c r="F339" s="35"/>
      <c r="G339" s="35"/>
      <c r="H339" s="35"/>
      <c r="I339" s="35"/>
      <c r="J339" s="35"/>
    </row>
    <row r="340" spans="1:10" x14ac:dyDescent="0.25">
      <c r="A340">
        <v>9090287</v>
      </c>
      <c r="B340" t="s">
        <v>0</v>
      </c>
      <c r="C340" s="35"/>
      <c r="D340" s="35"/>
      <c r="E340" s="35"/>
      <c r="F340" s="35"/>
      <c r="G340" s="35"/>
      <c r="H340" s="35"/>
      <c r="I340" s="35"/>
      <c r="J340" s="35"/>
    </row>
    <row r="341" spans="1:10" x14ac:dyDescent="0.25">
      <c r="A341">
        <v>9095148</v>
      </c>
      <c r="B341" t="s">
        <v>0</v>
      </c>
      <c r="C341" s="35"/>
      <c r="D341" s="35"/>
      <c r="E341" s="35"/>
      <c r="F341" s="35"/>
      <c r="G341" s="35"/>
      <c r="H341" s="35"/>
      <c r="I341" s="35"/>
      <c r="J341" s="35"/>
    </row>
    <row r="342" spans="1:10" x14ac:dyDescent="0.25">
      <c r="A342" s="14">
        <v>9104979</v>
      </c>
      <c r="B342" t="s">
        <v>0</v>
      </c>
      <c r="C342" s="35"/>
      <c r="D342" s="35"/>
      <c r="E342" s="35"/>
      <c r="F342" s="35"/>
      <c r="G342" s="35"/>
      <c r="H342" s="35"/>
      <c r="I342" s="35"/>
      <c r="J342" s="35"/>
    </row>
    <row r="343" spans="1:10" x14ac:dyDescent="0.25">
      <c r="A343">
        <v>9139514</v>
      </c>
      <c r="B343" t="s">
        <v>0</v>
      </c>
      <c r="C343" s="35"/>
      <c r="D343" s="35"/>
      <c r="E343" s="35"/>
      <c r="F343" s="35"/>
      <c r="G343" s="35"/>
      <c r="H343" s="35"/>
      <c r="I343" s="35"/>
      <c r="J343" s="35"/>
    </row>
    <row r="344" spans="1:10" x14ac:dyDescent="0.25">
      <c r="A344">
        <v>10020659</v>
      </c>
      <c r="B344" t="s">
        <v>0</v>
      </c>
      <c r="C344" s="35">
        <v>21060</v>
      </c>
      <c r="D344" s="35"/>
      <c r="E344" s="35">
        <v>165780</v>
      </c>
      <c r="F344" s="35">
        <v>55920</v>
      </c>
      <c r="G344" s="35"/>
      <c r="H344" s="35"/>
      <c r="I344" s="35"/>
      <c r="J344" s="35"/>
    </row>
    <row r="345" spans="1:10" x14ac:dyDescent="0.25">
      <c r="A345">
        <v>10025902</v>
      </c>
      <c r="B345" t="s">
        <v>0</v>
      </c>
      <c r="C345" s="35"/>
      <c r="D345" s="35"/>
      <c r="E345" s="35">
        <v>99600</v>
      </c>
      <c r="F345" s="35"/>
      <c r="G345" s="35"/>
      <c r="H345" s="35"/>
      <c r="I345" s="35"/>
      <c r="J345" s="35"/>
    </row>
    <row r="346" spans="1:10" x14ac:dyDescent="0.25">
      <c r="A346">
        <v>10027654</v>
      </c>
      <c r="B346" t="s">
        <v>0</v>
      </c>
    </row>
    <row r="347" spans="1:10" x14ac:dyDescent="0.25">
      <c r="A347">
        <v>10084485</v>
      </c>
      <c r="B347" t="s">
        <v>0</v>
      </c>
    </row>
    <row r="348" spans="1:10" x14ac:dyDescent="0.25">
      <c r="A348">
        <v>10098420</v>
      </c>
      <c r="B348" t="s">
        <v>0</v>
      </c>
    </row>
    <row r="349" spans="1:10" x14ac:dyDescent="0.25">
      <c r="A349">
        <v>10129565</v>
      </c>
      <c r="B349" t="s">
        <v>0</v>
      </c>
    </row>
    <row r="350" spans="1:10" x14ac:dyDescent="0.25">
      <c r="A350" s="14">
        <v>10146828</v>
      </c>
      <c r="B350" t="s">
        <v>0</v>
      </c>
    </row>
    <row r="351" spans="1:10" x14ac:dyDescent="0.25">
      <c r="A351">
        <v>10163776</v>
      </c>
      <c r="B351" t="s">
        <v>0</v>
      </c>
    </row>
    <row r="352" spans="1:10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5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15"/>
  <sheetViews>
    <sheetView workbookViewId="0">
      <selection activeCell="E16" sqref="E16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8.140625" bestFit="1" customWidth="1"/>
    <col min="4" max="4" width="48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1147</v>
      </c>
      <c r="D1" t="s">
        <v>95</v>
      </c>
      <c r="E1" t="s">
        <v>133</v>
      </c>
    </row>
    <row r="2" spans="1:5" x14ac:dyDescent="0.25">
      <c r="A2">
        <v>4009906</v>
      </c>
      <c r="B2" t="s">
        <v>5</v>
      </c>
      <c r="C2" t="s">
        <v>1147</v>
      </c>
      <c r="D2" t="s">
        <v>1150</v>
      </c>
      <c r="E2">
        <v>4</v>
      </c>
    </row>
    <row r="3" spans="1:5" x14ac:dyDescent="0.25">
      <c r="A3">
        <v>5015851</v>
      </c>
      <c r="B3" t="s">
        <v>3</v>
      </c>
      <c r="C3" t="s">
        <v>1147</v>
      </c>
      <c r="D3" t="s">
        <v>1152</v>
      </c>
      <c r="E3">
        <v>4</v>
      </c>
    </row>
    <row r="4" spans="1:5" x14ac:dyDescent="0.25">
      <c r="A4">
        <v>4002715</v>
      </c>
      <c r="B4" t="s">
        <v>5</v>
      </c>
      <c r="C4" t="s">
        <v>1147</v>
      </c>
      <c r="D4" t="s">
        <v>1149</v>
      </c>
      <c r="E4">
        <v>3</v>
      </c>
    </row>
    <row r="5" spans="1:5" x14ac:dyDescent="0.25">
      <c r="A5">
        <v>9003267</v>
      </c>
      <c r="B5" t="s">
        <v>0</v>
      </c>
      <c r="C5" t="s">
        <v>1147</v>
      </c>
      <c r="D5" t="s">
        <v>1154</v>
      </c>
      <c r="E5">
        <v>3</v>
      </c>
    </row>
    <row r="6" spans="1:5" x14ac:dyDescent="0.25">
      <c r="A6">
        <v>10020659</v>
      </c>
      <c r="B6" t="s">
        <v>0</v>
      </c>
      <c r="C6" t="s">
        <v>1147</v>
      </c>
      <c r="D6" t="s">
        <v>1155</v>
      </c>
      <c r="E6">
        <v>3</v>
      </c>
    </row>
    <row r="7" spans="1:5" x14ac:dyDescent="0.25">
      <c r="A7">
        <v>7082707</v>
      </c>
      <c r="B7" t="s">
        <v>5</v>
      </c>
      <c r="C7" t="s">
        <v>1147</v>
      </c>
      <c r="D7" t="s">
        <v>1148</v>
      </c>
      <c r="E7">
        <v>2</v>
      </c>
    </row>
    <row r="8" spans="1:5" x14ac:dyDescent="0.25">
      <c r="A8">
        <v>4001382</v>
      </c>
      <c r="B8" t="s">
        <v>3</v>
      </c>
      <c r="C8" t="s">
        <v>1147</v>
      </c>
      <c r="D8" t="s">
        <v>1151</v>
      </c>
      <c r="E8">
        <v>2</v>
      </c>
    </row>
    <row r="9" spans="1:5" x14ac:dyDescent="0.25">
      <c r="A9">
        <v>4000996</v>
      </c>
      <c r="B9" t="s">
        <v>0</v>
      </c>
      <c r="C9" t="s">
        <v>1147</v>
      </c>
      <c r="D9" t="s">
        <v>1153</v>
      </c>
      <c r="E9">
        <v>2</v>
      </c>
    </row>
    <row r="10" spans="1:5" x14ac:dyDescent="0.25">
      <c r="A10">
        <v>5281</v>
      </c>
      <c r="B10" t="s">
        <v>0</v>
      </c>
      <c r="C10" t="s">
        <v>1147</v>
      </c>
      <c r="D10" t="s">
        <v>1124</v>
      </c>
      <c r="E10">
        <v>1</v>
      </c>
    </row>
    <row r="11" spans="1:5" x14ac:dyDescent="0.25">
      <c r="A11">
        <v>3000152</v>
      </c>
      <c r="B11" t="s">
        <v>0</v>
      </c>
      <c r="C11" t="s">
        <v>1147</v>
      </c>
      <c r="D11" t="s">
        <v>1124</v>
      </c>
      <c r="E11">
        <v>1</v>
      </c>
    </row>
    <row r="12" spans="1:5" x14ac:dyDescent="0.25">
      <c r="A12">
        <v>7045811</v>
      </c>
      <c r="B12" t="s">
        <v>0</v>
      </c>
      <c r="C12" t="s">
        <v>1147</v>
      </c>
      <c r="D12" t="s">
        <v>1129</v>
      </c>
      <c r="E12">
        <v>1</v>
      </c>
    </row>
    <row r="13" spans="1:5" x14ac:dyDescent="0.25">
      <c r="A13">
        <v>10025902</v>
      </c>
      <c r="B13" t="s">
        <v>0</v>
      </c>
      <c r="C13" t="s">
        <v>1147</v>
      </c>
      <c r="D13" t="s">
        <v>1125</v>
      </c>
      <c r="E13">
        <v>1</v>
      </c>
    </row>
    <row r="15" spans="1:5" x14ac:dyDescent="0.25">
      <c r="A15">
        <f>SUBTOTAL(2,GLDH[Edited_BfArM Nummer2])</f>
        <v>12</v>
      </c>
      <c r="E15">
        <f>SUBTOTAL(9,GLDH[Total Number of Observations])</f>
        <v>27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T370"/>
  <sheetViews>
    <sheetView workbookViewId="0">
      <selection sqref="A1:T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9.42578125" customWidth="1"/>
    <col min="4" max="5" width="28.42578125" customWidth="1"/>
    <col min="6" max="6" width="26.85546875" customWidth="1"/>
    <col min="7" max="11" width="18.28515625" customWidth="1"/>
    <col min="12" max="20" width="19.28515625" customWidth="1"/>
  </cols>
  <sheetData>
    <row r="1" spans="1:20" x14ac:dyDescent="0.25">
      <c r="A1" s="6" t="s">
        <v>96</v>
      </c>
      <c r="B1" s="7" t="s">
        <v>97</v>
      </c>
      <c r="C1" s="2" t="s">
        <v>1156</v>
      </c>
      <c r="D1" s="2" t="s">
        <v>1157</v>
      </c>
      <c r="E1" s="2" t="s">
        <v>1158</v>
      </c>
      <c r="F1" s="2" t="s">
        <v>1159</v>
      </c>
      <c r="G1" s="2" t="s">
        <v>1160</v>
      </c>
      <c r="H1" s="2" t="s">
        <v>1161</v>
      </c>
      <c r="I1" s="2" t="s">
        <v>1162</v>
      </c>
      <c r="J1" s="2" t="s">
        <v>1163</v>
      </c>
      <c r="K1" s="2" t="s">
        <v>1164</v>
      </c>
      <c r="L1" s="2" t="s">
        <v>1165</v>
      </c>
      <c r="M1" s="2" t="s">
        <v>1166</v>
      </c>
      <c r="N1" s="2" t="s">
        <v>1167</v>
      </c>
      <c r="O1" s="2" t="s">
        <v>1168</v>
      </c>
      <c r="P1" s="2" t="s">
        <v>1169</v>
      </c>
      <c r="Q1" s="2" t="s">
        <v>1170</v>
      </c>
      <c r="R1" s="2" t="s">
        <v>1171</v>
      </c>
      <c r="S1" s="2" t="s">
        <v>1172</v>
      </c>
      <c r="T1" s="2" t="s">
        <v>1173</v>
      </c>
    </row>
    <row r="2" spans="1:20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x14ac:dyDescent="0.25">
      <c r="A5">
        <v>95005911</v>
      </c>
      <c r="B5" t="s">
        <v>20</v>
      </c>
    </row>
    <row r="6" spans="1:20" x14ac:dyDescent="0.25">
      <c r="A6">
        <v>99001908</v>
      </c>
      <c r="B6" t="s">
        <v>20</v>
      </c>
    </row>
    <row r="7" spans="1:20" x14ac:dyDescent="0.25">
      <c r="A7">
        <v>99004067</v>
      </c>
      <c r="B7" t="s">
        <v>20</v>
      </c>
    </row>
    <row r="8" spans="1:20" x14ac:dyDescent="0.25">
      <c r="A8">
        <v>97002136</v>
      </c>
      <c r="B8" t="s">
        <v>20</v>
      </c>
    </row>
    <row r="9" spans="1:20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1:20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0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0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 x14ac:dyDescent="0.25">
      <c r="A16">
        <v>10064335</v>
      </c>
      <c r="B16" t="s">
        <v>18</v>
      </c>
    </row>
    <row r="17" spans="1:20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 x14ac:dyDescent="0.25">
      <c r="A18">
        <v>1480</v>
      </c>
      <c r="B18" t="s">
        <v>16</v>
      </c>
    </row>
    <row r="19" spans="1:20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x14ac:dyDescent="0.25">
      <c r="A26">
        <v>99000897</v>
      </c>
      <c r="B26" t="s">
        <v>16</v>
      </c>
    </row>
    <row r="27" spans="1:20" x14ac:dyDescent="0.25">
      <c r="A27">
        <v>99001245</v>
      </c>
      <c r="B27" t="s">
        <v>16</v>
      </c>
    </row>
    <row r="28" spans="1:20" x14ac:dyDescent="0.25">
      <c r="A28">
        <v>99001902</v>
      </c>
      <c r="B28" t="s">
        <v>16</v>
      </c>
    </row>
    <row r="29" spans="1:20" x14ac:dyDescent="0.25">
      <c r="A29">
        <v>99001912</v>
      </c>
      <c r="B29" t="s">
        <v>16</v>
      </c>
    </row>
    <row r="30" spans="1:20" x14ac:dyDescent="0.25">
      <c r="A30">
        <v>99001913</v>
      </c>
      <c r="B30" t="s">
        <v>16</v>
      </c>
    </row>
    <row r="31" spans="1:20" x14ac:dyDescent="0.25">
      <c r="A31">
        <v>99001937</v>
      </c>
      <c r="B31" t="s">
        <v>16</v>
      </c>
    </row>
    <row r="32" spans="1:20" x14ac:dyDescent="0.25">
      <c r="A32">
        <v>99001943</v>
      </c>
      <c r="B32" t="s">
        <v>16</v>
      </c>
    </row>
    <row r="33" spans="1:20" x14ac:dyDescent="0.25">
      <c r="A33">
        <v>99001927</v>
      </c>
      <c r="B33" t="s">
        <v>16</v>
      </c>
    </row>
    <row r="34" spans="1:20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40" spans="1:20" x14ac:dyDescent="0.25">
      <c r="A40" s="15">
        <v>6016435</v>
      </c>
      <c r="B40" t="s">
        <v>14</v>
      </c>
    </row>
    <row r="41" spans="1:20" x14ac:dyDescent="0.25">
      <c r="A41">
        <v>8045149</v>
      </c>
      <c r="B41" t="s">
        <v>14</v>
      </c>
    </row>
    <row r="42" spans="1:20" x14ac:dyDescent="0.25">
      <c r="A42">
        <v>10023001</v>
      </c>
      <c r="B42" t="s">
        <v>14</v>
      </c>
      <c r="F42">
        <v>337</v>
      </c>
    </row>
    <row r="43" spans="1:20" x14ac:dyDescent="0.25">
      <c r="A43">
        <v>10027526</v>
      </c>
      <c r="B43" t="s">
        <v>14</v>
      </c>
    </row>
    <row r="44" spans="1:20" x14ac:dyDescent="0.25">
      <c r="A44">
        <v>14222171</v>
      </c>
      <c r="B44" t="s">
        <v>14</v>
      </c>
    </row>
    <row r="45" spans="1:20" x14ac:dyDescent="0.25">
      <c r="A45">
        <v>1006143</v>
      </c>
      <c r="B45" t="s">
        <v>14</v>
      </c>
    </row>
    <row r="46" spans="1:20" x14ac:dyDescent="0.25">
      <c r="A46">
        <v>6006917</v>
      </c>
      <c r="B46" t="s">
        <v>14</v>
      </c>
    </row>
    <row r="48" spans="1:20" x14ac:dyDescent="0.25">
      <c r="A48">
        <v>8057159</v>
      </c>
      <c r="B48" t="s">
        <v>12</v>
      </c>
    </row>
    <row r="49" spans="1:16" x14ac:dyDescent="0.25">
      <c r="A49" s="14">
        <v>9140312</v>
      </c>
      <c r="B49" t="s">
        <v>12</v>
      </c>
    </row>
    <row r="50" spans="1:16" x14ac:dyDescent="0.25">
      <c r="A50">
        <v>12008230</v>
      </c>
      <c r="B50" t="s">
        <v>12</v>
      </c>
    </row>
    <row r="51" spans="1:16" x14ac:dyDescent="0.25">
      <c r="A51">
        <v>12088444</v>
      </c>
      <c r="B51" t="s">
        <v>12</v>
      </c>
    </row>
    <row r="52" spans="1:16" x14ac:dyDescent="0.25">
      <c r="A52" s="14">
        <v>13118872</v>
      </c>
      <c r="B52" t="s">
        <v>12</v>
      </c>
    </row>
    <row r="53" spans="1:16" x14ac:dyDescent="0.25">
      <c r="A53">
        <v>12012030</v>
      </c>
      <c r="B53" t="s">
        <v>12</v>
      </c>
      <c r="L53">
        <v>195</v>
      </c>
      <c r="P53">
        <v>338</v>
      </c>
    </row>
    <row r="55" spans="1:16" x14ac:dyDescent="0.25">
      <c r="A55" s="15">
        <v>9074418</v>
      </c>
      <c r="B55" t="s">
        <v>11</v>
      </c>
    </row>
    <row r="56" spans="1:16" x14ac:dyDescent="0.25">
      <c r="A56" s="14">
        <v>1263</v>
      </c>
      <c r="B56" t="s">
        <v>11</v>
      </c>
    </row>
    <row r="57" spans="1:16" x14ac:dyDescent="0.25">
      <c r="A57">
        <v>98004910</v>
      </c>
      <c r="B57" t="s">
        <v>11</v>
      </c>
    </row>
    <row r="58" spans="1:16" x14ac:dyDescent="0.25">
      <c r="A58" s="15">
        <v>7103068</v>
      </c>
      <c r="B58" t="s">
        <v>11</v>
      </c>
    </row>
    <row r="59" spans="1:16" x14ac:dyDescent="0.25">
      <c r="A59">
        <v>11240728</v>
      </c>
      <c r="B59" t="s">
        <v>11</v>
      </c>
    </row>
    <row r="61" spans="1:16" x14ac:dyDescent="0.25">
      <c r="A61">
        <v>5015869</v>
      </c>
      <c r="B61" t="s">
        <v>5</v>
      </c>
    </row>
    <row r="62" spans="1:16" x14ac:dyDescent="0.25">
      <c r="A62" s="15">
        <v>5016969</v>
      </c>
      <c r="B62" t="s">
        <v>5</v>
      </c>
    </row>
    <row r="63" spans="1:16" x14ac:dyDescent="0.25">
      <c r="A63">
        <v>6023231</v>
      </c>
      <c r="B63" t="s">
        <v>5</v>
      </c>
    </row>
    <row r="64" spans="1:16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18" x14ac:dyDescent="0.25">
      <c r="A97" s="14">
        <v>9150676</v>
      </c>
      <c r="B97" t="s">
        <v>5</v>
      </c>
    </row>
    <row r="98" spans="1:18" x14ac:dyDescent="0.25">
      <c r="A98" s="14">
        <v>10010926</v>
      </c>
      <c r="B98" t="s">
        <v>5</v>
      </c>
    </row>
    <row r="99" spans="1:18" x14ac:dyDescent="0.25">
      <c r="A99">
        <v>10030897</v>
      </c>
      <c r="B99" t="s">
        <v>5</v>
      </c>
      <c r="C99">
        <v>525</v>
      </c>
      <c r="K99">
        <v>213</v>
      </c>
      <c r="O99">
        <v>319</v>
      </c>
      <c r="R99">
        <v>252</v>
      </c>
    </row>
    <row r="100" spans="1:18" x14ac:dyDescent="0.25">
      <c r="A100" s="16">
        <v>10091530</v>
      </c>
      <c r="B100" t="s">
        <v>5</v>
      </c>
    </row>
    <row r="101" spans="1:18" x14ac:dyDescent="0.25">
      <c r="A101">
        <v>10102052</v>
      </c>
      <c r="B101" t="s">
        <v>5</v>
      </c>
    </row>
    <row r="102" spans="1:18" x14ac:dyDescent="0.25">
      <c r="A102">
        <v>10104735</v>
      </c>
      <c r="B102" t="s">
        <v>5</v>
      </c>
    </row>
    <row r="103" spans="1:18" x14ac:dyDescent="0.25">
      <c r="A103" s="15">
        <v>10109552</v>
      </c>
      <c r="B103" t="s">
        <v>5</v>
      </c>
    </row>
    <row r="104" spans="1:18" x14ac:dyDescent="0.25">
      <c r="A104">
        <v>10131550</v>
      </c>
      <c r="B104" t="s">
        <v>5</v>
      </c>
    </row>
    <row r="105" spans="1:18" x14ac:dyDescent="0.25">
      <c r="A105">
        <v>10131607</v>
      </c>
      <c r="B105" t="s">
        <v>5</v>
      </c>
    </row>
    <row r="106" spans="1:18" x14ac:dyDescent="0.25">
      <c r="A106">
        <v>10145202</v>
      </c>
      <c r="B106" t="s">
        <v>5</v>
      </c>
    </row>
    <row r="107" spans="1:18" x14ac:dyDescent="0.25">
      <c r="A107">
        <v>10158770</v>
      </c>
      <c r="B107" t="s">
        <v>5</v>
      </c>
    </row>
    <row r="108" spans="1:18" x14ac:dyDescent="0.25">
      <c r="A108">
        <v>10162949</v>
      </c>
      <c r="B108" t="s">
        <v>5</v>
      </c>
    </row>
    <row r="109" spans="1:18" x14ac:dyDescent="0.25">
      <c r="A109">
        <v>10171633</v>
      </c>
      <c r="B109" t="s">
        <v>5</v>
      </c>
    </row>
    <row r="110" spans="1:18" x14ac:dyDescent="0.25">
      <c r="A110">
        <v>10180409</v>
      </c>
      <c r="B110" t="s">
        <v>5</v>
      </c>
    </row>
    <row r="111" spans="1:18" x14ac:dyDescent="0.25">
      <c r="A111">
        <v>11005762</v>
      </c>
      <c r="B111" t="s">
        <v>5</v>
      </c>
    </row>
    <row r="112" spans="1:18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7" x14ac:dyDescent="0.25">
      <c r="A129">
        <v>12229481</v>
      </c>
      <c r="B129" t="s">
        <v>5</v>
      </c>
    </row>
    <row r="130" spans="1:17" x14ac:dyDescent="0.25">
      <c r="A130">
        <v>12258821</v>
      </c>
      <c r="B130" t="s">
        <v>5</v>
      </c>
    </row>
    <row r="131" spans="1:17" x14ac:dyDescent="0.25">
      <c r="A131">
        <v>12309729</v>
      </c>
      <c r="B131" t="s">
        <v>5</v>
      </c>
    </row>
    <row r="132" spans="1:17" x14ac:dyDescent="0.25">
      <c r="A132">
        <v>12314941</v>
      </c>
      <c r="B132" t="s">
        <v>5</v>
      </c>
    </row>
    <row r="133" spans="1:17" x14ac:dyDescent="0.25">
      <c r="A133">
        <v>12323945</v>
      </c>
      <c r="B133" t="s">
        <v>5</v>
      </c>
    </row>
    <row r="134" spans="1:17" x14ac:dyDescent="0.25">
      <c r="A134">
        <v>13005942</v>
      </c>
      <c r="B134" t="s">
        <v>5</v>
      </c>
    </row>
    <row r="135" spans="1:17" x14ac:dyDescent="0.25">
      <c r="A135">
        <v>324</v>
      </c>
      <c r="B135" t="s">
        <v>5</v>
      </c>
      <c r="G135">
        <v>116</v>
      </c>
      <c r="Q135">
        <v>134</v>
      </c>
    </row>
    <row r="136" spans="1:17" x14ac:dyDescent="0.25">
      <c r="A136" s="14">
        <v>3909</v>
      </c>
      <c r="B136" t="s">
        <v>5</v>
      </c>
    </row>
    <row r="137" spans="1:17" x14ac:dyDescent="0.25">
      <c r="A137" s="14">
        <v>4663</v>
      </c>
      <c r="B137" t="s">
        <v>5</v>
      </c>
    </row>
    <row r="138" spans="1:17" x14ac:dyDescent="0.25">
      <c r="A138">
        <v>1005522</v>
      </c>
      <c r="B138" t="s">
        <v>5</v>
      </c>
    </row>
    <row r="139" spans="1:17" x14ac:dyDescent="0.25">
      <c r="A139">
        <v>1007631</v>
      </c>
      <c r="B139" t="s">
        <v>5</v>
      </c>
    </row>
    <row r="140" spans="1:17" x14ac:dyDescent="0.25">
      <c r="A140">
        <v>1009760</v>
      </c>
      <c r="B140" t="s">
        <v>5</v>
      </c>
      <c r="I140">
        <v>174</v>
      </c>
    </row>
    <row r="141" spans="1:17" x14ac:dyDescent="0.25">
      <c r="A141">
        <v>2000646</v>
      </c>
      <c r="B141" t="s">
        <v>5</v>
      </c>
    </row>
    <row r="142" spans="1:17" x14ac:dyDescent="0.25">
      <c r="A142">
        <v>2003761</v>
      </c>
      <c r="B142" t="s">
        <v>5</v>
      </c>
    </row>
    <row r="143" spans="1:17" x14ac:dyDescent="0.25">
      <c r="A143">
        <v>2004061</v>
      </c>
      <c r="B143" t="s">
        <v>5</v>
      </c>
    </row>
    <row r="144" spans="1:17" x14ac:dyDescent="0.25">
      <c r="A144">
        <v>2006469</v>
      </c>
      <c r="B144" t="s">
        <v>5</v>
      </c>
    </row>
    <row r="145" spans="1:20" x14ac:dyDescent="0.25">
      <c r="A145" s="14">
        <v>3005132</v>
      </c>
      <c r="B145" t="s">
        <v>5</v>
      </c>
    </row>
    <row r="146" spans="1:20" x14ac:dyDescent="0.25">
      <c r="A146">
        <v>3009119</v>
      </c>
      <c r="B146" t="s">
        <v>5</v>
      </c>
    </row>
    <row r="147" spans="1:20" x14ac:dyDescent="0.25">
      <c r="A147">
        <v>3009936</v>
      </c>
      <c r="B147" t="s">
        <v>5</v>
      </c>
    </row>
    <row r="148" spans="1:20" x14ac:dyDescent="0.25">
      <c r="A148">
        <v>3011094</v>
      </c>
      <c r="B148" t="s">
        <v>5</v>
      </c>
    </row>
    <row r="149" spans="1:20" x14ac:dyDescent="0.25">
      <c r="A149">
        <v>3014643</v>
      </c>
      <c r="B149" t="s">
        <v>5</v>
      </c>
    </row>
    <row r="150" spans="1:20" x14ac:dyDescent="0.25">
      <c r="A150" s="14">
        <v>3016056</v>
      </c>
      <c r="B150" t="s">
        <v>5</v>
      </c>
      <c r="T150">
        <v>166</v>
      </c>
    </row>
    <row r="151" spans="1:20" x14ac:dyDescent="0.25">
      <c r="A151" s="14">
        <v>3900219</v>
      </c>
      <c r="B151" t="s">
        <v>5</v>
      </c>
    </row>
    <row r="152" spans="1:20" x14ac:dyDescent="0.25">
      <c r="A152">
        <v>4000158</v>
      </c>
      <c r="B152" t="s">
        <v>5</v>
      </c>
    </row>
    <row r="153" spans="1:20" x14ac:dyDescent="0.25">
      <c r="A153">
        <v>4000304</v>
      </c>
      <c r="B153" t="s">
        <v>5</v>
      </c>
    </row>
    <row r="154" spans="1:20" x14ac:dyDescent="0.25">
      <c r="A154" s="14">
        <v>4001905</v>
      </c>
      <c r="B154" t="s">
        <v>5</v>
      </c>
    </row>
    <row r="155" spans="1:20" x14ac:dyDescent="0.25">
      <c r="A155">
        <v>4002206</v>
      </c>
      <c r="B155" t="s">
        <v>5</v>
      </c>
    </row>
    <row r="156" spans="1:20" x14ac:dyDescent="0.25">
      <c r="A156">
        <v>4002715</v>
      </c>
      <c r="B156" t="s">
        <v>5</v>
      </c>
    </row>
    <row r="157" spans="1:20" x14ac:dyDescent="0.25">
      <c r="A157">
        <v>4003924</v>
      </c>
      <c r="B157" t="s">
        <v>5</v>
      </c>
    </row>
    <row r="158" spans="1:20" x14ac:dyDescent="0.25">
      <c r="A158">
        <v>4006051</v>
      </c>
      <c r="B158" t="s">
        <v>5</v>
      </c>
    </row>
    <row r="159" spans="1:20" x14ac:dyDescent="0.25">
      <c r="A159">
        <v>4008140</v>
      </c>
      <c r="B159" t="s">
        <v>5</v>
      </c>
    </row>
    <row r="160" spans="1:20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4" x14ac:dyDescent="0.25">
      <c r="A209">
        <v>2002573</v>
      </c>
      <c r="B209" t="s">
        <v>3</v>
      </c>
    </row>
    <row r="210" spans="1:14" x14ac:dyDescent="0.25">
      <c r="A210">
        <v>2003539</v>
      </c>
      <c r="B210" t="s">
        <v>3</v>
      </c>
    </row>
    <row r="211" spans="1:14" x14ac:dyDescent="0.25">
      <c r="A211">
        <v>2003649</v>
      </c>
      <c r="B211" t="s">
        <v>3</v>
      </c>
    </row>
    <row r="212" spans="1:14" x14ac:dyDescent="0.25">
      <c r="A212">
        <v>2005572</v>
      </c>
      <c r="B212" t="s">
        <v>3</v>
      </c>
    </row>
    <row r="213" spans="1:14" x14ac:dyDescent="0.25">
      <c r="A213">
        <v>2013117</v>
      </c>
      <c r="B213" t="s">
        <v>3</v>
      </c>
    </row>
    <row r="214" spans="1:14" x14ac:dyDescent="0.25">
      <c r="A214" s="14">
        <v>3009633</v>
      </c>
      <c r="B214" t="s">
        <v>3</v>
      </c>
    </row>
    <row r="215" spans="1:14" x14ac:dyDescent="0.25">
      <c r="A215" s="14">
        <v>3010583</v>
      </c>
      <c r="B215" t="s">
        <v>3</v>
      </c>
    </row>
    <row r="216" spans="1:14" x14ac:dyDescent="0.25">
      <c r="A216" s="18">
        <v>3011892</v>
      </c>
      <c r="B216" t="s">
        <v>3</v>
      </c>
    </row>
    <row r="217" spans="1:14" x14ac:dyDescent="0.25">
      <c r="A217">
        <v>4001382</v>
      </c>
      <c r="B217" t="s">
        <v>3</v>
      </c>
      <c r="N217" s="23">
        <v>432.5</v>
      </c>
    </row>
    <row r="218" spans="1:14" x14ac:dyDescent="0.25">
      <c r="A218">
        <v>5018675</v>
      </c>
      <c r="B218" t="s">
        <v>3</v>
      </c>
    </row>
    <row r="219" spans="1:14" x14ac:dyDescent="0.25">
      <c r="A219" s="14">
        <v>6050168</v>
      </c>
      <c r="B219" t="s">
        <v>3</v>
      </c>
    </row>
    <row r="220" spans="1:14" x14ac:dyDescent="0.25">
      <c r="A220" s="16">
        <v>6062742</v>
      </c>
      <c r="B220" t="s">
        <v>3</v>
      </c>
    </row>
    <row r="221" spans="1:14" x14ac:dyDescent="0.25">
      <c r="A221">
        <v>7003242</v>
      </c>
      <c r="B221" t="s">
        <v>3</v>
      </c>
    </row>
    <row r="222" spans="1:14" x14ac:dyDescent="0.25">
      <c r="A222">
        <v>8016252</v>
      </c>
      <c r="B222" t="s">
        <v>3</v>
      </c>
    </row>
    <row r="223" spans="1:14" x14ac:dyDescent="0.25">
      <c r="A223">
        <v>12022536</v>
      </c>
      <c r="B223" t="s">
        <v>3</v>
      </c>
    </row>
    <row r="224" spans="1:14" x14ac:dyDescent="0.25">
      <c r="A224">
        <v>13020792</v>
      </c>
      <c r="B224" t="s">
        <v>3</v>
      </c>
    </row>
    <row r="225" spans="1:7" x14ac:dyDescent="0.25">
      <c r="A225">
        <v>97005797</v>
      </c>
      <c r="B225" t="s">
        <v>3</v>
      </c>
    </row>
    <row r="226" spans="1:7" x14ac:dyDescent="0.25">
      <c r="A226">
        <v>99000345</v>
      </c>
      <c r="B226" t="s">
        <v>3</v>
      </c>
    </row>
    <row r="227" spans="1:7" x14ac:dyDescent="0.25">
      <c r="A227" s="14">
        <v>5006592</v>
      </c>
      <c r="B227" t="s">
        <v>3</v>
      </c>
    </row>
    <row r="228" spans="1:7" x14ac:dyDescent="0.25">
      <c r="A228">
        <v>5007274</v>
      </c>
      <c r="B228" t="s">
        <v>3</v>
      </c>
    </row>
    <row r="229" spans="1:7" x14ac:dyDescent="0.25">
      <c r="A229">
        <v>5015851</v>
      </c>
      <c r="B229" t="s">
        <v>3</v>
      </c>
    </row>
    <row r="230" spans="1:7" x14ac:dyDescent="0.25">
      <c r="A230">
        <v>6015647</v>
      </c>
      <c r="B230" t="s">
        <v>3</v>
      </c>
      <c r="G230">
        <v>179</v>
      </c>
    </row>
    <row r="231" spans="1:7" x14ac:dyDescent="0.25">
      <c r="A231" s="14">
        <v>6056633</v>
      </c>
      <c r="B231" t="s">
        <v>3</v>
      </c>
    </row>
    <row r="232" spans="1:7" x14ac:dyDescent="0.25">
      <c r="A232">
        <v>7086224</v>
      </c>
      <c r="B232" t="s">
        <v>3</v>
      </c>
    </row>
    <row r="233" spans="1:7" x14ac:dyDescent="0.25">
      <c r="A233" s="14">
        <v>8040959</v>
      </c>
      <c r="B233" t="s">
        <v>3</v>
      </c>
    </row>
    <row r="234" spans="1:7" x14ac:dyDescent="0.25">
      <c r="A234">
        <v>8107048</v>
      </c>
      <c r="B234" t="s">
        <v>3</v>
      </c>
    </row>
    <row r="235" spans="1:7" x14ac:dyDescent="0.25">
      <c r="A235" s="14">
        <v>8124044</v>
      </c>
      <c r="B235" t="s">
        <v>3</v>
      </c>
    </row>
    <row r="236" spans="1:7" x14ac:dyDescent="0.25">
      <c r="A236">
        <v>8142949</v>
      </c>
      <c r="B236" t="s">
        <v>3</v>
      </c>
    </row>
    <row r="237" spans="1:7" x14ac:dyDescent="0.25">
      <c r="A237">
        <v>9023306</v>
      </c>
      <c r="B237" t="s">
        <v>3</v>
      </c>
    </row>
    <row r="238" spans="1:7" x14ac:dyDescent="0.25">
      <c r="A238">
        <v>9034464</v>
      </c>
      <c r="B238" t="s">
        <v>3</v>
      </c>
    </row>
    <row r="239" spans="1:7" x14ac:dyDescent="0.25">
      <c r="A239">
        <v>9040167</v>
      </c>
      <c r="B239" t="s">
        <v>3</v>
      </c>
    </row>
    <row r="240" spans="1:7" x14ac:dyDescent="0.25">
      <c r="A240" s="14">
        <v>9054567</v>
      </c>
      <c r="B240" t="s">
        <v>3</v>
      </c>
    </row>
    <row r="241" spans="1:15" x14ac:dyDescent="0.25">
      <c r="A241" s="14">
        <v>9083682</v>
      </c>
      <c r="B241" t="s">
        <v>3</v>
      </c>
      <c r="G241">
        <v>216</v>
      </c>
    </row>
    <row r="242" spans="1:15" x14ac:dyDescent="0.25">
      <c r="A242" s="14">
        <v>9102044</v>
      </c>
      <c r="B242" t="s">
        <v>3</v>
      </c>
    </row>
    <row r="243" spans="1:15" x14ac:dyDescent="0.25">
      <c r="A243" s="14">
        <v>9119854</v>
      </c>
      <c r="B243" t="s">
        <v>3</v>
      </c>
    </row>
    <row r="244" spans="1:15" x14ac:dyDescent="0.25">
      <c r="A244">
        <v>9125126</v>
      </c>
      <c r="B244" t="s">
        <v>3</v>
      </c>
    </row>
    <row r="245" spans="1:15" x14ac:dyDescent="0.25">
      <c r="A245" s="14">
        <v>9174811</v>
      </c>
      <c r="B245" t="s">
        <v>3</v>
      </c>
    </row>
    <row r="246" spans="1:15" x14ac:dyDescent="0.25">
      <c r="A246">
        <v>10002875</v>
      </c>
      <c r="B246" t="s">
        <v>3</v>
      </c>
    </row>
    <row r="247" spans="1:15" x14ac:dyDescent="0.25">
      <c r="A247" s="19">
        <v>10023080</v>
      </c>
      <c r="B247" t="s">
        <v>3</v>
      </c>
    </row>
    <row r="248" spans="1:15" x14ac:dyDescent="0.25">
      <c r="A248">
        <v>10025212</v>
      </c>
      <c r="B248" t="s">
        <v>3</v>
      </c>
    </row>
    <row r="249" spans="1:15" x14ac:dyDescent="0.25">
      <c r="A249" s="14">
        <v>10069407</v>
      </c>
      <c r="B249" t="s">
        <v>3</v>
      </c>
    </row>
    <row r="250" spans="1:15" x14ac:dyDescent="0.25">
      <c r="A250">
        <v>10071135</v>
      </c>
      <c r="B250" t="s">
        <v>3</v>
      </c>
      <c r="O250" s="25">
        <v>70.160399999999996</v>
      </c>
    </row>
    <row r="251" spans="1:15" x14ac:dyDescent="0.25">
      <c r="A251">
        <v>10083649</v>
      </c>
      <c r="B251" t="s">
        <v>3</v>
      </c>
    </row>
    <row r="252" spans="1:15" x14ac:dyDescent="0.25">
      <c r="A252">
        <v>10102021</v>
      </c>
      <c r="B252" t="s">
        <v>3</v>
      </c>
    </row>
    <row r="253" spans="1:15" x14ac:dyDescent="0.25">
      <c r="A253" s="14">
        <v>10123729</v>
      </c>
      <c r="B253" t="s">
        <v>3</v>
      </c>
    </row>
    <row r="254" spans="1:15" x14ac:dyDescent="0.25">
      <c r="A254">
        <v>10144736</v>
      </c>
      <c r="B254" t="s">
        <v>3</v>
      </c>
    </row>
    <row r="255" spans="1:15" x14ac:dyDescent="0.25">
      <c r="A255" s="14">
        <v>10157275</v>
      </c>
      <c r="B255" t="s">
        <v>3</v>
      </c>
    </row>
    <row r="256" spans="1:15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3" x14ac:dyDescent="0.25">
      <c r="A289" s="14">
        <v>500129</v>
      </c>
      <c r="B289" t="s">
        <v>0</v>
      </c>
    </row>
    <row r="290" spans="1:13" x14ac:dyDescent="0.25">
      <c r="A290" s="20">
        <v>1002033</v>
      </c>
      <c r="B290" t="s">
        <v>0</v>
      </c>
    </row>
    <row r="291" spans="1:13" x14ac:dyDescent="0.25">
      <c r="A291" s="14">
        <v>1003457</v>
      </c>
      <c r="B291" t="s">
        <v>0</v>
      </c>
    </row>
    <row r="292" spans="1:13" x14ac:dyDescent="0.25">
      <c r="A292" s="14">
        <v>2005223</v>
      </c>
      <c r="B292" t="s">
        <v>0</v>
      </c>
    </row>
    <row r="293" spans="1:13" x14ac:dyDescent="0.25">
      <c r="A293">
        <v>2006107</v>
      </c>
      <c r="B293" t="s">
        <v>0</v>
      </c>
    </row>
    <row r="294" spans="1:13" x14ac:dyDescent="0.25">
      <c r="A294" s="14">
        <v>2012014</v>
      </c>
      <c r="B294" t="s">
        <v>0</v>
      </c>
    </row>
    <row r="295" spans="1:13" x14ac:dyDescent="0.25">
      <c r="A295" s="14">
        <v>3000152</v>
      </c>
      <c r="B295" t="s">
        <v>0</v>
      </c>
    </row>
    <row r="296" spans="1:13" x14ac:dyDescent="0.25">
      <c r="A296">
        <v>3014566</v>
      </c>
      <c r="B296" t="s">
        <v>0</v>
      </c>
    </row>
    <row r="297" spans="1:13" x14ac:dyDescent="0.25">
      <c r="A297">
        <v>3015058</v>
      </c>
      <c r="B297" t="s">
        <v>0</v>
      </c>
    </row>
    <row r="298" spans="1:13" x14ac:dyDescent="0.25">
      <c r="A298" s="18">
        <v>4000996</v>
      </c>
      <c r="B298" t="s">
        <v>0</v>
      </c>
      <c r="M298" s="25">
        <v>36.345100000000002</v>
      </c>
    </row>
    <row r="299" spans="1:13" x14ac:dyDescent="0.25">
      <c r="A299">
        <v>4003768</v>
      </c>
      <c r="B299" t="s">
        <v>0</v>
      </c>
    </row>
    <row r="300" spans="1:13" x14ac:dyDescent="0.25">
      <c r="A300">
        <v>4006540</v>
      </c>
      <c r="B300" t="s">
        <v>0</v>
      </c>
    </row>
    <row r="301" spans="1:13" x14ac:dyDescent="0.25">
      <c r="A301">
        <v>4007054</v>
      </c>
      <c r="B301" t="s">
        <v>0</v>
      </c>
    </row>
    <row r="302" spans="1:13" x14ac:dyDescent="0.25">
      <c r="A302">
        <v>4011002</v>
      </c>
      <c r="B302" t="s">
        <v>0</v>
      </c>
    </row>
    <row r="303" spans="1:13" x14ac:dyDescent="0.25">
      <c r="A303">
        <v>4900268</v>
      </c>
      <c r="B303" t="s">
        <v>0</v>
      </c>
    </row>
    <row r="304" spans="1:13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8" x14ac:dyDescent="0.25">
      <c r="A321">
        <v>98000595</v>
      </c>
      <c r="B321" t="s">
        <v>0</v>
      </c>
    </row>
    <row r="322" spans="1:8" x14ac:dyDescent="0.25">
      <c r="A322">
        <v>98002692</v>
      </c>
      <c r="B322" t="s">
        <v>0</v>
      </c>
    </row>
    <row r="323" spans="1:8" x14ac:dyDescent="0.25">
      <c r="A323">
        <v>98005277</v>
      </c>
      <c r="B323" t="s">
        <v>0</v>
      </c>
      <c r="F323">
        <v>134</v>
      </c>
    </row>
    <row r="324" spans="1:8" x14ac:dyDescent="0.25">
      <c r="A324">
        <v>99001815</v>
      </c>
      <c r="B324" t="s">
        <v>0</v>
      </c>
    </row>
    <row r="325" spans="1:8" x14ac:dyDescent="0.25">
      <c r="A325">
        <v>6012361</v>
      </c>
      <c r="B325" t="s">
        <v>0</v>
      </c>
    </row>
    <row r="326" spans="1:8" x14ac:dyDescent="0.25">
      <c r="A326">
        <v>6015793</v>
      </c>
      <c r="B326" t="s">
        <v>0</v>
      </c>
    </row>
    <row r="327" spans="1:8" x14ac:dyDescent="0.25">
      <c r="A327">
        <v>6043619</v>
      </c>
      <c r="B327" t="s">
        <v>0</v>
      </c>
    </row>
    <row r="328" spans="1:8" x14ac:dyDescent="0.25">
      <c r="A328">
        <v>7001097</v>
      </c>
      <c r="B328" t="s">
        <v>0</v>
      </c>
    </row>
    <row r="329" spans="1:8" x14ac:dyDescent="0.25">
      <c r="A329">
        <v>7011435</v>
      </c>
      <c r="B329" t="s">
        <v>0</v>
      </c>
    </row>
    <row r="330" spans="1:8" x14ac:dyDescent="0.25">
      <c r="A330">
        <v>7045811</v>
      </c>
      <c r="B330" t="s">
        <v>0</v>
      </c>
    </row>
    <row r="331" spans="1:8" x14ac:dyDescent="0.25">
      <c r="A331">
        <v>7071198</v>
      </c>
      <c r="B331" t="s">
        <v>0</v>
      </c>
    </row>
    <row r="332" spans="1:8" x14ac:dyDescent="0.25">
      <c r="A332">
        <v>7101143</v>
      </c>
      <c r="B332" t="s">
        <v>0</v>
      </c>
    </row>
    <row r="333" spans="1:8" x14ac:dyDescent="0.25">
      <c r="A333">
        <v>8073350</v>
      </c>
      <c r="B333" t="s">
        <v>0</v>
      </c>
    </row>
    <row r="334" spans="1:8" x14ac:dyDescent="0.25">
      <c r="A334">
        <v>8073645</v>
      </c>
      <c r="B334" t="s">
        <v>0</v>
      </c>
    </row>
    <row r="335" spans="1:8" x14ac:dyDescent="0.25">
      <c r="A335" s="20">
        <v>8089666</v>
      </c>
      <c r="B335" t="s">
        <v>0</v>
      </c>
      <c r="D335">
        <v>69</v>
      </c>
      <c r="E335">
        <v>36</v>
      </c>
      <c r="G335" s="23">
        <v>38</v>
      </c>
      <c r="H335">
        <v>116</v>
      </c>
    </row>
    <row r="336" spans="1:8" x14ac:dyDescent="0.25">
      <c r="A336">
        <v>8103536</v>
      </c>
      <c r="B336" t="s">
        <v>0</v>
      </c>
    </row>
    <row r="337" spans="1:9" x14ac:dyDescent="0.25">
      <c r="A337" s="21">
        <v>8124816</v>
      </c>
      <c r="B337" t="s">
        <v>0</v>
      </c>
    </row>
    <row r="338" spans="1:9" x14ac:dyDescent="0.25">
      <c r="A338">
        <v>9003267</v>
      </c>
      <c r="B338" t="s">
        <v>0</v>
      </c>
    </row>
    <row r="339" spans="1:9" x14ac:dyDescent="0.25">
      <c r="A339">
        <v>9036964</v>
      </c>
      <c r="B339" t="s">
        <v>0</v>
      </c>
    </row>
    <row r="340" spans="1:9" x14ac:dyDescent="0.25">
      <c r="A340">
        <v>9090287</v>
      </c>
      <c r="B340" t="s">
        <v>0</v>
      </c>
    </row>
    <row r="341" spans="1:9" x14ac:dyDescent="0.25">
      <c r="A341">
        <v>9095148</v>
      </c>
      <c r="B341" t="s">
        <v>0</v>
      </c>
    </row>
    <row r="342" spans="1:9" x14ac:dyDescent="0.25">
      <c r="A342" s="14">
        <v>9104979</v>
      </c>
      <c r="B342" t="s">
        <v>0</v>
      </c>
    </row>
    <row r="343" spans="1:9" x14ac:dyDescent="0.25">
      <c r="A343">
        <v>9139514</v>
      </c>
      <c r="B343" t="s">
        <v>0</v>
      </c>
    </row>
    <row r="344" spans="1:9" x14ac:dyDescent="0.25">
      <c r="A344">
        <v>10020659</v>
      </c>
      <c r="B344" t="s">
        <v>0</v>
      </c>
      <c r="G344" s="25">
        <v>789.35140000000001</v>
      </c>
      <c r="I344" s="25">
        <v>33.596600000000002</v>
      </c>
    </row>
    <row r="345" spans="1:9" x14ac:dyDescent="0.25">
      <c r="A345">
        <v>10025902</v>
      </c>
      <c r="B345" t="s">
        <v>0</v>
      </c>
    </row>
    <row r="346" spans="1:9" x14ac:dyDescent="0.25">
      <c r="A346">
        <v>10027654</v>
      </c>
      <c r="B346" t="s">
        <v>0</v>
      </c>
    </row>
    <row r="347" spans="1:9" x14ac:dyDescent="0.25">
      <c r="A347">
        <v>10084485</v>
      </c>
      <c r="B347" t="s">
        <v>0</v>
      </c>
    </row>
    <row r="348" spans="1:9" x14ac:dyDescent="0.25">
      <c r="A348">
        <v>10098420</v>
      </c>
      <c r="B348" t="s">
        <v>0</v>
      </c>
    </row>
    <row r="349" spans="1:9" x14ac:dyDescent="0.25">
      <c r="A349">
        <v>10129565</v>
      </c>
      <c r="B349" t="s">
        <v>0</v>
      </c>
    </row>
    <row r="350" spans="1:9" x14ac:dyDescent="0.25">
      <c r="A350" s="14">
        <v>10146828</v>
      </c>
      <c r="B350" t="s">
        <v>0</v>
      </c>
    </row>
    <row r="351" spans="1:9" x14ac:dyDescent="0.25">
      <c r="A351">
        <v>10163776</v>
      </c>
      <c r="B351" t="s">
        <v>0</v>
      </c>
    </row>
    <row r="352" spans="1:9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4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17"/>
  <sheetViews>
    <sheetView workbookViewId="0">
      <selection activeCell="E18" sqref="E18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3.71093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1174</v>
      </c>
      <c r="D1" t="s">
        <v>95</v>
      </c>
      <c r="E1" t="s">
        <v>133</v>
      </c>
    </row>
    <row r="2" spans="1:5" x14ac:dyDescent="0.25">
      <c r="A2">
        <v>10030897</v>
      </c>
      <c r="B2" t="s">
        <v>5</v>
      </c>
      <c r="C2" t="s">
        <v>1174</v>
      </c>
      <c r="D2" t="s">
        <v>1176</v>
      </c>
      <c r="E2">
        <v>4</v>
      </c>
    </row>
    <row r="3" spans="1:5" x14ac:dyDescent="0.25">
      <c r="A3">
        <v>8089666</v>
      </c>
      <c r="B3" t="s">
        <v>0</v>
      </c>
      <c r="C3" t="s">
        <v>1174</v>
      </c>
      <c r="D3" t="s">
        <v>1178</v>
      </c>
      <c r="E3">
        <v>4</v>
      </c>
    </row>
    <row r="4" spans="1:5" x14ac:dyDescent="0.25">
      <c r="A4">
        <v>12012030</v>
      </c>
      <c r="B4" t="s">
        <v>12</v>
      </c>
      <c r="C4" t="s">
        <v>1174</v>
      </c>
      <c r="D4" t="s">
        <v>1175</v>
      </c>
      <c r="E4">
        <v>2</v>
      </c>
    </row>
    <row r="5" spans="1:5" x14ac:dyDescent="0.25">
      <c r="A5">
        <v>324</v>
      </c>
      <c r="B5" t="s">
        <v>5</v>
      </c>
      <c r="C5" t="s">
        <v>1174</v>
      </c>
      <c r="D5" t="s">
        <v>1177</v>
      </c>
      <c r="E5">
        <v>2</v>
      </c>
    </row>
    <row r="6" spans="1:5" x14ac:dyDescent="0.25">
      <c r="A6">
        <v>10020659</v>
      </c>
      <c r="B6" t="s">
        <v>0</v>
      </c>
      <c r="C6" t="s">
        <v>1174</v>
      </c>
      <c r="D6" t="s">
        <v>1179</v>
      </c>
      <c r="E6">
        <v>2</v>
      </c>
    </row>
    <row r="7" spans="1:5" x14ac:dyDescent="0.25">
      <c r="A7">
        <v>10023001</v>
      </c>
      <c r="B7" t="s">
        <v>14</v>
      </c>
      <c r="C7" t="s">
        <v>1174</v>
      </c>
      <c r="D7" t="s">
        <v>1159</v>
      </c>
      <c r="E7">
        <v>1</v>
      </c>
    </row>
    <row r="8" spans="1:5" x14ac:dyDescent="0.25">
      <c r="A8">
        <v>1009760</v>
      </c>
      <c r="B8" t="s">
        <v>5</v>
      </c>
      <c r="C8" t="s">
        <v>1174</v>
      </c>
      <c r="D8" t="s">
        <v>1162</v>
      </c>
      <c r="E8">
        <v>1</v>
      </c>
    </row>
    <row r="9" spans="1:5" x14ac:dyDescent="0.25">
      <c r="A9">
        <v>3016056</v>
      </c>
      <c r="B9" t="s">
        <v>5</v>
      </c>
      <c r="C9" t="s">
        <v>1174</v>
      </c>
      <c r="D9" t="s">
        <v>1173</v>
      </c>
      <c r="E9">
        <v>1</v>
      </c>
    </row>
    <row r="10" spans="1:5" x14ac:dyDescent="0.25">
      <c r="A10">
        <v>4001382</v>
      </c>
      <c r="B10" t="s">
        <v>3</v>
      </c>
      <c r="C10" t="s">
        <v>1174</v>
      </c>
      <c r="D10" t="s">
        <v>1167</v>
      </c>
      <c r="E10">
        <v>1</v>
      </c>
    </row>
    <row r="11" spans="1:5" x14ac:dyDescent="0.25">
      <c r="A11">
        <v>6015647</v>
      </c>
      <c r="B11" t="s">
        <v>3</v>
      </c>
      <c r="C11" t="s">
        <v>1174</v>
      </c>
      <c r="D11" t="s">
        <v>1160</v>
      </c>
      <c r="E11">
        <v>1</v>
      </c>
    </row>
    <row r="12" spans="1:5" x14ac:dyDescent="0.25">
      <c r="A12">
        <v>9083682</v>
      </c>
      <c r="B12" t="s">
        <v>3</v>
      </c>
      <c r="C12" t="s">
        <v>1174</v>
      </c>
      <c r="D12" t="s">
        <v>1160</v>
      </c>
      <c r="E12">
        <v>1</v>
      </c>
    </row>
    <row r="13" spans="1:5" x14ac:dyDescent="0.25">
      <c r="A13">
        <v>10071135</v>
      </c>
      <c r="B13" t="s">
        <v>3</v>
      </c>
      <c r="C13" t="s">
        <v>1174</v>
      </c>
      <c r="D13" t="s">
        <v>1168</v>
      </c>
      <c r="E13">
        <v>1</v>
      </c>
    </row>
    <row r="14" spans="1:5" x14ac:dyDescent="0.25">
      <c r="A14">
        <v>4000996</v>
      </c>
      <c r="B14" t="s">
        <v>0</v>
      </c>
      <c r="C14" t="s">
        <v>1174</v>
      </c>
      <c r="D14" t="s">
        <v>1166</v>
      </c>
      <c r="E14">
        <v>1</v>
      </c>
    </row>
    <row r="15" spans="1:5" x14ac:dyDescent="0.25">
      <c r="A15">
        <v>98005277</v>
      </c>
      <c r="B15" t="s">
        <v>0</v>
      </c>
      <c r="C15" t="s">
        <v>1174</v>
      </c>
      <c r="D15" t="s">
        <v>1159</v>
      </c>
      <c r="E15">
        <v>1</v>
      </c>
    </row>
    <row r="17" spans="1:5" x14ac:dyDescent="0.25">
      <c r="A17">
        <f>SUBTOTAL(2,Triglyceride[Edited_BfArM Nummer2])</f>
        <v>14</v>
      </c>
      <c r="E17">
        <f>SUBTOTAL(9,Triglyceride[Total Number of Observations])</f>
        <v>23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370"/>
  <sheetViews>
    <sheetView workbookViewId="0">
      <selection sqref="A1:N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30.140625" customWidth="1"/>
    <col min="4" max="4" width="29.140625" customWidth="1"/>
    <col min="5" max="5" width="26.7109375" customWidth="1"/>
    <col min="6" max="9" width="18.140625" customWidth="1"/>
    <col min="10" max="14" width="19.140625" customWidth="1"/>
  </cols>
  <sheetData>
    <row r="1" spans="1:14" x14ac:dyDescent="0.25">
      <c r="A1" s="6" t="s">
        <v>96</v>
      </c>
      <c r="B1" s="7" t="s">
        <v>97</v>
      </c>
      <c r="C1" s="2" t="s">
        <v>1180</v>
      </c>
      <c r="D1" s="2" t="s">
        <v>1181</v>
      </c>
      <c r="E1" s="2" t="s">
        <v>1182</v>
      </c>
      <c r="F1" s="2" t="s">
        <v>1183</v>
      </c>
      <c r="G1" s="2" t="s">
        <v>1184</v>
      </c>
      <c r="H1" s="2" t="s">
        <v>1185</v>
      </c>
      <c r="I1" s="2" t="s">
        <v>1186</v>
      </c>
      <c r="J1" s="2" t="s">
        <v>1187</v>
      </c>
      <c r="K1" s="2" t="s">
        <v>1188</v>
      </c>
      <c r="L1" s="2" t="s">
        <v>1189</v>
      </c>
      <c r="M1" s="2" t="s">
        <v>1190</v>
      </c>
      <c r="N1" s="2" t="s">
        <v>1191</v>
      </c>
    </row>
    <row r="2" spans="1:14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x14ac:dyDescent="0.25">
      <c r="A5">
        <v>95005911</v>
      </c>
      <c r="B5" t="s">
        <v>20</v>
      </c>
    </row>
    <row r="6" spans="1:14" x14ac:dyDescent="0.25">
      <c r="A6">
        <v>99001908</v>
      </c>
      <c r="B6" t="s">
        <v>20</v>
      </c>
    </row>
    <row r="7" spans="1:14" x14ac:dyDescent="0.25">
      <c r="A7">
        <v>99004067</v>
      </c>
      <c r="B7" t="s">
        <v>20</v>
      </c>
    </row>
    <row r="8" spans="1:14" x14ac:dyDescent="0.25">
      <c r="A8">
        <v>97002136</v>
      </c>
      <c r="B8" t="s">
        <v>20</v>
      </c>
    </row>
    <row r="9" spans="1:14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 x14ac:dyDescent="0.25">
      <c r="A16">
        <v>10064335</v>
      </c>
      <c r="B16" t="s">
        <v>18</v>
      </c>
    </row>
    <row r="17" spans="1:14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x14ac:dyDescent="0.25">
      <c r="A18">
        <v>1480</v>
      </c>
      <c r="B18" t="s">
        <v>16</v>
      </c>
    </row>
    <row r="19" spans="1:14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 x14ac:dyDescent="0.25">
      <c r="A26">
        <v>99000897</v>
      </c>
      <c r="B26" t="s">
        <v>16</v>
      </c>
    </row>
    <row r="27" spans="1:14" x14ac:dyDescent="0.25">
      <c r="A27">
        <v>99001245</v>
      </c>
      <c r="B27" t="s">
        <v>16</v>
      </c>
    </row>
    <row r="28" spans="1:14" x14ac:dyDescent="0.25">
      <c r="A28">
        <v>99001902</v>
      </c>
      <c r="B28" t="s">
        <v>16</v>
      </c>
    </row>
    <row r="29" spans="1:14" x14ac:dyDescent="0.25">
      <c r="A29">
        <v>99001912</v>
      </c>
      <c r="B29" t="s">
        <v>16</v>
      </c>
    </row>
    <row r="30" spans="1:14" x14ac:dyDescent="0.25">
      <c r="A30">
        <v>99001913</v>
      </c>
      <c r="B30" t="s">
        <v>16</v>
      </c>
    </row>
    <row r="31" spans="1:14" x14ac:dyDescent="0.25">
      <c r="A31">
        <v>99001937</v>
      </c>
      <c r="B31" t="s">
        <v>16</v>
      </c>
    </row>
    <row r="32" spans="1:14" x14ac:dyDescent="0.25">
      <c r="A32">
        <v>99001943</v>
      </c>
      <c r="B32" t="s">
        <v>16</v>
      </c>
    </row>
    <row r="33" spans="1:14" x14ac:dyDescent="0.25">
      <c r="A33">
        <v>99001927</v>
      </c>
      <c r="B33" t="s">
        <v>16</v>
      </c>
    </row>
    <row r="34" spans="1:14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14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14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40" spans="1:14" x14ac:dyDescent="0.25">
      <c r="A40" s="15">
        <v>6016435</v>
      </c>
      <c r="B40" t="s">
        <v>14</v>
      </c>
    </row>
    <row r="41" spans="1:14" x14ac:dyDescent="0.25">
      <c r="A41">
        <v>8045149</v>
      </c>
      <c r="B41" t="s">
        <v>14</v>
      </c>
    </row>
    <row r="42" spans="1:14" x14ac:dyDescent="0.25">
      <c r="A42">
        <v>10023001</v>
      </c>
      <c r="B42" t="s">
        <v>14</v>
      </c>
      <c r="E42">
        <v>303</v>
      </c>
    </row>
    <row r="43" spans="1:14" x14ac:dyDescent="0.25">
      <c r="A43">
        <v>10027526</v>
      </c>
      <c r="B43" t="s">
        <v>14</v>
      </c>
    </row>
    <row r="44" spans="1:14" x14ac:dyDescent="0.25">
      <c r="A44">
        <v>14222171</v>
      </c>
      <c r="B44" t="s">
        <v>14</v>
      </c>
    </row>
    <row r="45" spans="1:14" x14ac:dyDescent="0.25">
      <c r="A45">
        <v>1006143</v>
      </c>
      <c r="B45" t="s">
        <v>14</v>
      </c>
    </row>
    <row r="46" spans="1:14" x14ac:dyDescent="0.25">
      <c r="A46">
        <v>6006917</v>
      </c>
      <c r="B46" t="s">
        <v>14</v>
      </c>
    </row>
    <row r="48" spans="1:14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6" x14ac:dyDescent="0.25">
      <c r="A65" s="14">
        <v>6012681</v>
      </c>
      <c r="B65" t="s">
        <v>5</v>
      </c>
    </row>
    <row r="66" spans="1:6" x14ac:dyDescent="0.25">
      <c r="A66">
        <v>6014511</v>
      </c>
      <c r="B66" t="s">
        <v>5</v>
      </c>
    </row>
    <row r="67" spans="1:6" x14ac:dyDescent="0.25">
      <c r="A67">
        <v>6045127</v>
      </c>
      <c r="B67" t="s">
        <v>5</v>
      </c>
    </row>
    <row r="68" spans="1:6" x14ac:dyDescent="0.25">
      <c r="A68" s="14">
        <v>7000458</v>
      </c>
      <c r="B68" t="s">
        <v>5</v>
      </c>
    </row>
    <row r="69" spans="1:6" x14ac:dyDescent="0.25">
      <c r="A69">
        <v>7015502</v>
      </c>
      <c r="B69" t="s">
        <v>5</v>
      </c>
    </row>
    <row r="70" spans="1:6" x14ac:dyDescent="0.25">
      <c r="A70">
        <v>7025847</v>
      </c>
      <c r="B70" t="s">
        <v>5</v>
      </c>
    </row>
    <row r="71" spans="1:6" x14ac:dyDescent="0.25">
      <c r="A71">
        <v>7082707</v>
      </c>
      <c r="B71" t="s">
        <v>5</v>
      </c>
    </row>
    <row r="72" spans="1:6" x14ac:dyDescent="0.25">
      <c r="A72" s="14">
        <v>7083159</v>
      </c>
      <c r="B72" t="s">
        <v>5</v>
      </c>
    </row>
    <row r="73" spans="1:6" x14ac:dyDescent="0.25">
      <c r="A73">
        <v>7084659</v>
      </c>
      <c r="B73" t="s">
        <v>5</v>
      </c>
    </row>
    <row r="74" spans="1:6" x14ac:dyDescent="0.25">
      <c r="A74" s="14">
        <v>7076814</v>
      </c>
      <c r="B74" t="s">
        <v>5</v>
      </c>
    </row>
    <row r="75" spans="1:6" x14ac:dyDescent="0.25">
      <c r="A75">
        <v>7076815</v>
      </c>
      <c r="B75" t="s">
        <v>5</v>
      </c>
    </row>
    <row r="76" spans="1:6" x14ac:dyDescent="0.25">
      <c r="A76">
        <v>7089231</v>
      </c>
      <c r="B76" t="s">
        <v>5</v>
      </c>
    </row>
    <row r="77" spans="1:6" x14ac:dyDescent="0.25">
      <c r="A77">
        <v>7116004</v>
      </c>
      <c r="B77" t="s">
        <v>5</v>
      </c>
      <c r="F77">
        <v>284</v>
      </c>
    </row>
    <row r="78" spans="1:6" x14ac:dyDescent="0.25">
      <c r="A78">
        <v>8003819</v>
      </c>
      <c r="B78" t="s">
        <v>5</v>
      </c>
    </row>
    <row r="79" spans="1:6" x14ac:dyDescent="0.25">
      <c r="A79" s="14">
        <v>8091779</v>
      </c>
      <c r="B79" t="s">
        <v>5</v>
      </c>
    </row>
    <row r="80" spans="1:6" x14ac:dyDescent="0.25">
      <c r="A80">
        <v>8112522</v>
      </c>
      <c r="B80" t="s">
        <v>5</v>
      </c>
    </row>
    <row r="81" spans="1:4" x14ac:dyDescent="0.25">
      <c r="A81">
        <v>8127397</v>
      </c>
      <c r="B81" t="s">
        <v>5</v>
      </c>
    </row>
    <row r="82" spans="1:4" x14ac:dyDescent="0.25">
      <c r="A82">
        <v>8130998</v>
      </c>
      <c r="B82" t="s">
        <v>5</v>
      </c>
    </row>
    <row r="83" spans="1:4" x14ac:dyDescent="0.25">
      <c r="A83" s="14">
        <v>9002836</v>
      </c>
      <c r="B83" t="s">
        <v>5</v>
      </c>
    </row>
    <row r="84" spans="1:4" x14ac:dyDescent="0.25">
      <c r="A84" s="14">
        <v>9003331</v>
      </c>
      <c r="B84" t="s">
        <v>5</v>
      </c>
    </row>
    <row r="85" spans="1:4" x14ac:dyDescent="0.25">
      <c r="A85">
        <v>9003370</v>
      </c>
      <c r="B85" t="s">
        <v>5</v>
      </c>
    </row>
    <row r="86" spans="1:4" x14ac:dyDescent="0.25">
      <c r="A86">
        <v>9016278</v>
      </c>
      <c r="B86" t="s">
        <v>5</v>
      </c>
    </row>
    <row r="87" spans="1:4" x14ac:dyDescent="0.25">
      <c r="A87">
        <v>9030684</v>
      </c>
      <c r="B87" t="s">
        <v>5</v>
      </c>
    </row>
    <row r="88" spans="1:4" x14ac:dyDescent="0.25">
      <c r="A88">
        <v>9031387</v>
      </c>
      <c r="B88" t="s">
        <v>5</v>
      </c>
    </row>
    <row r="89" spans="1:4" x14ac:dyDescent="0.25">
      <c r="A89">
        <v>9038676</v>
      </c>
      <c r="B89" t="s">
        <v>5</v>
      </c>
    </row>
    <row r="90" spans="1:4" x14ac:dyDescent="0.25">
      <c r="A90" s="14">
        <v>9039416</v>
      </c>
      <c r="B90" t="s">
        <v>5</v>
      </c>
    </row>
    <row r="91" spans="1:4" x14ac:dyDescent="0.25">
      <c r="A91">
        <v>9042861</v>
      </c>
      <c r="B91" t="s">
        <v>5</v>
      </c>
    </row>
    <row r="92" spans="1:4" x14ac:dyDescent="0.25">
      <c r="A92" s="14">
        <v>9044899</v>
      </c>
      <c r="B92" t="s">
        <v>5</v>
      </c>
    </row>
    <row r="93" spans="1:4" x14ac:dyDescent="0.25">
      <c r="A93">
        <v>9052398</v>
      </c>
      <c r="B93" t="s">
        <v>5</v>
      </c>
    </row>
    <row r="94" spans="1:4" x14ac:dyDescent="0.25">
      <c r="A94">
        <v>9085204</v>
      </c>
      <c r="B94" t="s">
        <v>5</v>
      </c>
      <c r="D94">
        <v>212</v>
      </c>
    </row>
    <row r="95" spans="1:4" x14ac:dyDescent="0.25">
      <c r="A95">
        <v>9105492</v>
      </c>
      <c r="B95" t="s">
        <v>5</v>
      </c>
    </row>
    <row r="96" spans="1:4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8" x14ac:dyDescent="0.25">
      <c r="A129">
        <v>12229481</v>
      </c>
      <c r="B129" t="s">
        <v>5</v>
      </c>
    </row>
    <row r="130" spans="1:8" x14ac:dyDescent="0.25">
      <c r="A130">
        <v>12258821</v>
      </c>
      <c r="B130" t="s">
        <v>5</v>
      </c>
    </row>
    <row r="131" spans="1:8" x14ac:dyDescent="0.25">
      <c r="A131">
        <v>12309729</v>
      </c>
      <c r="B131" t="s">
        <v>5</v>
      </c>
    </row>
    <row r="132" spans="1:8" x14ac:dyDescent="0.25">
      <c r="A132">
        <v>12314941</v>
      </c>
      <c r="B132" t="s">
        <v>5</v>
      </c>
    </row>
    <row r="133" spans="1:8" x14ac:dyDescent="0.25">
      <c r="A133">
        <v>12323945</v>
      </c>
      <c r="B133" t="s">
        <v>5</v>
      </c>
    </row>
    <row r="134" spans="1:8" x14ac:dyDescent="0.25">
      <c r="A134">
        <v>13005942</v>
      </c>
      <c r="B134" t="s">
        <v>5</v>
      </c>
    </row>
    <row r="135" spans="1:8" x14ac:dyDescent="0.25">
      <c r="A135">
        <v>324</v>
      </c>
      <c r="B135" t="s">
        <v>5</v>
      </c>
      <c r="F135">
        <v>154</v>
      </c>
    </row>
    <row r="136" spans="1:8" x14ac:dyDescent="0.25">
      <c r="A136" s="14">
        <v>3909</v>
      </c>
      <c r="B136" t="s">
        <v>5</v>
      </c>
      <c r="E136" s="14">
        <v>0.6</v>
      </c>
      <c r="H136">
        <v>154</v>
      </c>
    </row>
    <row r="137" spans="1:8" x14ac:dyDescent="0.25">
      <c r="A137" s="14">
        <v>4663</v>
      </c>
      <c r="B137" t="s">
        <v>5</v>
      </c>
    </row>
    <row r="138" spans="1:8" x14ac:dyDescent="0.25">
      <c r="A138">
        <v>1005522</v>
      </c>
      <c r="B138" t="s">
        <v>5</v>
      </c>
    </row>
    <row r="139" spans="1:8" x14ac:dyDescent="0.25">
      <c r="A139">
        <v>1007631</v>
      </c>
      <c r="B139" t="s">
        <v>5</v>
      </c>
    </row>
    <row r="140" spans="1:8" x14ac:dyDescent="0.25">
      <c r="A140">
        <v>1009760</v>
      </c>
      <c r="B140" t="s">
        <v>5</v>
      </c>
      <c r="G140">
        <v>176</v>
      </c>
    </row>
    <row r="141" spans="1:8" x14ac:dyDescent="0.25">
      <c r="A141">
        <v>2000646</v>
      </c>
      <c r="B141" t="s">
        <v>5</v>
      </c>
      <c r="F141">
        <v>203</v>
      </c>
    </row>
    <row r="142" spans="1:8" x14ac:dyDescent="0.25">
      <c r="A142">
        <v>2003761</v>
      </c>
      <c r="B142" t="s">
        <v>5</v>
      </c>
    </row>
    <row r="143" spans="1:8" x14ac:dyDescent="0.25">
      <c r="A143">
        <v>2004061</v>
      </c>
      <c r="B143" t="s">
        <v>5</v>
      </c>
    </row>
    <row r="144" spans="1:8" x14ac:dyDescent="0.25">
      <c r="A144">
        <v>2006469</v>
      </c>
      <c r="B144" t="s">
        <v>5</v>
      </c>
    </row>
    <row r="145" spans="1:14" x14ac:dyDescent="0.25">
      <c r="A145" s="14">
        <v>3005132</v>
      </c>
      <c r="B145" t="s">
        <v>5</v>
      </c>
    </row>
    <row r="146" spans="1:14" x14ac:dyDescent="0.25">
      <c r="A146">
        <v>3009119</v>
      </c>
      <c r="B146" t="s">
        <v>5</v>
      </c>
    </row>
    <row r="147" spans="1:14" x14ac:dyDescent="0.25">
      <c r="A147">
        <v>3009936</v>
      </c>
      <c r="B147" t="s">
        <v>5</v>
      </c>
    </row>
    <row r="148" spans="1:14" x14ac:dyDescent="0.25">
      <c r="A148">
        <v>3011094</v>
      </c>
      <c r="B148" t="s">
        <v>5</v>
      </c>
    </row>
    <row r="149" spans="1:14" x14ac:dyDescent="0.25">
      <c r="A149">
        <v>3014643</v>
      </c>
      <c r="B149" t="s">
        <v>5</v>
      </c>
    </row>
    <row r="150" spans="1:14" x14ac:dyDescent="0.25">
      <c r="A150" s="14">
        <v>3016056</v>
      </c>
      <c r="B150" t="s">
        <v>5</v>
      </c>
      <c r="F150">
        <v>296</v>
      </c>
      <c r="N150">
        <v>286</v>
      </c>
    </row>
    <row r="151" spans="1:14" x14ac:dyDescent="0.25">
      <c r="A151" s="14">
        <v>3900219</v>
      </c>
      <c r="B151" t="s">
        <v>5</v>
      </c>
    </row>
    <row r="152" spans="1:14" x14ac:dyDescent="0.25">
      <c r="A152">
        <v>4000158</v>
      </c>
      <c r="B152" t="s">
        <v>5</v>
      </c>
    </row>
    <row r="153" spans="1:14" x14ac:dyDescent="0.25">
      <c r="A153">
        <v>4000304</v>
      </c>
      <c r="B153" t="s">
        <v>5</v>
      </c>
    </row>
    <row r="154" spans="1:14" x14ac:dyDescent="0.25">
      <c r="A154" s="14">
        <v>4001905</v>
      </c>
      <c r="B154" t="s">
        <v>5</v>
      </c>
    </row>
    <row r="155" spans="1:14" x14ac:dyDescent="0.25">
      <c r="A155">
        <v>4002206</v>
      </c>
      <c r="B155" t="s">
        <v>5</v>
      </c>
    </row>
    <row r="156" spans="1:14" x14ac:dyDescent="0.25">
      <c r="A156">
        <v>4002715</v>
      </c>
      <c r="B156" t="s">
        <v>5</v>
      </c>
    </row>
    <row r="157" spans="1:14" x14ac:dyDescent="0.25">
      <c r="A157">
        <v>4003924</v>
      </c>
      <c r="B157" t="s">
        <v>5</v>
      </c>
    </row>
    <row r="158" spans="1:14" x14ac:dyDescent="0.25">
      <c r="A158">
        <v>4006051</v>
      </c>
      <c r="B158" t="s">
        <v>5</v>
      </c>
    </row>
    <row r="159" spans="1:14" x14ac:dyDescent="0.25">
      <c r="A159">
        <v>4008140</v>
      </c>
      <c r="B159" t="s">
        <v>5</v>
      </c>
    </row>
    <row r="160" spans="1:14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2" x14ac:dyDescent="0.25">
      <c r="A209">
        <v>2002573</v>
      </c>
      <c r="B209" t="s">
        <v>3</v>
      </c>
    </row>
    <row r="210" spans="1:12" x14ac:dyDescent="0.25">
      <c r="A210">
        <v>2003539</v>
      </c>
      <c r="B210" t="s">
        <v>3</v>
      </c>
    </row>
    <row r="211" spans="1:12" x14ac:dyDescent="0.25">
      <c r="A211">
        <v>2003649</v>
      </c>
      <c r="B211" t="s">
        <v>3</v>
      </c>
    </row>
    <row r="212" spans="1:12" x14ac:dyDescent="0.25">
      <c r="A212">
        <v>2005572</v>
      </c>
      <c r="B212" t="s">
        <v>3</v>
      </c>
    </row>
    <row r="213" spans="1:12" x14ac:dyDescent="0.25">
      <c r="A213">
        <v>2013117</v>
      </c>
      <c r="B213" t="s">
        <v>3</v>
      </c>
    </row>
    <row r="214" spans="1:12" x14ac:dyDescent="0.25">
      <c r="A214" s="14">
        <v>3009633</v>
      </c>
      <c r="B214" t="s">
        <v>3</v>
      </c>
    </row>
    <row r="215" spans="1:12" x14ac:dyDescent="0.25">
      <c r="A215" s="14">
        <v>3010583</v>
      </c>
      <c r="B215" t="s">
        <v>3</v>
      </c>
    </row>
    <row r="216" spans="1:12" x14ac:dyDescent="0.25">
      <c r="A216" s="18">
        <v>3011892</v>
      </c>
      <c r="B216" t="s">
        <v>3</v>
      </c>
    </row>
    <row r="217" spans="1:12" x14ac:dyDescent="0.25">
      <c r="A217">
        <v>4001382</v>
      </c>
      <c r="B217" t="s">
        <v>3</v>
      </c>
      <c r="L217" s="23">
        <v>129</v>
      </c>
    </row>
    <row r="218" spans="1:12" x14ac:dyDescent="0.25">
      <c r="A218">
        <v>5018675</v>
      </c>
      <c r="B218" t="s">
        <v>3</v>
      </c>
    </row>
    <row r="219" spans="1:12" x14ac:dyDescent="0.25">
      <c r="A219" s="14">
        <v>6050168</v>
      </c>
      <c r="B219" t="s">
        <v>3</v>
      </c>
    </row>
    <row r="220" spans="1:12" x14ac:dyDescent="0.25">
      <c r="A220" s="16">
        <v>6062742</v>
      </c>
      <c r="B220" t="s">
        <v>3</v>
      </c>
    </row>
    <row r="221" spans="1:12" x14ac:dyDescent="0.25">
      <c r="A221">
        <v>7003242</v>
      </c>
      <c r="B221" t="s">
        <v>3</v>
      </c>
    </row>
    <row r="222" spans="1:12" x14ac:dyDescent="0.25">
      <c r="A222">
        <v>8016252</v>
      </c>
      <c r="B222" t="s">
        <v>3</v>
      </c>
    </row>
    <row r="223" spans="1:12" x14ac:dyDescent="0.25">
      <c r="A223">
        <v>12022536</v>
      </c>
      <c r="B223" t="s">
        <v>3</v>
      </c>
    </row>
    <row r="224" spans="1:12" x14ac:dyDescent="0.25">
      <c r="A224">
        <v>13020792</v>
      </c>
      <c r="B224" t="s">
        <v>3</v>
      </c>
    </row>
    <row r="225" spans="1:6" x14ac:dyDescent="0.25">
      <c r="A225">
        <v>97005797</v>
      </c>
      <c r="B225" t="s">
        <v>3</v>
      </c>
    </row>
    <row r="226" spans="1:6" x14ac:dyDescent="0.25">
      <c r="A226">
        <v>99000345</v>
      </c>
      <c r="B226" t="s">
        <v>3</v>
      </c>
    </row>
    <row r="227" spans="1:6" x14ac:dyDescent="0.25">
      <c r="A227" s="14">
        <v>5006592</v>
      </c>
      <c r="B227" t="s">
        <v>3</v>
      </c>
    </row>
    <row r="228" spans="1:6" x14ac:dyDescent="0.25">
      <c r="A228">
        <v>5007274</v>
      </c>
      <c r="B228" t="s">
        <v>3</v>
      </c>
    </row>
    <row r="229" spans="1:6" x14ac:dyDescent="0.25">
      <c r="A229">
        <v>5015851</v>
      </c>
      <c r="B229" t="s">
        <v>3</v>
      </c>
    </row>
    <row r="230" spans="1:6" x14ac:dyDescent="0.25">
      <c r="A230">
        <v>6015647</v>
      </c>
      <c r="B230" t="s">
        <v>3</v>
      </c>
      <c r="F230">
        <v>160</v>
      </c>
    </row>
    <row r="231" spans="1:6" x14ac:dyDescent="0.25">
      <c r="A231" s="14">
        <v>6056633</v>
      </c>
      <c r="B231" t="s">
        <v>3</v>
      </c>
    </row>
    <row r="232" spans="1:6" x14ac:dyDescent="0.25">
      <c r="A232">
        <v>7086224</v>
      </c>
      <c r="B232" t="s">
        <v>3</v>
      </c>
    </row>
    <row r="233" spans="1:6" x14ac:dyDescent="0.25">
      <c r="A233" s="14">
        <v>8040959</v>
      </c>
      <c r="B233" t="s">
        <v>3</v>
      </c>
    </row>
    <row r="234" spans="1:6" x14ac:dyDescent="0.25">
      <c r="A234">
        <v>8107048</v>
      </c>
      <c r="B234" t="s">
        <v>3</v>
      </c>
    </row>
    <row r="235" spans="1:6" x14ac:dyDescent="0.25">
      <c r="A235" s="14">
        <v>8124044</v>
      </c>
      <c r="B235" t="s">
        <v>3</v>
      </c>
    </row>
    <row r="236" spans="1:6" x14ac:dyDescent="0.25">
      <c r="A236">
        <v>8142949</v>
      </c>
      <c r="B236" t="s">
        <v>3</v>
      </c>
    </row>
    <row r="237" spans="1:6" x14ac:dyDescent="0.25">
      <c r="A237">
        <v>9023306</v>
      </c>
      <c r="B237" t="s">
        <v>3</v>
      </c>
    </row>
    <row r="238" spans="1:6" x14ac:dyDescent="0.25">
      <c r="A238">
        <v>9034464</v>
      </c>
      <c r="B238" t="s">
        <v>3</v>
      </c>
    </row>
    <row r="239" spans="1:6" x14ac:dyDescent="0.25">
      <c r="A239">
        <v>9040167</v>
      </c>
      <c r="B239" t="s">
        <v>3</v>
      </c>
    </row>
    <row r="240" spans="1:6" x14ac:dyDescent="0.25">
      <c r="A240" s="14">
        <v>9054567</v>
      </c>
      <c r="B240" t="s">
        <v>3</v>
      </c>
    </row>
    <row r="241" spans="1:6" x14ac:dyDescent="0.25">
      <c r="A241" s="14">
        <v>9083682</v>
      </c>
      <c r="B241" t="s">
        <v>3</v>
      </c>
      <c r="F241">
        <v>132</v>
      </c>
    </row>
    <row r="242" spans="1:6" x14ac:dyDescent="0.25">
      <c r="A242" s="14">
        <v>9102044</v>
      </c>
      <c r="B242" t="s">
        <v>3</v>
      </c>
    </row>
    <row r="243" spans="1:6" x14ac:dyDescent="0.25">
      <c r="A243" s="14">
        <v>9119854</v>
      </c>
      <c r="B243" t="s">
        <v>3</v>
      </c>
    </row>
    <row r="244" spans="1:6" x14ac:dyDescent="0.25">
      <c r="A244">
        <v>9125126</v>
      </c>
      <c r="B244" t="s">
        <v>3</v>
      </c>
    </row>
    <row r="245" spans="1:6" x14ac:dyDescent="0.25">
      <c r="A245" s="14">
        <v>9174811</v>
      </c>
      <c r="B245" t="s">
        <v>3</v>
      </c>
    </row>
    <row r="246" spans="1:6" x14ac:dyDescent="0.25">
      <c r="A246">
        <v>10002875</v>
      </c>
      <c r="B246" t="s">
        <v>3</v>
      </c>
    </row>
    <row r="247" spans="1:6" x14ac:dyDescent="0.25">
      <c r="A247" s="19">
        <v>10023080</v>
      </c>
      <c r="B247" t="s">
        <v>3</v>
      </c>
    </row>
    <row r="248" spans="1:6" x14ac:dyDescent="0.25">
      <c r="A248">
        <v>10025212</v>
      </c>
      <c r="B248" t="s">
        <v>3</v>
      </c>
    </row>
    <row r="249" spans="1:6" x14ac:dyDescent="0.25">
      <c r="A249" s="14">
        <v>10069407</v>
      </c>
      <c r="B249" t="s">
        <v>3</v>
      </c>
    </row>
    <row r="250" spans="1:6" x14ac:dyDescent="0.25">
      <c r="A250">
        <v>10071135</v>
      </c>
      <c r="B250" t="s">
        <v>3</v>
      </c>
    </row>
    <row r="251" spans="1:6" x14ac:dyDescent="0.25">
      <c r="A251">
        <v>10083649</v>
      </c>
      <c r="B251" t="s">
        <v>3</v>
      </c>
    </row>
    <row r="252" spans="1:6" x14ac:dyDescent="0.25">
      <c r="A252">
        <v>10102021</v>
      </c>
      <c r="B252" t="s">
        <v>3</v>
      </c>
    </row>
    <row r="253" spans="1:6" x14ac:dyDescent="0.25">
      <c r="A253" s="14">
        <v>10123729</v>
      </c>
      <c r="B253" t="s">
        <v>3</v>
      </c>
    </row>
    <row r="254" spans="1:6" x14ac:dyDescent="0.25">
      <c r="A254">
        <v>10144736</v>
      </c>
      <c r="B254" t="s">
        <v>3</v>
      </c>
    </row>
    <row r="255" spans="1:6" x14ac:dyDescent="0.25">
      <c r="A255" s="14">
        <v>10157275</v>
      </c>
      <c r="B255" t="s">
        <v>3</v>
      </c>
    </row>
    <row r="256" spans="1:6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3" x14ac:dyDescent="0.25">
      <c r="A289" s="14">
        <v>500129</v>
      </c>
      <c r="B289" t="s">
        <v>0</v>
      </c>
    </row>
    <row r="290" spans="1:13" x14ac:dyDescent="0.25">
      <c r="A290" s="20">
        <v>1002033</v>
      </c>
      <c r="B290" t="s">
        <v>0</v>
      </c>
    </row>
    <row r="291" spans="1:13" x14ac:dyDescent="0.25">
      <c r="A291" s="14">
        <v>1003457</v>
      </c>
      <c r="B291" t="s">
        <v>0</v>
      </c>
    </row>
    <row r="292" spans="1:13" x14ac:dyDescent="0.25">
      <c r="A292" s="14">
        <v>2005223</v>
      </c>
      <c r="B292" t="s">
        <v>0</v>
      </c>
      <c r="M292" s="14">
        <v>8.6999999999999993</v>
      </c>
    </row>
    <row r="293" spans="1:13" x14ac:dyDescent="0.25">
      <c r="A293">
        <v>2006107</v>
      </c>
      <c r="B293" t="s">
        <v>0</v>
      </c>
    </row>
    <row r="294" spans="1:13" x14ac:dyDescent="0.25">
      <c r="A294" s="14">
        <v>2012014</v>
      </c>
      <c r="B294" t="s">
        <v>0</v>
      </c>
    </row>
    <row r="295" spans="1:13" x14ac:dyDescent="0.25">
      <c r="A295" s="14">
        <v>3000152</v>
      </c>
      <c r="B295" t="s">
        <v>0</v>
      </c>
      <c r="E295" s="14">
        <v>6.9</v>
      </c>
    </row>
    <row r="296" spans="1:13" x14ac:dyDescent="0.25">
      <c r="A296">
        <v>3014566</v>
      </c>
      <c r="B296" t="s">
        <v>0</v>
      </c>
    </row>
    <row r="297" spans="1:13" x14ac:dyDescent="0.25">
      <c r="A297">
        <v>3015058</v>
      </c>
      <c r="B297" t="s">
        <v>0</v>
      </c>
    </row>
    <row r="298" spans="1:13" x14ac:dyDescent="0.25">
      <c r="A298" s="18">
        <v>4000996</v>
      </c>
      <c r="B298" t="s">
        <v>0</v>
      </c>
      <c r="K298" s="35">
        <v>0.1338</v>
      </c>
    </row>
    <row r="299" spans="1:13" x14ac:dyDescent="0.25">
      <c r="A299">
        <v>4003768</v>
      </c>
      <c r="B299" t="s">
        <v>0</v>
      </c>
    </row>
    <row r="300" spans="1:13" x14ac:dyDescent="0.25">
      <c r="A300">
        <v>4006540</v>
      </c>
      <c r="B300" t="s">
        <v>0</v>
      </c>
    </row>
    <row r="301" spans="1:13" x14ac:dyDescent="0.25">
      <c r="A301">
        <v>4007054</v>
      </c>
      <c r="B301" t="s">
        <v>0</v>
      </c>
    </row>
    <row r="302" spans="1:13" x14ac:dyDescent="0.25">
      <c r="A302">
        <v>4011002</v>
      </c>
      <c r="B302" t="s">
        <v>0</v>
      </c>
    </row>
    <row r="303" spans="1:13" x14ac:dyDescent="0.25">
      <c r="A303">
        <v>4900268</v>
      </c>
      <c r="B303" t="s">
        <v>0</v>
      </c>
    </row>
    <row r="304" spans="1:13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5" x14ac:dyDescent="0.25">
      <c r="A321">
        <v>98000595</v>
      </c>
      <c r="B321" t="s">
        <v>0</v>
      </c>
    </row>
    <row r="322" spans="1:5" x14ac:dyDescent="0.25">
      <c r="A322">
        <v>98002692</v>
      </c>
      <c r="B322" t="s">
        <v>0</v>
      </c>
    </row>
    <row r="323" spans="1:5" x14ac:dyDescent="0.25">
      <c r="A323">
        <v>98005277</v>
      </c>
      <c r="B323" t="s">
        <v>0</v>
      </c>
      <c r="E323">
        <v>130</v>
      </c>
    </row>
    <row r="324" spans="1:5" x14ac:dyDescent="0.25">
      <c r="A324">
        <v>99001815</v>
      </c>
      <c r="B324" t="s">
        <v>0</v>
      </c>
    </row>
    <row r="325" spans="1:5" x14ac:dyDescent="0.25">
      <c r="A325">
        <v>6012361</v>
      </c>
      <c r="B325" t="s">
        <v>0</v>
      </c>
    </row>
    <row r="326" spans="1:5" x14ac:dyDescent="0.25">
      <c r="A326">
        <v>6015793</v>
      </c>
      <c r="B326" t="s">
        <v>0</v>
      </c>
    </row>
    <row r="327" spans="1:5" x14ac:dyDescent="0.25">
      <c r="A327">
        <v>6043619</v>
      </c>
      <c r="B327" t="s">
        <v>0</v>
      </c>
    </row>
    <row r="328" spans="1:5" x14ac:dyDescent="0.25">
      <c r="A328">
        <v>7001097</v>
      </c>
      <c r="B328" t="s">
        <v>0</v>
      </c>
    </row>
    <row r="329" spans="1:5" x14ac:dyDescent="0.25">
      <c r="A329">
        <v>7011435</v>
      </c>
      <c r="B329" t="s">
        <v>0</v>
      </c>
    </row>
    <row r="330" spans="1:5" x14ac:dyDescent="0.25">
      <c r="A330">
        <v>7045811</v>
      </c>
      <c r="B330" t="s">
        <v>0</v>
      </c>
    </row>
    <row r="331" spans="1:5" x14ac:dyDescent="0.25">
      <c r="A331">
        <v>7071198</v>
      </c>
      <c r="B331" t="s">
        <v>0</v>
      </c>
    </row>
    <row r="332" spans="1:5" x14ac:dyDescent="0.25">
      <c r="A332">
        <v>7101143</v>
      </c>
      <c r="B332" t="s">
        <v>0</v>
      </c>
    </row>
    <row r="333" spans="1:5" x14ac:dyDescent="0.25">
      <c r="A333">
        <v>8073350</v>
      </c>
      <c r="B333" t="s">
        <v>0</v>
      </c>
    </row>
    <row r="334" spans="1:5" x14ac:dyDescent="0.25">
      <c r="A334">
        <v>8073645</v>
      </c>
      <c r="B334" t="s">
        <v>0</v>
      </c>
    </row>
    <row r="335" spans="1:5" x14ac:dyDescent="0.25">
      <c r="A335" s="20">
        <v>8089666</v>
      </c>
      <c r="B335" t="s">
        <v>0</v>
      </c>
    </row>
    <row r="336" spans="1:5" x14ac:dyDescent="0.25">
      <c r="A336">
        <v>8103536</v>
      </c>
      <c r="B336" t="s">
        <v>0</v>
      </c>
    </row>
    <row r="337" spans="1:10" x14ac:dyDescent="0.25">
      <c r="A337" s="21">
        <v>8124816</v>
      </c>
      <c r="B337" t="s">
        <v>0</v>
      </c>
      <c r="G337">
        <v>200</v>
      </c>
      <c r="I337">
        <v>207</v>
      </c>
      <c r="J337">
        <v>186</v>
      </c>
    </row>
    <row r="338" spans="1:10" x14ac:dyDescent="0.25">
      <c r="A338">
        <v>9003267</v>
      </c>
      <c r="B338" t="s">
        <v>0</v>
      </c>
    </row>
    <row r="339" spans="1:10" x14ac:dyDescent="0.25">
      <c r="A339">
        <v>9036964</v>
      </c>
      <c r="B339" t="s">
        <v>0</v>
      </c>
    </row>
    <row r="340" spans="1:10" x14ac:dyDescent="0.25">
      <c r="A340">
        <v>9090287</v>
      </c>
      <c r="B340" t="s">
        <v>0</v>
      </c>
    </row>
    <row r="341" spans="1:10" x14ac:dyDescent="0.25">
      <c r="A341">
        <v>9095148</v>
      </c>
      <c r="B341" t="s">
        <v>0</v>
      </c>
    </row>
    <row r="342" spans="1:10" x14ac:dyDescent="0.25">
      <c r="A342" s="14">
        <v>9104979</v>
      </c>
      <c r="B342" t="s">
        <v>0</v>
      </c>
    </row>
    <row r="343" spans="1:10" x14ac:dyDescent="0.25">
      <c r="A343">
        <v>9139514</v>
      </c>
      <c r="B343" t="s">
        <v>0</v>
      </c>
    </row>
    <row r="344" spans="1:10" x14ac:dyDescent="0.25">
      <c r="A344">
        <v>10020659</v>
      </c>
      <c r="B344" t="s">
        <v>0</v>
      </c>
    </row>
    <row r="345" spans="1:10" x14ac:dyDescent="0.25">
      <c r="A345">
        <v>10025902</v>
      </c>
      <c r="B345" t="s">
        <v>0</v>
      </c>
    </row>
    <row r="346" spans="1:10" x14ac:dyDescent="0.25">
      <c r="A346">
        <v>10027654</v>
      </c>
      <c r="B346" t="s">
        <v>0</v>
      </c>
    </row>
    <row r="347" spans="1:10" x14ac:dyDescent="0.25">
      <c r="A347">
        <v>10084485</v>
      </c>
      <c r="B347" t="s">
        <v>0</v>
      </c>
    </row>
    <row r="348" spans="1:10" x14ac:dyDescent="0.25">
      <c r="A348">
        <v>10098420</v>
      </c>
      <c r="B348" t="s">
        <v>0</v>
      </c>
    </row>
    <row r="349" spans="1:10" x14ac:dyDescent="0.25">
      <c r="A349">
        <v>10129565</v>
      </c>
      <c r="B349" t="s">
        <v>0</v>
      </c>
    </row>
    <row r="350" spans="1:10" x14ac:dyDescent="0.25">
      <c r="A350" s="14">
        <v>10146828</v>
      </c>
      <c r="B350" t="s">
        <v>0</v>
      </c>
    </row>
    <row r="351" spans="1:10" x14ac:dyDescent="0.25">
      <c r="A351">
        <v>10163776</v>
      </c>
      <c r="B351" t="s">
        <v>0</v>
      </c>
      <c r="C351">
        <v>210</v>
      </c>
      <c r="F351">
        <v>202</v>
      </c>
    </row>
    <row r="352" spans="1:10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3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21"/>
  <sheetViews>
    <sheetView workbookViewId="0">
      <selection activeCell="B1" sqref="B1:B19"/>
    </sheetView>
  </sheetViews>
  <sheetFormatPr baseColWidth="10" defaultColWidth="11.42578125" defaultRowHeight="15" x14ac:dyDescent="0.25"/>
  <cols>
    <col min="1" max="1" width="25.28515625" bestFit="1" customWidth="1"/>
    <col min="2" max="3" width="13.5703125" bestFit="1" customWidth="1"/>
    <col min="4" max="4" width="50.8554687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1192</v>
      </c>
      <c r="D1" t="s">
        <v>95</v>
      </c>
      <c r="E1" t="s">
        <v>133</v>
      </c>
    </row>
    <row r="2" spans="1:5" x14ac:dyDescent="0.25">
      <c r="A2">
        <v>8124816</v>
      </c>
      <c r="B2" t="s">
        <v>0</v>
      </c>
      <c r="C2" t="s">
        <v>1192</v>
      </c>
      <c r="D2" t="s">
        <v>1196</v>
      </c>
      <c r="E2">
        <v>3</v>
      </c>
    </row>
    <row r="3" spans="1:5" x14ac:dyDescent="0.25">
      <c r="A3">
        <v>3909</v>
      </c>
      <c r="B3" t="s">
        <v>5</v>
      </c>
      <c r="C3" t="s">
        <v>1192</v>
      </c>
      <c r="D3" t="s">
        <v>1194</v>
      </c>
      <c r="E3">
        <v>2</v>
      </c>
    </row>
    <row r="4" spans="1:5" x14ac:dyDescent="0.25">
      <c r="A4">
        <v>3016056</v>
      </c>
      <c r="B4" t="s">
        <v>5</v>
      </c>
      <c r="C4" t="s">
        <v>1192</v>
      </c>
      <c r="D4" t="s">
        <v>1195</v>
      </c>
      <c r="E4">
        <v>2</v>
      </c>
    </row>
    <row r="5" spans="1:5" x14ac:dyDescent="0.25">
      <c r="A5">
        <v>10023001</v>
      </c>
      <c r="B5" t="s">
        <v>14</v>
      </c>
      <c r="C5" t="s">
        <v>1192</v>
      </c>
      <c r="D5" t="s">
        <v>1182</v>
      </c>
      <c r="E5">
        <v>1</v>
      </c>
    </row>
    <row r="6" spans="1:5" x14ac:dyDescent="0.25">
      <c r="A6">
        <v>7116004</v>
      </c>
      <c r="B6" t="s">
        <v>5</v>
      </c>
      <c r="C6" t="s">
        <v>1192</v>
      </c>
      <c r="D6" t="s">
        <v>1183</v>
      </c>
      <c r="E6">
        <v>1</v>
      </c>
    </row>
    <row r="7" spans="1:5" x14ac:dyDescent="0.25">
      <c r="A7">
        <v>9085204</v>
      </c>
      <c r="B7" t="s">
        <v>5</v>
      </c>
      <c r="C7" t="s">
        <v>1193</v>
      </c>
      <c r="D7" t="s">
        <v>1181</v>
      </c>
      <c r="E7">
        <v>1</v>
      </c>
    </row>
    <row r="8" spans="1:5" x14ac:dyDescent="0.25">
      <c r="A8">
        <v>324</v>
      </c>
      <c r="B8" t="s">
        <v>5</v>
      </c>
      <c r="C8" t="s">
        <v>1192</v>
      </c>
      <c r="D8" t="s">
        <v>1183</v>
      </c>
      <c r="E8">
        <v>1</v>
      </c>
    </row>
    <row r="9" spans="1:5" x14ac:dyDescent="0.25">
      <c r="A9">
        <v>1009760</v>
      </c>
      <c r="B9" t="s">
        <v>5</v>
      </c>
      <c r="C9" t="s">
        <v>1192</v>
      </c>
      <c r="D9" t="s">
        <v>1184</v>
      </c>
      <c r="E9">
        <v>1</v>
      </c>
    </row>
    <row r="10" spans="1:5" x14ac:dyDescent="0.25">
      <c r="A10">
        <v>2000646</v>
      </c>
      <c r="B10" t="s">
        <v>5</v>
      </c>
      <c r="C10" t="s">
        <v>1192</v>
      </c>
      <c r="D10" t="s">
        <v>1183</v>
      </c>
      <c r="E10">
        <v>1</v>
      </c>
    </row>
    <row r="11" spans="1:5" x14ac:dyDescent="0.25">
      <c r="A11">
        <v>4001382</v>
      </c>
      <c r="B11" t="s">
        <v>3</v>
      </c>
      <c r="C11" t="s">
        <v>1192</v>
      </c>
      <c r="D11" t="s">
        <v>1189</v>
      </c>
      <c r="E11">
        <v>1</v>
      </c>
    </row>
    <row r="12" spans="1:5" x14ac:dyDescent="0.25">
      <c r="A12">
        <v>6015647</v>
      </c>
      <c r="B12" t="s">
        <v>3</v>
      </c>
      <c r="C12" t="s">
        <v>1192</v>
      </c>
      <c r="D12" t="s">
        <v>1183</v>
      </c>
      <c r="E12">
        <v>1</v>
      </c>
    </row>
    <row r="13" spans="1:5" x14ac:dyDescent="0.25">
      <c r="A13">
        <v>9083682</v>
      </c>
      <c r="B13" t="s">
        <v>3</v>
      </c>
      <c r="C13" t="s">
        <v>1192</v>
      </c>
      <c r="D13" t="s">
        <v>1183</v>
      </c>
      <c r="E13">
        <v>1</v>
      </c>
    </row>
    <row r="14" spans="1:5" x14ac:dyDescent="0.25">
      <c r="A14">
        <v>2005223</v>
      </c>
      <c r="B14" t="s">
        <v>0</v>
      </c>
      <c r="C14" t="s">
        <v>1192</v>
      </c>
      <c r="D14" t="s">
        <v>1190</v>
      </c>
      <c r="E14">
        <v>1</v>
      </c>
    </row>
    <row r="15" spans="1:5" x14ac:dyDescent="0.25">
      <c r="A15">
        <v>3000152</v>
      </c>
      <c r="B15" t="s">
        <v>0</v>
      </c>
      <c r="C15" t="s">
        <v>1192</v>
      </c>
      <c r="D15" t="s">
        <v>1182</v>
      </c>
      <c r="E15">
        <v>1</v>
      </c>
    </row>
    <row r="16" spans="1:5" x14ac:dyDescent="0.25">
      <c r="A16">
        <v>4000996</v>
      </c>
      <c r="B16" t="s">
        <v>0</v>
      </c>
      <c r="C16" t="s">
        <v>1192</v>
      </c>
      <c r="D16" t="s">
        <v>1188</v>
      </c>
      <c r="E16">
        <v>1</v>
      </c>
    </row>
    <row r="17" spans="1:5" x14ac:dyDescent="0.25">
      <c r="A17">
        <v>98005277</v>
      </c>
      <c r="B17" t="s">
        <v>0</v>
      </c>
      <c r="C17" t="s">
        <v>1192</v>
      </c>
      <c r="D17" t="s">
        <v>1182</v>
      </c>
      <c r="E17">
        <v>1</v>
      </c>
    </row>
    <row r="18" spans="1:5" x14ac:dyDescent="0.25">
      <c r="A18">
        <v>10163776</v>
      </c>
      <c r="B18" t="s">
        <v>0</v>
      </c>
      <c r="C18" t="s">
        <v>1193</v>
      </c>
      <c r="D18" t="s">
        <v>1180</v>
      </c>
      <c r="E18">
        <v>1</v>
      </c>
    </row>
    <row r="19" spans="1:5" x14ac:dyDescent="0.25">
      <c r="A19">
        <v>10163776</v>
      </c>
      <c r="B19" t="s">
        <v>0</v>
      </c>
      <c r="C19" t="s">
        <v>1192</v>
      </c>
      <c r="D19" t="s">
        <v>1183</v>
      </c>
      <c r="E19">
        <v>1</v>
      </c>
    </row>
    <row r="21" spans="1:5" x14ac:dyDescent="0.25">
      <c r="A21">
        <f>SUBTOTAL(2,Cholesterin[Edited_BfArM Nummer2])</f>
        <v>18</v>
      </c>
      <c r="E21">
        <f>SUBTOTAL(9,Cholesterin[Total Number of Observations])</f>
        <v>22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370"/>
  <sheetViews>
    <sheetView workbookViewId="0">
      <selection sqref="A1:I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19.85546875" customWidth="1"/>
    <col min="5" max="9" width="12.28515625" customWidth="1"/>
  </cols>
  <sheetData>
    <row r="1" spans="1:9" x14ac:dyDescent="0.25">
      <c r="A1" s="6" t="s">
        <v>96</v>
      </c>
      <c r="B1" s="7" t="s">
        <v>97</v>
      </c>
      <c r="C1" s="2" t="s">
        <v>1197</v>
      </c>
      <c r="D1" s="2" t="s">
        <v>1198</v>
      </c>
      <c r="E1" s="2" t="s">
        <v>1199</v>
      </c>
      <c r="F1" s="2" t="s">
        <v>1200</v>
      </c>
      <c r="G1" s="2" t="s">
        <v>1201</v>
      </c>
      <c r="H1" s="2" t="s">
        <v>1202</v>
      </c>
      <c r="I1" s="2" t="s">
        <v>1203</v>
      </c>
    </row>
    <row r="2" spans="1:9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</row>
    <row r="3" spans="1:9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</row>
    <row r="4" spans="1:9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</row>
    <row r="5" spans="1:9" x14ac:dyDescent="0.25">
      <c r="A5">
        <v>95005911</v>
      </c>
      <c r="B5" t="s">
        <v>20</v>
      </c>
    </row>
    <row r="6" spans="1:9" x14ac:dyDescent="0.25">
      <c r="A6">
        <v>99001908</v>
      </c>
      <c r="B6" t="s">
        <v>20</v>
      </c>
    </row>
    <row r="7" spans="1:9" x14ac:dyDescent="0.25">
      <c r="A7">
        <v>99004067</v>
      </c>
      <c r="B7" t="s">
        <v>20</v>
      </c>
    </row>
    <row r="8" spans="1:9" x14ac:dyDescent="0.25">
      <c r="A8">
        <v>97002136</v>
      </c>
      <c r="B8" t="s">
        <v>20</v>
      </c>
    </row>
    <row r="9" spans="1:9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</row>
    <row r="10" spans="1:9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</row>
    <row r="11" spans="1:9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</row>
    <row r="12" spans="1:9" x14ac:dyDescent="0.25">
      <c r="C12" s="12"/>
      <c r="D12" s="12"/>
      <c r="E12" s="12"/>
      <c r="F12" s="12"/>
      <c r="G12" s="12"/>
      <c r="H12" s="12"/>
      <c r="I12" s="12"/>
    </row>
    <row r="13" spans="1:9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</row>
    <row r="14" spans="1:9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</row>
    <row r="15" spans="1:9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</row>
    <row r="16" spans="1:9" x14ac:dyDescent="0.25">
      <c r="A16">
        <v>10064335</v>
      </c>
      <c r="B16" t="s">
        <v>18</v>
      </c>
    </row>
    <row r="17" spans="1:9" x14ac:dyDescent="0.25">
      <c r="A17" s="12"/>
      <c r="C17" s="12"/>
      <c r="D17" s="12"/>
      <c r="E17" s="12"/>
      <c r="F17" s="12"/>
      <c r="G17" s="12"/>
      <c r="H17" s="12"/>
      <c r="I17" s="12"/>
    </row>
    <row r="18" spans="1:9" x14ac:dyDescent="0.25">
      <c r="A18">
        <v>1480</v>
      </c>
      <c r="B18" t="s">
        <v>16</v>
      </c>
    </row>
    <row r="19" spans="1:9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</row>
    <row r="20" spans="1:9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</row>
    <row r="21" spans="1:9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</row>
    <row r="22" spans="1:9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</row>
    <row r="23" spans="1:9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</row>
    <row r="24" spans="1:9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</row>
    <row r="25" spans="1:9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</row>
    <row r="26" spans="1:9" x14ac:dyDescent="0.25">
      <c r="A26">
        <v>99000897</v>
      </c>
      <c r="B26" t="s">
        <v>16</v>
      </c>
    </row>
    <row r="27" spans="1:9" x14ac:dyDescent="0.25">
      <c r="A27">
        <v>99001245</v>
      </c>
      <c r="B27" t="s">
        <v>16</v>
      </c>
    </row>
    <row r="28" spans="1:9" x14ac:dyDescent="0.25">
      <c r="A28">
        <v>99001902</v>
      </c>
      <c r="B28" t="s">
        <v>16</v>
      </c>
    </row>
    <row r="29" spans="1:9" x14ac:dyDescent="0.25">
      <c r="A29">
        <v>99001912</v>
      </c>
      <c r="B29" t="s">
        <v>16</v>
      </c>
    </row>
    <row r="30" spans="1:9" x14ac:dyDescent="0.25">
      <c r="A30">
        <v>99001913</v>
      </c>
      <c r="B30" t="s">
        <v>16</v>
      </c>
    </row>
    <row r="31" spans="1:9" x14ac:dyDescent="0.25">
      <c r="A31">
        <v>99001937</v>
      </c>
      <c r="B31" t="s">
        <v>16</v>
      </c>
    </row>
    <row r="32" spans="1:9" x14ac:dyDescent="0.25">
      <c r="A32">
        <v>99001943</v>
      </c>
      <c r="B32" t="s">
        <v>16</v>
      </c>
    </row>
    <row r="33" spans="1:9" x14ac:dyDescent="0.25">
      <c r="A33">
        <v>99001927</v>
      </c>
      <c r="B33" t="s">
        <v>16</v>
      </c>
    </row>
    <row r="34" spans="1:9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</row>
    <row r="35" spans="1:9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</row>
    <row r="36" spans="1:9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</row>
    <row r="37" spans="1:9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</row>
    <row r="38" spans="1:9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</row>
    <row r="40" spans="1:9" x14ac:dyDescent="0.25">
      <c r="A40" s="15">
        <v>6016435</v>
      </c>
      <c r="B40" t="s">
        <v>14</v>
      </c>
    </row>
    <row r="41" spans="1:9" x14ac:dyDescent="0.25">
      <c r="A41">
        <v>8045149</v>
      </c>
      <c r="B41" t="s">
        <v>14</v>
      </c>
    </row>
    <row r="42" spans="1:9" x14ac:dyDescent="0.25">
      <c r="A42">
        <v>10023001</v>
      </c>
      <c r="B42" t="s">
        <v>14</v>
      </c>
    </row>
    <row r="43" spans="1:9" x14ac:dyDescent="0.25">
      <c r="A43">
        <v>10027526</v>
      </c>
      <c r="B43" t="s">
        <v>14</v>
      </c>
    </row>
    <row r="44" spans="1:9" x14ac:dyDescent="0.25">
      <c r="A44">
        <v>14222171</v>
      </c>
      <c r="B44" t="s">
        <v>14</v>
      </c>
    </row>
    <row r="45" spans="1:9" x14ac:dyDescent="0.25">
      <c r="A45">
        <v>1006143</v>
      </c>
      <c r="B45" t="s">
        <v>14</v>
      </c>
    </row>
    <row r="46" spans="1:9" x14ac:dyDescent="0.25">
      <c r="A46">
        <v>6006917</v>
      </c>
      <c r="B46" t="s">
        <v>14</v>
      </c>
    </row>
    <row r="48" spans="1:9" x14ac:dyDescent="0.25">
      <c r="A48">
        <v>8057159</v>
      </c>
      <c r="B48" t="s">
        <v>12</v>
      </c>
    </row>
    <row r="49" spans="1:7" x14ac:dyDescent="0.25">
      <c r="A49" s="14">
        <v>9140312</v>
      </c>
      <c r="B49" t="s">
        <v>12</v>
      </c>
    </row>
    <row r="50" spans="1:7" x14ac:dyDescent="0.25">
      <c r="A50">
        <v>12008230</v>
      </c>
      <c r="B50" t="s">
        <v>12</v>
      </c>
    </row>
    <row r="51" spans="1:7" x14ac:dyDescent="0.25">
      <c r="A51">
        <v>12088444</v>
      </c>
      <c r="B51" t="s">
        <v>12</v>
      </c>
    </row>
    <row r="52" spans="1:7" x14ac:dyDescent="0.25">
      <c r="A52" s="14">
        <v>13118872</v>
      </c>
      <c r="B52" t="s">
        <v>12</v>
      </c>
    </row>
    <row r="53" spans="1:7" x14ac:dyDescent="0.25">
      <c r="A53">
        <v>12012030</v>
      </c>
      <c r="B53" t="s">
        <v>12</v>
      </c>
      <c r="F53">
        <v>42</v>
      </c>
      <c r="G53">
        <v>42</v>
      </c>
    </row>
    <row r="55" spans="1:7" x14ac:dyDescent="0.25">
      <c r="A55" s="15">
        <v>9074418</v>
      </c>
      <c r="B55" t="s">
        <v>11</v>
      </c>
    </row>
    <row r="56" spans="1:7" x14ac:dyDescent="0.25">
      <c r="A56" s="14">
        <v>1263</v>
      </c>
      <c r="B56" t="s">
        <v>11</v>
      </c>
    </row>
    <row r="57" spans="1:7" x14ac:dyDescent="0.25">
      <c r="A57">
        <v>98004910</v>
      </c>
      <c r="B57" t="s">
        <v>11</v>
      </c>
    </row>
    <row r="58" spans="1:7" x14ac:dyDescent="0.25">
      <c r="A58" s="15">
        <v>7103068</v>
      </c>
      <c r="B58" t="s">
        <v>11</v>
      </c>
    </row>
    <row r="59" spans="1:7" x14ac:dyDescent="0.25">
      <c r="A59">
        <v>11240728</v>
      </c>
      <c r="B59" t="s">
        <v>11</v>
      </c>
    </row>
    <row r="61" spans="1:7" x14ac:dyDescent="0.25">
      <c r="A61">
        <v>5015869</v>
      </c>
      <c r="B61" t="s">
        <v>5</v>
      </c>
    </row>
    <row r="62" spans="1:7" x14ac:dyDescent="0.25">
      <c r="A62" s="15">
        <v>5016969</v>
      </c>
      <c r="B62" t="s">
        <v>5</v>
      </c>
    </row>
    <row r="63" spans="1:7" x14ac:dyDescent="0.25">
      <c r="A63">
        <v>6023231</v>
      </c>
      <c r="B63" t="s">
        <v>5</v>
      </c>
    </row>
    <row r="64" spans="1:7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5" x14ac:dyDescent="0.25">
      <c r="A129">
        <v>12229481</v>
      </c>
      <c r="B129" t="s">
        <v>5</v>
      </c>
    </row>
    <row r="130" spans="1:5" x14ac:dyDescent="0.25">
      <c r="A130">
        <v>12258821</v>
      </c>
      <c r="B130" t="s">
        <v>5</v>
      </c>
    </row>
    <row r="131" spans="1:5" x14ac:dyDescent="0.25">
      <c r="A131">
        <v>12309729</v>
      </c>
      <c r="B131" t="s">
        <v>5</v>
      </c>
    </row>
    <row r="132" spans="1:5" x14ac:dyDescent="0.25">
      <c r="A132">
        <v>12314941</v>
      </c>
      <c r="B132" t="s">
        <v>5</v>
      </c>
    </row>
    <row r="133" spans="1:5" x14ac:dyDescent="0.25">
      <c r="A133">
        <v>12323945</v>
      </c>
      <c r="B133" t="s">
        <v>5</v>
      </c>
    </row>
    <row r="134" spans="1:5" x14ac:dyDescent="0.25">
      <c r="A134">
        <v>13005942</v>
      </c>
      <c r="B134" t="s">
        <v>5</v>
      </c>
    </row>
    <row r="135" spans="1:5" x14ac:dyDescent="0.25">
      <c r="A135">
        <v>324</v>
      </c>
      <c r="B135" t="s">
        <v>5</v>
      </c>
      <c r="D135">
        <v>42.8</v>
      </c>
    </row>
    <row r="136" spans="1:5" x14ac:dyDescent="0.25">
      <c r="A136" s="14">
        <v>3909</v>
      </c>
      <c r="B136" t="s">
        <v>5</v>
      </c>
    </row>
    <row r="137" spans="1:5" x14ac:dyDescent="0.25">
      <c r="A137" s="14">
        <v>4663</v>
      </c>
      <c r="B137" t="s">
        <v>5</v>
      </c>
    </row>
    <row r="138" spans="1:5" x14ac:dyDescent="0.25">
      <c r="A138">
        <v>1005522</v>
      </c>
      <c r="B138" t="s">
        <v>5</v>
      </c>
    </row>
    <row r="139" spans="1:5" x14ac:dyDescent="0.25">
      <c r="A139">
        <v>1007631</v>
      </c>
      <c r="B139" t="s">
        <v>5</v>
      </c>
    </row>
    <row r="140" spans="1:5" x14ac:dyDescent="0.25">
      <c r="A140">
        <v>1009760</v>
      </c>
      <c r="B140" t="s">
        <v>5</v>
      </c>
      <c r="E140">
        <v>192</v>
      </c>
    </row>
    <row r="141" spans="1:5" x14ac:dyDescent="0.25">
      <c r="A141">
        <v>2000646</v>
      </c>
      <c r="B141" t="s">
        <v>5</v>
      </c>
    </row>
    <row r="142" spans="1:5" x14ac:dyDescent="0.25">
      <c r="A142">
        <v>2003761</v>
      </c>
      <c r="B142" t="s">
        <v>5</v>
      </c>
    </row>
    <row r="143" spans="1:5" x14ac:dyDescent="0.25">
      <c r="A143">
        <v>2004061</v>
      </c>
      <c r="B143" t="s">
        <v>5</v>
      </c>
    </row>
    <row r="144" spans="1:5" x14ac:dyDescent="0.25">
      <c r="A144">
        <v>2006469</v>
      </c>
      <c r="B144" t="s">
        <v>5</v>
      </c>
    </row>
    <row r="145" spans="1:9" x14ac:dyDescent="0.25">
      <c r="A145" s="14">
        <v>3005132</v>
      </c>
      <c r="B145" t="s">
        <v>5</v>
      </c>
    </row>
    <row r="146" spans="1:9" x14ac:dyDescent="0.25">
      <c r="A146">
        <v>3009119</v>
      </c>
      <c r="B146" t="s">
        <v>5</v>
      </c>
    </row>
    <row r="147" spans="1:9" x14ac:dyDescent="0.25">
      <c r="A147">
        <v>3009936</v>
      </c>
      <c r="B147" t="s">
        <v>5</v>
      </c>
    </row>
    <row r="148" spans="1:9" x14ac:dyDescent="0.25">
      <c r="A148">
        <v>3011094</v>
      </c>
      <c r="B148" t="s">
        <v>5</v>
      </c>
    </row>
    <row r="149" spans="1:9" x14ac:dyDescent="0.25">
      <c r="A149">
        <v>3014643</v>
      </c>
      <c r="B149" t="s">
        <v>5</v>
      </c>
    </row>
    <row r="150" spans="1:9" x14ac:dyDescent="0.25">
      <c r="A150" s="14">
        <v>3016056</v>
      </c>
      <c r="B150" t="s">
        <v>5</v>
      </c>
      <c r="D150">
        <v>86</v>
      </c>
      <c r="I150">
        <v>82</v>
      </c>
    </row>
    <row r="151" spans="1:9" x14ac:dyDescent="0.25">
      <c r="A151" s="14">
        <v>3900219</v>
      </c>
      <c r="B151" t="s">
        <v>5</v>
      </c>
    </row>
    <row r="152" spans="1:9" x14ac:dyDescent="0.25">
      <c r="A152">
        <v>4000158</v>
      </c>
      <c r="B152" t="s">
        <v>5</v>
      </c>
    </row>
    <row r="153" spans="1:9" x14ac:dyDescent="0.25">
      <c r="A153">
        <v>4000304</v>
      </c>
      <c r="B153" t="s">
        <v>5</v>
      </c>
    </row>
    <row r="154" spans="1:9" x14ac:dyDescent="0.25">
      <c r="A154" s="14">
        <v>4001905</v>
      </c>
      <c r="B154" t="s">
        <v>5</v>
      </c>
    </row>
    <row r="155" spans="1:9" x14ac:dyDescent="0.25">
      <c r="A155">
        <v>4002206</v>
      </c>
      <c r="B155" t="s">
        <v>5</v>
      </c>
    </row>
    <row r="156" spans="1:9" x14ac:dyDescent="0.25">
      <c r="A156">
        <v>4002715</v>
      </c>
      <c r="B156" t="s">
        <v>5</v>
      </c>
    </row>
    <row r="157" spans="1:9" x14ac:dyDescent="0.25">
      <c r="A157">
        <v>4003924</v>
      </c>
      <c r="B157" t="s">
        <v>5</v>
      </c>
    </row>
    <row r="158" spans="1:9" x14ac:dyDescent="0.25">
      <c r="A158">
        <v>4006051</v>
      </c>
      <c r="B158" t="s">
        <v>5</v>
      </c>
    </row>
    <row r="159" spans="1:9" x14ac:dyDescent="0.25">
      <c r="A159">
        <v>4008140</v>
      </c>
      <c r="B159" t="s">
        <v>5</v>
      </c>
    </row>
    <row r="160" spans="1:9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4" x14ac:dyDescent="0.25">
      <c r="A241" s="14">
        <v>9083682</v>
      </c>
      <c r="B241" t="s">
        <v>3</v>
      </c>
      <c r="D241">
        <v>6</v>
      </c>
    </row>
    <row r="242" spans="1:4" x14ac:dyDescent="0.25">
      <c r="A242" s="14">
        <v>9102044</v>
      </c>
      <c r="B242" t="s">
        <v>3</v>
      </c>
    </row>
    <row r="243" spans="1:4" x14ac:dyDescent="0.25">
      <c r="A243" s="14">
        <v>9119854</v>
      </c>
      <c r="B243" t="s">
        <v>3</v>
      </c>
    </row>
    <row r="244" spans="1:4" x14ac:dyDescent="0.25">
      <c r="A244">
        <v>9125126</v>
      </c>
      <c r="B244" t="s">
        <v>3</v>
      </c>
    </row>
    <row r="245" spans="1:4" x14ac:dyDescent="0.25">
      <c r="A245" s="14">
        <v>9174811</v>
      </c>
      <c r="B245" t="s">
        <v>3</v>
      </c>
    </row>
    <row r="246" spans="1:4" x14ac:dyDescent="0.25">
      <c r="A246">
        <v>10002875</v>
      </c>
      <c r="B246" t="s">
        <v>3</v>
      </c>
    </row>
    <row r="247" spans="1:4" x14ac:dyDescent="0.25">
      <c r="A247" s="19">
        <v>10023080</v>
      </c>
      <c r="B247" t="s">
        <v>3</v>
      </c>
    </row>
    <row r="248" spans="1:4" x14ac:dyDescent="0.25">
      <c r="A248">
        <v>10025212</v>
      </c>
      <c r="B248" t="s">
        <v>3</v>
      </c>
    </row>
    <row r="249" spans="1:4" x14ac:dyDescent="0.25">
      <c r="A249" s="14">
        <v>10069407</v>
      </c>
      <c r="B249" t="s">
        <v>3</v>
      </c>
    </row>
    <row r="250" spans="1:4" x14ac:dyDescent="0.25">
      <c r="A250">
        <v>10071135</v>
      </c>
      <c r="B250" t="s">
        <v>3</v>
      </c>
    </row>
    <row r="251" spans="1:4" x14ac:dyDescent="0.25">
      <c r="A251">
        <v>10083649</v>
      </c>
      <c r="B251" t="s">
        <v>3</v>
      </c>
    </row>
    <row r="252" spans="1:4" x14ac:dyDescent="0.25">
      <c r="A252">
        <v>10102021</v>
      </c>
      <c r="B252" t="s">
        <v>3</v>
      </c>
    </row>
    <row r="253" spans="1:4" x14ac:dyDescent="0.25">
      <c r="A253" s="14">
        <v>10123729</v>
      </c>
      <c r="B253" t="s">
        <v>3</v>
      </c>
    </row>
    <row r="254" spans="1:4" x14ac:dyDescent="0.25">
      <c r="A254">
        <v>10144736</v>
      </c>
      <c r="B254" t="s">
        <v>3</v>
      </c>
    </row>
    <row r="255" spans="1:4" x14ac:dyDescent="0.25">
      <c r="A255" s="14">
        <v>10157275</v>
      </c>
      <c r="B255" t="s">
        <v>3</v>
      </c>
    </row>
    <row r="256" spans="1:4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" x14ac:dyDescent="0.25">
      <c r="A289" s="14">
        <v>500129</v>
      </c>
      <c r="B289" t="s">
        <v>0</v>
      </c>
    </row>
    <row r="290" spans="1:3" x14ac:dyDescent="0.25">
      <c r="A290" s="20">
        <v>1002033</v>
      </c>
      <c r="B290" t="s">
        <v>0</v>
      </c>
    </row>
    <row r="291" spans="1:3" x14ac:dyDescent="0.25">
      <c r="A291" s="14">
        <v>1003457</v>
      </c>
      <c r="B291" t="s">
        <v>0</v>
      </c>
    </row>
    <row r="292" spans="1:3" x14ac:dyDescent="0.25">
      <c r="A292" s="14">
        <v>2005223</v>
      </c>
      <c r="B292" t="s">
        <v>0</v>
      </c>
    </row>
    <row r="293" spans="1:3" x14ac:dyDescent="0.25">
      <c r="A293">
        <v>2006107</v>
      </c>
      <c r="B293" t="s">
        <v>0</v>
      </c>
    </row>
    <row r="294" spans="1:3" x14ac:dyDescent="0.25">
      <c r="A294" s="14">
        <v>2012014</v>
      </c>
      <c r="B294" t="s">
        <v>0</v>
      </c>
    </row>
    <row r="295" spans="1:3" x14ac:dyDescent="0.25">
      <c r="A295" s="14">
        <v>3000152</v>
      </c>
      <c r="B295" t="s">
        <v>0</v>
      </c>
      <c r="C295" s="14">
        <v>1.18</v>
      </c>
    </row>
    <row r="296" spans="1:3" x14ac:dyDescent="0.25">
      <c r="A296">
        <v>3014566</v>
      </c>
      <c r="B296" t="s">
        <v>0</v>
      </c>
    </row>
    <row r="297" spans="1:3" x14ac:dyDescent="0.25">
      <c r="A297">
        <v>3015058</v>
      </c>
      <c r="B297" t="s">
        <v>0</v>
      </c>
    </row>
    <row r="298" spans="1:3" x14ac:dyDescent="0.25">
      <c r="A298" s="18">
        <v>4000996</v>
      </c>
      <c r="B298" t="s">
        <v>0</v>
      </c>
    </row>
    <row r="299" spans="1:3" x14ac:dyDescent="0.25">
      <c r="A299">
        <v>4003768</v>
      </c>
      <c r="B299" t="s">
        <v>0</v>
      </c>
    </row>
    <row r="300" spans="1:3" x14ac:dyDescent="0.25">
      <c r="A300">
        <v>4006540</v>
      </c>
      <c r="B300" t="s">
        <v>0</v>
      </c>
    </row>
    <row r="301" spans="1:3" x14ac:dyDescent="0.25">
      <c r="A301">
        <v>4007054</v>
      </c>
      <c r="B301" t="s">
        <v>0</v>
      </c>
    </row>
    <row r="302" spans="1:3" x14ac:dyDescent="0.25">
      <c r="A302">
        <v>4011002</v>
      </c>
      <c r="B302" t="s">
        <v>0</v>
      </c>
    </row>
    <row r="303" spans="1:3" x14ac:dyDescent="0.25">
      <c r="A303">
        <v>4900268</v>
      </c>
      <c r="B303" t="s">
        <v>0</v>
      </c>
    </row>
    <row r="304" spans="1:3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2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9"/>
  <sheetViews>
    <sheetView workbookViewId="0">
      <selection activeCell="E10" sqref="E10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6.7109375" bestFit="1" customWidth="1"/>
    <col min="4" max="4" width="2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1204</v>
      </c>
      <c r="D1" t="s">
        <v>95</v>
      </c>
      <c r="E1" t="s">
        <v>133</v>
      </c>
    </row>
    <row r="2" spans="1:5" x14ac:dyDescent="0.25">
      <c r="A2">
        <v>12012030</v>
      </c>
      <c r="B2" t="s">
        <v>12</v>
      </c>
      <c r="C2" t="s">
        <v>1204</v>
      </c>
      <c r="D2" t="s">
        <v>1205</v>
      </c>
      <c r="E2">
        <v>2</v>
      </c>
    </row>
    <row r="3" spans="1:5" x14ac:dyDescent="0.25">
      <c r="A3">
        <v>324</v>
      </c>
      <c r="B3" t="s">
        <v>5</v>
      </c>
      <c r="C3" t="s">
        <v>1204</v>
      </c>
      <c r="D3" t="s">
        <v>1198</v>
      </c>
      <c r="E3">
        <v>1</v>
      </c>
    </row>
    <row r="4" spans="1:5" x14ac:dyDescent="0.25">
      <c r="A4">
        <v>1009760</v>
      </c>
      <c r="B4" t="s">
        <v>5</v>
      </c>
      <c r="C4" t="s">
        <v>1204</v>
      </c>
      <c r="D4" t="s">
        <v>1199</v>
      </c>
      <c r="E4">
        <v>1</v>
      </c>
    </row>
    <row r="5" spans="1:5" x14ac:dyDescent="0.25">
      <c r="A5">
        <v>3016056</v>
      </c>
      <c r="B5" t="s">
        <v>5</v>
      </c>
      <c r="C5" t="s">
        <v>1204</v>
      </c>
      <c r="D5" t="s">
        <v>1206</v>
      </c>
      <c r="E5">
        <v>2</v>
      </c>
    </row>
    <row r="6" spans="1:5" x14ac:dyDescent="0.25">
      <c r="A6">
        <v>9083682</v>
      </c>
      <c r="B6" t="s">
        <v>3</v>
      </c>
      <c r="C6" t="s">
        <v>1204</v>
      </c>
      <c r="D6" t="s">
        <v>1198</v>
      </c>
      <c r="E6">
        <v>1</v>
      </c>
    </row>
    <row r="7" spans="1:5" x14ac:dyDescent="0.25">
      <c r="A7">
        <v>3000152</v>
      </c>
      <c r="B7" t="s">
        <v>0</v>
      </c>
      <c r="C7" t="s">
        <v>1204</v>
      </c>
      <c r="D7" t="s">
        <v>1197</v>
      </c>
      <c r="E7">
        <v>1</v>
      </c>
    </row>
    <row r="9" spans="1:5" x14ac:dyDescent="0.25">
      <c r="A9">
        <f>SUBTOTAL(2,HDL[Edited_BfArM Nummer2])</f>
        <v>6</v>
      </c>
      <c r="E9">
        <f>SUBTOTAL(9,HDL[Total Number of Observations])</f>
        <v>8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370"/>
  <sheetViews>
    <sheetView workbookViewId="0">
      <selection sqref="A1:H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19.42578125" customWidth="1"/>
    <col min="5" max="8" width="11.85546875" customWidth="1"/>
  </cols>
  <sheetData>
    <row r="1" spans="1:8" x14ac:dyDescent="0.25">
      <c r="A1" s="6" t="s">
        <v>96</v>
      </c>
      <c r="B1" s="7" t="s">
        <v>97</v>
      </c>
      <c r="C1" s="2" t="s">
        <v>1207</v>
      </c>
      <c r="D1" s="2" t="s">
        <v>1208</v>
      </c>
      <c r="E1" s="2" t="s">
        <v>1209</v>
      </c>
      <c r="F1" s="2" t="s">
        <v>1210</v>
      </c>
      <c r="G1" s="2" t="s">
        <v>1211</v>
      </c>
      <c r="H1" s="2" t="s">
        <v>1212</v>
      </c>
    </row>
    <row r="2" spans="1:8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</row>
    <row r="3" spans="1:8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</row>
    <row r="4" spans="1:8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</row>
    <row r="5" spans="1:8" x14ac:dyDescent="0.25">
      <c r="A5">
        <v>95005911</v>
      </c>
      <c r="B5" t="s">
        <v>20</v>
      </c>
    </row>
    <row r="6" spans="1:8" x14ac:dyDescent="0.25">
      <c r="A6">
        <v>99001908</v>
      </c>
      <c r="B6" t="s">
        <v>20</v>
      </c>
    </row>
    <row r="7" spans="1:8" x14ac:dyDescent="0.25">
      <c r="A7">
        <v>99004067</v>
      </c>
      <c r="B7" t="s">
        <v>20</v>
      </c>
    </row>
    <row r="8" spans="1:8" x14ac:dyDescent="0.25">
      <c r="A8">
        <v>97002136</v>
      </c>
      <c r="B8" t="s">
        <v>20</v>
      </c>
    </row>
    <row r="9" spans="1:8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</row>
    <row r="10" spans="1:8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</row>
    <row r="11" spans="1:8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</row>
    <row r="12" spans="1:8" x14ac:dyDescent="0.25">
      <c r="C12" s="12"/>
      <c r="D12" s="12"/>
      <c r="E12" s="12"/>
      <c r="F12" s="12"/>
      <c r="G12" s="12"/>
      <c r="H12" s="12"/>
    </row>
    <row r="13" spans="1:8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</row>
    <row r="14" spans="1:8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</row>
    <row r="15" spans="1:8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</row>
    <row r="16" spans="1:8" x14ac:dyDescent="0.25">
      <c r="A16">
        <v>10064335</v>
      </c>
      <c r="B16" t="s">
        <v>18</v>
      </c>
    </row>
    <row r="17" spans="1:8" x14ac:dyDescent="0.25">
      <c r="A17" s="12"/>
      <c r="C17" s="12"/>
      <c r="D17" s="12"/>
      <c r="E17" s="12"/>
      <c r="F17" s="12"/>
      <c r="G17" s="12"/>
      <c r="H17" s="12"/>
    </row>
    <row r="18" spans="1:8" x14ac:dyDescent="0.25">
      <c r="A18">
        <v>1480</v>
      </c>
      <c r="B18" t="s">
        <v>16</v>
      </c>
    </row>
    <row r="19" spans="1:8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</row>
    <row r="20" spans="1:8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</row>
    <row r="21" spans="1:8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</row>
    <row r="22" spans="1:8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</row>
    <row r="23" spans="1:8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</row>
    <row r="24" spans="1:8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</row>
    <row r="25" spans="1:8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</row>
    <row r="26" spans="1:8" x14ac:dyDescent="0.25">
      <c r="A26">
        <v>99000897</v>
      </c>
      <c r="B26" t="s">
        <v>16</v>
      </c>
    </row>
    <row r="27" spans="1:8" x14ac:dyDescent="0.25">
      <c r="A27">
        <v>99001245</v>
      </c>
      <c r="B27" t="s">
        <v>16</v>
      </c>
    </row>
    <row r="28" spans="1:8" x14ac:dyDescent="0.25">
      <c r="A28">
        <v>99001902</v>
      </c>
      <c r="B28" t="s">
        <v>16</v>
      </c>
    </row>
    <row r="29" spans="1:8" x14ac:dyDescent="0.25">
      <c r="A29">
        <v>99001912</v>
      </c>
      <c r="B29" t="s">
        <v>16</v>
      </c>
    </row>
    <row r="30" spans="1:8" x14ac:dyDescent="0.25">
      <c r="A30">
        <v>99001913</v>
      </c>
      <c r="B30" t="s">
        <v>16</v>
      </c>
    </row>
    <row r="31" spans="1:8" x14ac:dyDescent="0.25">
      <c r="A31">
        <v>99001937</v>
      </c>
      <c r="B31" t="s">
        <v>16</v>
      </c>
    </row>
    <row r="32" spans="1:8" x14ac:dyDescent="0.25">
      <c r="A32">
        <v>99001943</v>
      </c>
      <c r="B32" t="s">
        <v>16</v>
      </c>
    </row>
    <row r="33" spans="1:8" x14ac:dyDescent="0.25">
      <c r="A33">
        <v>99001927</v>
      </c>
      <c r="B33" t="s">
        <v>16</v>
      </c>
    </row>
    <row r="34" spans="1:8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</row>
    <row r="35" spans="1:8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</row>
    <row r="36" spans="1:8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</row>
    <row r="37" spans="1:8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</row>
    <row r="38" spans="1:8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</row>
    <row r="40" spans="1:8" x14ac:dyDescent="0.25">
      <c r="A40" s="15">
        <v>6016435</v>
      </c>
      <c r="B40" t="s">
        <v>14</v>
      </c>
    </row>
    <row r="41" spans="1:8" x14ac:dyDescent="0.25">
      <c r="A41">
        <v>8045149</v>
      </c>
      <c r="B41" t="s">
        <v>14</v>
      </c>
    </row>
    <row r="42" spans="1:8" x14ac:dyDescent="0.25">
      <c r="A42">
        <v>10023001</v>
      </c>
      <c r="B42" t="s">
        <v>14</v>
      </c>
      <c r="C42">
        <v>206</v>
      </c>
    </row>
    <row r="43" spans="1:8" x14ac:dyDescent="0.25">
      <c r="A43">
        <v>10027526</v>
      </c>
      <c r="B43" t="s">
        <v>14</v>
      </c>
    </row>
    <row r="44" spans="1:8" x14ac:dyDescent="0.25">
      <c r="A44">
        <v>14222171</v>
      </c>
      <c r="B44" t="s">
        <v>14</v>
      </c>
    </row>
    <row r="45" spans="1:8" x14ac:dyDescent="0.25">
      <c r="A45">
        <v>1006143</v>
      </c>
      <c r="B45" t="s">
        <v>14</v>
      </c>
    </row>
    <row r="46" spans="1:8" x14ac:dyDescent="0.25">
      <c r="A46">
        <v>6006917</v>
      </c>
      <c r="B46" t="s">
        <v>14</v>
      </c>
    </row>
    <row r="48" spans="1:8" x14ac:dyDescent="0.25">
      <c r="A48">
        <v>8057159</v>
      </c>
      <c r="B48" t="s">
        <v>12</v>
      </c>
    </row>
    <row r="49" spans="1:6" x14ac:dyDescent="0.25">
      <c r="A49" s="14">
        <v>9140312</v>
      </c>
      <c r="B49" t="s">
        <v>12</v>
      </c>
    </row>
    <row r="50" spans="1:6" x14ac:dyDescent="0.25">
      <c r="A50">
        <v>12008230</v>
      </c>
      <c r="B50" t="s">
        <v>12</v>
      </c>
    </row>
    <row r="51" spans="1:6" x14ac:dyDescent="0.25">
      <c r="A51">
        <v>12088444</v>
      </c>
      <c r="B51" t="s">
        <v>12</v>
      </c>
    </row>
    <row r="52" spans="1:6" x14ac:dyDescent="0.25">
      <c r="A52" s="14">
        <v>13118872</v>
      </c>
      <c r="B52" t="s">
        <v>12</v>
      </c>
    </row>
    <row r="53" spans="1:6" x14ac:dyDescent="0.25">
      <c r="A53">
        <v>12012030</v>
      </c>
      <c r="B53" t="s">
        <v>12</v>
      </c>
      <c r="E53">
        <v>240</v>
      </c>
      <c r="F53">
        <v>346</v>
      </c>
    </row>
    <row r="55" spans="1:6" x14ac:dyDescent="0.25">
      <c r="A55" s="15">
        <v>9074418</v>
      </c>
      <c r="B55" t="s">
        <v>11</v>
      </c>
    </row>
    <row r="56" spans="1:6" x14ac:dyDescent="0.25">
      <c r="A56" s="14">
        <v>1263</v>
      </c>
      <c r="B56" t="s">
        <v>11</v>
      </c>
    </row>
    <row r="57" spans="1:6" x14ac:dyDescent="0.25">
      <c r="A57">
        <v>98004910</v>
      </c>
      <c r="B57" t="s">
        <v>11</v>
      </c>
    </row>
    <row r="58" spans="1:6" x14ac:dyDescent="0.25">
      <c r="A58" s="15">
        <v>7103068</v>
      </c>
      <c r="B58" t="s">
        <v>11</v>
      </c>
    </row>
    <row r="59" spans="1:6" x14ac:dyDescent="0.25">
      <c r="A59">
        <v>11240728</v>
      </c>
      <c r="B59" t="s">
        <v>11</v>
      </c>
    </row>
    <row r="61" spans="1:6" x14ac:dyDescent="0.25">
      <c r="A61">
        <v>5015869</v>
      </c>
      <c r="B61" t="s">
        <v>5</v>
      </c>
    </row>
    <row r="62" spans="1:6" x14ac:dyDescent="0.25">
      <c r="A62" s="15">
        <v>5016969</v>
      </c>
      <c r="B62" t="s">
        <v>5</v>
      </c>
    </row>
    <row r="63" spans="1:6" x14ac:dyDescent="0.25">
      <c r="A63">
        <v>6023231</v>
      </c>
      <c r="B63" t="s">
        <v>5</v>
      </c>
    </row>
    <row r="64" spans="1:6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4" x14ac:dyDescent="0.25">
      <c r="A129">
        <v>12229481</v>
      </c>
      <c r="B129" t="s">
        <v>5</v>
      </c>
    </row>
    <row r="130" spans="1:4" x14ac:dyDescent="0.25">
      <c r="A130">
        <v>12258821</v>
      </c>
      <c r="B130" t="s">
        <v>5</v>
      </c>
    </row>
    <row r="131" spans="1:4" x14ac:dyDescent="0.25">
      <c r="A131">
        <v>12309729</v>
      </c>
      <c r="B131" t="s">
        <v>5</v>
      </c>
    </row>
    <row r="132" spans="1:4" x14ac:dyDescent="0.25">
      <c r="A132">
        <v>12314941</v>
      </c>
      <c r="B132" t="s">
        <v>5</v>
      </c>
    </row>
    <row r="133" spans="1:4" x14ac:dyDescent="0.25">
      <c r="A133">
        <v>12323945</v>
      </c>
      <c r="B133" t="s">
        <v>5</v>
      </c>
    </row>
    <row r="134" spans="1:4" x14ac:dyDescent="0.25">
      <c r="A134">
        <v>13005942</v>
      </c>
      <c r="B134" t="s">
        <v>5</v>
      </c>
    </row>
    <row r="135" spans="1:4" x14ac:dyDescent="0.25">
      <c r="A135">
        <v>324</v>
      </c>
      <c r="B135" t="s">
        <v>5</v>
      </c>
      <c r="D135">
        <v>88</v>
      </c>
    </row>
    <row r="136" spans="1:4" x14ac:dyDescent="0.25">
      <c r="A136" s="14">
        <v>3909</v>
      </c>
      <c r="B136" t="s">
        <v>5</v>
      </c>
    </row>
    <row r="137" spans="1:4" x14ac:dyDescent="0.25">
      <c r="A137" s="14">
        <v>4663</v>
      </c>
      <c r="B137" t="s">
        <v>5</v>
      </c>
    </row>
    <row r="138" spans="1:4" x14ac:dyDescent="0.25">
      <c r="A138">
        <v>1005522</v>
      </c>
      <c r="B138" t="s">
        <v>5</v>
      </c>
    </row>
    <row r="139" spans="1:4" x14ac:dyDescent="0.25">
      <c r="A139">
        <v>1007631</v>
      </c>
      <c r="B139" t="s">
        <v>5</v>
      </c>
    </row>
    <row r="140" spans="1:4" x14ac:dyDescent="0.25">
      <c r="A140">
        <v>1009760</v>
      </c>
      <c r="B140" t="s">
        <v>5</v>
      </c>
    </row>
    <row r="141" spans="1:4" x14ac:dyDescent="0.25">
      <c r="A141">
        <v>2000646</v>
      </c>
      <c r="B141" t="s">
        <v>5</v>
      </c>
    </row>
    <row r="142" spans="1:4" x14ac:dyDescent="0.25">
      <c r="A142">
        <v>2003761</v>
      </c>
      <c r="B142" t="s">
        <v>5</v>
      </c>
    </row>
    <row r="143" spans="1:4" x14ac:dyDescent="0.25">
      <c r="A143">
        <v>2004061</v>
      </c>
      <c r="B143" t="s">
        <v>5</v>
      </c>
    </row>
    <row r="144" spans="1:4" x14ac:dyDescent="0.25">
      <c r="A144">
        <v>2006469</v>
      </c>
      <c r="B144" t="s">
        <v>5</v>
      </c>
    </row>
    <row r="145" spans="1:8" x14ac:dyDescent="0.25">
      <c r="A145" s="14">
        <v>3005132</v>
      </c>
      <c r="B145" t="s">
        <v>5</v>
      </c>
    </row>
    <row r="146" spans="1:8" x14ac:dyDescent="0.25">
      <c r="A146">
        <v>3009119</v>
      </c>
      <c r="B146" t="s">
        <v>5</v>
      </c>
    </row>
    <row r="147" spans="1:8" x14ac:dyDescent="0.25">
      <c r="A147">
        <v>3009936</v>
      </c>
      <c r="B147" t="s">
        <v>5</v>
      </c>
    </row>
    <row r="148" spans="1:8" x14ac:dyDescent="0.25">
      <c r="A148">
        <v>3011094</v>
      </c>
      <c r="B148" t="s">
        <v>5</v>
      </c>
    </row>
    <row r="149" spans="1:8" x14ac:dyDescent="0.25">
      <c r="A149">
        <v>3014643</v>
      </c>
      <c r="B149" t="s">
        <v>5</v>
      </c>
    </row>
    <row r="150" spans="1:8" x14ac:dyDescent="0.25">
      <c r="A150" s="14">
        <v>3016056</v>
      </c>
      <c r="B150" t="s">
        <v>5</v>
      </c>
      <c r="D150">
        <v>180</v>
      </c>
      <c r="H150">
        <v>171</v>
      </c>
    </row>
    <row r="151" spans="1:8" x14ac:dyDescent="0.25">
      <c r="A151" s="14">
        <v>3900219</v>
      </c>
      <c r="B151" t="s">
        <v>5</v>
      </c>
    </row>
    <row r="152" spans="1:8" x14ac:dyDescent="0.25">
      <c r="A152">
        <v>4000158</v>
      </c>
      <c r="B152" t="s">
        <v>5</v>
      </c>
    </row>
    <row r="153" spans="1:8" x14ac:dyDescent="0.25">
      <c r="A153">
        <v>4000304</v>
      </c>
      <c r="B153" t="s">
        <v>5</v>
      </c>
    </row>
    <row r="154" spans="1:8" x14ac:dyDescent="0.25">
      <c r="A154" s="14">
        <v>4001905</v>
      </c>
      <c r="B154" t="s">
        <v>5</v>
      </c>
    </row>
    <row r="155" spans="1:8" x14ac:dyDescent="0.25">
      <c r="A155">
        <v>4002206</v>
      </c>
      <c r="B155" t="s">
        <v>5</v>
      </c>
    </row>
    <row r="156" spans="1:8" x14ac:dyDescent="0.25">
      <c r="A156">
        <v>4002715</v>
      </c>
      <c r="B156" t="s">
        <v>5</v>
      </c>
    </row>
    <row r="157" spans="1:8" x14ac:dyDescent="0.25">
      <c r="A157">
        <v>4003924</v>
      </c>
      <c r="B157" t="s">
        <v>5</v>
      </c>
    </row>
    <row r="158" spans="1:8" x14ac:dyDescent="0.25">
      <c r="A158">
        <v>4006051</v>
      </c>
      <c r="B158" t="s">
        <v>5</v>
      </c>
    </row>
    <row r="159" spans="1:8" x14ac:dyDescent="0.25">
      <c r="A159">
        <v>4008140</v>
      </c>
      <c r="B159" t="s">
        <v>5</v>
      </c>
    </row>
    <row r="160" spans="1:8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" x14ac:dyDescent="0.25">
      <c r="A289" s="14">
        <v>500129</v>
      </c>
      <c r="B289" t="s">
        <v>0</v>
      </c>
    </row>
    <row r="290" spans="1:3" x14ac:dyDescent="0.25">
      <c r="A290" s="20">
        <v>1002033</v>
      </c>
      <c r="B290" t="s">
        <v>0</v>
      </c>
    </row>
    <row r="291" spans="1:3" x14ac:dyDescent="0.25">
      <c r="A291" s="14">
        <v>1003457</v>
      </c>
      <c r="B291" t="s">
        <v>0</v>
      </c>
    </row>
    <row r="292" spans="1:3" x14ac:dyDescent="0.25">
      <c r="A292" s="14">
        <v>2005223</v>
      </c>
      <c r="B292" t="s">
        <v>0</v>
      </c>
    </row>
    <row r="293" spans="1:3" x14ac:dyDescent="0.25">
      <c r="A293">
        <v>2006107</v>
      </c>
      <c r="B293" t="s">
        <v>0</v>
      </c>
    </row>
    <row r="294" spans="1:3" x14ac:dyDescent="0.25">
      <c r="A294" s="14">
        <v>2012014</v>
      </c>
      <c r="B294" t="s">
        <v>0</v>
      </c>
    </row>
    <row r="295" spans="1:3" x14ac:dyDescent="0.25">
      <c r="A295" s="14">
        <v>3000152</v>
      </c>
      <c r="B295" t="s">
        <v>0</v>
      </c>
      <c r="C295">
        <v>21.9</v>
      </c>
    </row>
    <row r="296" spans="1:3" x14ac:dyDescent="0.25">
      <c r="A296">
        <v>3014566</v>
      </c>
      <c r="B296" t="s">
        <v>0</v>
      </c>
    </row>
    <row r="297" spans="1:3" x14ac:dyDescent="0.25">
      <c r="A297">
        <v>3015058</v>
      </c>
      <c r="B297" t="s">
        <v>0</v>
      </c>
    </row>
    <row r="298" spans="1:3" x14ac:dyDescent="0.25">
      <c r="A298" s="18">
        <v>4000996</v>
      </c>
      <c r="B298" t="s">
        <v>0</v>
      </c>
    </row>
    <row r="299" spans="1:3" x14ac:dyDescent="0.25">
      <c r="A299">
        <v>4003768</v>
      </c>
      <c r="B299" t="s">
        <v>0</v>
      </c>
    </row>
    <row r="300" spans="1:3" x14ac:dyDescent="0.25">
      <c r="A300">
        <v>4006540</v>
      </c>
      <c r="B300" t="s">
        <v>0</v>
      </c>
    </row>
    <row r="301" spans="1:3" x14ac:dyDescent="0.25">
      <c r="A301">
        <v>4007054</v>
      </c>
      <c r="B301" t="s">
        <v>0</v>
      </c>
    </row>
    <row r="302" spans="1:3" x14ac:dyDescent="0.25">
      <c r="A302">
        <v>4011002</v>
      </c>
      <c r="B302" t="s">
        <v>0</v>
      </c>
    </row>
    <row r="303" spans="1:3" x14ac:dyDescent="0.25">
      <c r="A303">
        <v>4900268</v>
      </c>
      <c r="B303" t="s">
        <v>0</v>
      </c>
    </row>
    <row r="304" spans="1:3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4" x14ac:dyDescent="0.25">
      <c r="A337" s="21">
        <v>8124816</v>
      </c>
      <c r="B337" t="s">
        <v>0</v>
      </c>
    </row>
    <row r="338" spans="1:4" x14ac:dyDescent="0.25">
      <c r="A338">
        <v>9003267</v>
      </c>
      <c r="B338" t="s">
        <v>0</v>
      </c>
    </row>
    <row r="339" spans="1:4" x14ac:dyDescent="0.25">
      <c r="A339">
        <v>9036964</v>
      </c>
      <c r="B339" t="s">
        <v>0</v>
      </c>
    </row>
    <row r="340" spans="1:4" x14ac:dyDescent="0.25">
      <c r="A340">
        <v>9090287</v>
      </c>
      <c r="B340" t="s">
        <v>0</v>
      </c>
    </row>
    <row r="341" spans="1:4" x14ac:dyDescent="0.25">
      <c r="A341">
        <v>9095148</v>
      </c>
      <c r="B341" t="s">
        <v>0</v>
      </c>
    </row>
    <row r="342" spans="1:4" x14ac:dyDescent="0.25">
      <c r="A342" s="14">
        <v>9104979</v>
      </c>
      <c r="B342" t="s">
        <v>0</v>
      </c>
    </row>
    <row r="343" spans="1:4" x14ac:dyDescent="0.25">
      <c r="A343">
        <v>9139514</v>
      </c>
      <c r="B343" t="s">
        <v>0</v>
      </c>
    </row>
    <row r="344" spans="1:4" x14ac:dyDescent="0.25">
      <c r="A344">
        <v>10020659</v>
      </c>
      <c r="B344" t="s">
        <v>0</v>
      </c>
    </row>
    <row r="345" spans="1:4" x14ac:dyDescent="0.25">
      <c r="A345">
        <v>10025902</v>
      </c>
      <c r="B345" t="s">
        <v>0</v>
      </c>
    </row>
    <row r="346" spans="1:4" x14ac:dyDescent="0.25">
      <c r="A346">
        <v>10027654</v>
      </c>
      <c r="B346" t="s">
        <v>0</v>
      </c>
    </row>
    <row r="347" spans="1:4" x14ac:dyDescent="0.25">
      <c r="A347">
        <v>10084485</v>
      </c>
      <c r="B347" t="s">
        <v>0</v>
      </c>
    </row>
    <row r="348" spans="1:4" x14ac:dyDescent="0.25">
      <c r="A348">
        <v>10098420</v>
      </c>
      <c r="B348" t="s">
        <v>0</v>
      </c>
    </row>
    <row r="349" spans="1:4" x14ac:dyDescent="0.25">
      <c r="A349">
        <v>10129565</v>
      </c>
      <c r="B349" t="s">
        <v>0</v>
      </c>
    </row>
    <row r="350" spans="1:4" x14ac:dyDescent="0.25">
      <c r="A350" s="14">
        <v>10146828</v>
      </c>
      <c r="B350" t="s">
        <v>0</v>
      </c>
    </row>
    <row r="351" spans="1:4" x14ac:dyDescent="0.25">
      <c r="A351">
        <v>10163776</v>
      </c>
      <c r="B351" t="s">
        <v>0</v>
      </c>
      <c r="D351">
        <v>125</v>
      </c>
    </row>
    <row r="352" spans="1:4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2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9"/>
  <sheetViews>
    <sheetView workbookViewId="0">
      <selection activeCell="A9" sqref="A9:E9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6.28515625" bestFit="1" customWidth="1"/>
    <col min="4" max="4" width="2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1213</v>
      </c>
      <c r="D1" t="s">
        <v>95</v>
      </c>
      <c r="E1" t="s">
        <v>133</v>
      </c>
    </row>
    <row r="2" spans="1:5" x14ac:dyDescent="0.25">
      <c r="A2">
        <v>10023001</v>
      </c>
      <c r="B2" t="s">
        <v>14</v>
      </c>
      <c r="C2" t="s">
        <v>1213</v>
      </c>
      <c r="D2" t="s">
        <v>1207</v>
      </c>
      <c r="E2">
        <v>1</v>
      </c>
    </row>
    <row r="3" spans="1:5" x14ac:dyDescent="0.25">
      <c r="A3">
        <v>12012030</v>
      </c>
      <c r="B3" t="s">
        <v>12</v>
      </c>
      <c r="C3" t="s">
        <v>1213</v>
      </c>
      <c r="D3" t="s">
        <v>1214</v>
      </c>
      <c r="E3">
        <v>2</v>
      </c>
    </row>
    <row r="4" spans="1:5" x14ac:dyDescent="0.25">
      <c r="A4">
        <v>324</v>
      </c>
      <c r="B4" t="s">
        <v>5</v>
      </c>
      <c r="C4" t="s">
        <v>1213</v>
      </c>
      <c r="D4" t="s">
        <v>1208</v>
      </c>
      <c r="E4">
        <v>1</v>
      </c>
    </row>
    <row r="5" spans="1:5" x14ac:dyDescent="0.25">
      <c r="A5">
        <v>3016056</v>
      </c>
      <c r="B5" t="s">
        <v>5</v>
      </c>
      <c r="C5" t="s">
        <v>1213</v>
      </c>
      <c r="D5" t="s">
        <v>1215</v>
      </c>
      <c r="E5">
        <v>2</v>
      </c>
    </row>
    <row r="6" spans="1:5" x14ac:dyDescent="0.25">
      <c r="A6">
        <v>3000152</v>
      </c>
      <c r="B6" t="s">
        <v>0</v>
      </c>
      <c r="C6" t="s">
        <v>1213</v>
      </c>
      <c r="D6" t="s">
        <v>1207</v>
      </c>
      <c r="E6">
        <v>1</v>
      </c>
    </row>
    <row r="7" spans="1:5" x14ac:dyDescent="0.25">
      <c r="A7">
        <v>10163776</v>
      </c>
      <c r="B7" t="s">
        <v>0</v>
      </c>
      <c r="C7" t="s">
        <v>1213</v>
      </c>
      <c r="D7" t="s">
        <v>1208</v>
      </c>
      <c r="E7">
        <v>1</v>
      </c>
    </row>
    <row r="9" spans="1:5" x14ac:dyDescent="0.25">
      <c r="A9">
        <f>SUBTOTAL(2,LDL[Edited_BfArM Nummer2])</f>
        <v>6</v>
      </c>
      <c r="E9">
        <f>SUBTOTAL(9,LDL[Total Number of Observations])</f>
        <v>8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E370"/>
  <sheetViews>
    <sheetView topLeftCell="R355" workbookViewId="0">
      <selection sqref="A1:AE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7" width="30.85546875" customWidth="1"/>
    <col min="8" max="10" width="29.85546875" customWidth="1"/>
    <col min="11" max="11" width="28.28515625" customWidth="1"/>
    <col min="12" max="19" width="17.5703125" customWidth="1"/>
    <col min="20" max="31" width="18.5703125" customWidth="1"/>
  </cols>
  <sheetData>
    <row r="1" spans="1:31" x14ac:dyDescent="0.25">
      <c r="A1" s="6" t="s">
        <v>96</v>
      </c>
      <c r="B1" s="7" t="s">
        <v>97</v>
      </c>
      <c r="C1" s="2" t="s">
        <v>1216</v>
      </c>
      <c r="D1" s="2" t="s">
        <v>1217</v>
      </c>
      <c r="E1" s="2" t="s">
        <v>1218</v>
      </c>
      <c r="F1" s="2" t="s">
        <v>1219</v>
      </c>
      <c r="G1" s="2" t="s">
        <v>1220</v>
      </c>
      <c r="H1" s="2" t="s">
        <v>1221</v>
      </c>
      <c r="I1" s="2" t="s">
        <v>1222</v>
      </c>
      <c r="J1" s="2" t="s">
        <v>1223</v>
      </c>
      <c r="K1" s="2" t="s">
        <v>1224</v>
      </c>
      <c r="L1" s="2" t="s">
        <v>1225</v>
      </c>
      <c r="M1" s="2" t="s">
        <v>1226</v>
      </c>
      <c r="N1" s="2" t="s">
        <v>1227</v>
      </c>
      <c r="O1" s="2" t="s">
        <v>1228</v>
      </c>
      <c r="P1" s="2" t="s">
        <v>1229</v>
      </c>
      <c r="Q1" s="2" t="s">
        <v>1230</v>
      </c>
      <c r="R1" s="2" t="s">
        <v>1231</v>
      </c>
      <c r="S1" s="2" t="s">
        <v>1232</v>
      </c>
      <c r="T1" s="2" t="s">
        <v>1233</v>
      </c>
      <c r="U1" s="2" t="s">
        <v>1234</v>
      </c>
      <c r="V1" s="2" t="s">
        <v>1235</v>
      </c>
      <c r="W1" s="2" t="s">
        <v>1236</v>
      </c>
      <c r="X1" s="2" t="s">
        <v>1237</v>
      </c>
      <c r="Y1" s="2" t="s">
        <v>1238</v>
      </c>
      <c r="Z1" s="2" t="s">
        <v>1239</v>
      </c>
      <c r="AA1" s="2" t="s">
        <v>1240</v>
      </c>
      <c r="AB1" s="2" t="s">
        <v>1241</v>
      </c>
      <c r="AC1" s="2" t="s">
        <v>1242</v>
      </c>
      <c r="AD1" s="2" t="s">
        <v>1243</v>
      </c>
      <c r="AE1" s="2" t="s">
        <v>1244</v>
      </c>
    </row>
    <row r="2" spans="1:31" x14ac:dyDescent="0.25">
      <c r="A2">
        <v>7072184</v>
      </c>
      <c r="B2" t="s">
        <v>20</v>
      </c>
      <c r="C2" s="12"/>
      <c r="K2">
        <v>11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 spans="1:31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1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x14ac:dyDescent="0.25">
      <c r="A5">
        <v>95005911</v>
      </c>
      <c r="B5" t="s">
        <v>20</v>
      </c>
      <c r="P5">
        <v>16</v>
      </c>
    </row>
    <row r="6" spans="1:31" x14ac:dyDescent="0.25">
      <c r="A6">
        <v>99001908</v>
      </c>
      <c r="B6" t="s">
        <v>20</v>
      </c>
    </row>
    <row r="7" spans="1:31" x14ac:dyDescent="0.25">
      <c r="A7">
        <v>99004067</v>
      </c>
      <c r="B7" t="s">
        <v>20</v>
      </c>
      <c r="K7">
        <v>21.5</v>
      </c>
    </row>
    <row r="8" spans="1:31" x14ac:dyDescent="0.25">
      <c r="A8">
        <v>97002136</v>
      </c>
      <c r="B8" t="s">
        <v>20</v>
      </c>
    </row>
    <row r="9" spans="1:31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>
        <v>12.6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spans="1:31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1" x14ac:dyDescent="0.25">
      <c r="A13">
        <v>14242856</v>
      </c>
      <c r="B13" t="s">
        <v>18</v>
      </c>
      <c r="C13" s="12"/>
      <c r="K13">
        <v>25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spans="1:31" x14ac:dyDescent="0.25">
      <c r="A14">
        <v>99001183</v>
      </c>
      <c r="B14" t="s">
        <v>18</v>
      </c>
      <c r="C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spans="1:31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1:31" x14ac:dyDescent="0.25">
      <c r="A16">
        <v>10064335</v>
      </c>
      <c r="B16" t="s">
        <v>18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>
        <v>7</v>
      </c>
      <c r="U16" s="12"/>
      <c r="V16" s="12"/>
      <c r="W16" s="12">
        <v>7</v>
      </c>
      <c r="X16" s="12"/>
      <c r="Y16" s="12"/>
      <c r="Z16" s="12"/>
      <c r="AA16" s="12"/>
      <c r="AB16" s="12"/>
      <c r="AC16" s="12"/>
      <c r="AD16" s="12"/>
      <c r="AE16" s="12"/>
    </row>
    <row r="17" spans="1:31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1:31" x14ac:dyDescent="0.25">
      <c r="A18">
        <v>1480</v>
      </c>
      <c r="B18" t="s">
        <v>16</v>
      </c>
    </row>
    <row r="19" spans="1:31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 spans="1:31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>
        <v>30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 spans="1:31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 spans="1:31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pans="1:31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36">
        <v>55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spans="1:31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>
        <v>6.8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spans="1:31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 spans="1:31" x14ac:dyDescent="0.25">
      <c r="A26">
        <v>99000897</v>
      </c>
      <c r="B26" t="s">
        <v>16</v>
      </c>
      <c r="M26">
        <v>9</v>
      </c>
    </row>
    <row r="27" spans="1:31" x14ac:dyDescent="0.25">
      <c r="A27">
        <v>99001245</v>
      </c>
      <c r="B27" t="s">
        <v>16</v>
      </c>
      <c r="N27">
        <v>24.7</v>
      </c>
    </row>
    <row r="28" spans="1:31" x14ac:dyDescent="0.25">
      <c r="A28">
        <v>99001902</v>
      </c>
      <c r="B28" t="s">
        <v>16</v>
      </c>
      <c r="N28">
        <v>29</v>
      </c>
    </row>
    <row r="29" spans="1:31" x14ac:dyDescent="0.25">
      <c r="A29">
        <v>99001912</v>
      </c>
      <c r="B29" t="s">
        <v>16</v>
      </c>
      <c r="N29">
        <v>15</v>
      </c>
    </row>
    <row r="30" spans="1:31" x14ac:dyDescent="0.25">
      <c r="A30">
        <v>99001913</v>
      </c>
      <c r="B30" t="s">
        <v>16</v>
      </c>
      <c r="N30">
        <v>9</v>
      </c>
    </row>
    <row r="31" spans="1:31" x14ac:dyDescent="0.25">
      <c r="A31">
        <v>99001937</v>
      </c>
      <c r="B31" t="s">
        <v>16</v>
      </c>
    </row>
    <row r="32" spans="1:31" x14ac:dyDescent="0.25">
      <c r="A32">
        <v>99001943</v>
      </c>
      <c r="B32" t="s">
        <v>16</v>
      </c>
      <c r="J32">
        <v>9</v>
      </c>
      <c r="N32">
        <v>9</v>
      </c>
    </row>
    <row r="33" spans="1:31" x14ac:dyDescent="0.25">
      <c r="A33">
        <v>99001927</v>
      </c>
      <c r="B33" t="s">
        <v>16</v>
      </c>
    </row>
    <row r="34" spans="1:31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>
        <v>9.9</v>
      </c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1:31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P35" s="36">
        <v>50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1:31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Q36">
        <v>5</v>
      </c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1:31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>
        <v>10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1:31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M38" s="12"/>
      <c r="N38" s="12"/>
      <c r="O38" s="12"/>
      <c r="P38" s="12"/>
      <c r="Q38" s="12"/>
      <c r="R38" s="12"/>
      <c r="S38" s="12"/>
      <c r="T38" s="12"/>
      <c r="U38">
        <v>11</v>
      </c>
      <c r="W38" s="12"/>
      <c r="X38" s="12"/>
      <c r="Y38" s="12"/>
      <c r="Z38" s="12"/>
      <c r="AA38" s="12"/>
      <c r="AB38" s="12"/>
      <c r="AC38" s="12"/>
      <c r="AD38" s="12"/>
      <c r="AE38" s="12"/>
    </row>
    <row r="40" spans="1:31" x14ac:dyDescent="0.25">
      <c r="A40" s="15">
        <v>6016435</v>
      </c>
      <c r="B40" t="s">
        <v>14</v>
      </c>
    </row>
    <row r="41" spans="1:31" x14ac:dyDescent="0.25">
      <c r="A41">
        <v>8045149</v>
      </c>
      <c r="B41" t="s">
        <v>14</v>
      </c>
    </row>
    <row r="42" spans="1:31" x14ac:dyDescent="0.25">
      <c r="A42">
        <v>10023001</v>
      </c>
      <c r="B42" t="s">
        <v>14</v>
      </c>
      <c r="K42">
        <v>30</v>
      </c>
    </row>
    <row r="43" spans="1:31" x14ac:dyDescent="0.25">
      <c r="A43">
        <v>10027526</v>
      </c>
      <c r="B43" t="s">
        <v>14</v>
      </c>
    </row>
    <row r="44" spans="1:31" x14ac:dyDescent="0.25">
      <c r="A44">
        <v>14222171</v>
      </c>
      <c r="B44" t="s">
        <v>14</v>
      </c>
      <c r="K44" s="36">
        <v>10</v>
      </c>
    </row>
    <row r="45" spans="1:31" x14ac:dyDescent="0.25">
      <c r="A45">
        <v>1006143</v>
      </c>
      <c r="B45" t="s">
        <v>14</v>
      </c>
    </row>
    <row r="46" spans="1:31" x14ac:dyDescent="0.25">
      <c r="A46">
        <v>6006917</v>
      </c>
      <c r="B46" t="s">
        <v>14</v>
      </c>
    </row>
    <row r="48" spans="1:31" x14ac:dyDescent="0.25">
      <c r="A48">
        <v>8057159</v>
      </c>
      <c r="B48" t="s">
        <v>12</v>
      </c>
    </row>
    <row r="49" spans="1:23" x14ac:dyDescent="0.25">
      <c r="A49" s="14">
        <v>9140312</v>
      </c>
      <c r="B49" t="s">
        <v>12</v>
      </c>
      <c r="N49">
        <v>12.2</v>
      </c>
    </row>
    <row r="50" spans="1:23" x14ac:dyDescent="0.25">
      <c r="A50">
        <v>12008230</v>
      </c>
      <c r="B50" t="s">
        <v>12</v>
      </c>
    </row>
    <row r="51" spans="1:23" x14ac:dyDescent="0.25">
      <c r="A51">
        <v>12088444</v>
      </c>
      <c r="B51" t="s">
        <v>12</v>
      </c>
    </row>
    <row r="52" spans="1:23" x14ac:dyDescent="0.25">
      <c r="A52" s="14">
        <v>13118872</v>
      </c>
      <c r="B52" t="s">
        <v>12</v>
      </c>
    </row>
    <row r="53" spans="1:23" x14ac:dyDescent="0.25">
      <c r="A53">
        <v>12012030</v>
      </c>
      <c r="B53" t="s">
        <v>12</v>
      </c>
    </row>
    <row r="55" spans="1:23" x14ac:dyDescent="0.25">
      <c r="A55" s="15">
        <v>9074418</v>
      </c>
      <c r="B55" t="s">
        <v>11</v>
      </c>
    </row>
    <row r="56" spans="1:23" x14ac:dyDescent="0.25">
      <c r="A56" s="14">
        <v>1263</v>
      </c>
      <c r="B56" t="s">
        <v>11</v>
      </c>
    </row>
    <row r="57" spans="1:23" x14ac:dyDescent="0.25">
      <c r="A57">
        <v>98004910</v>
      </c>
      <c r="B57" t="s">
        <v>11</v>
      </c>
    </row>
    <row r="58" spans="1:23" x14ac:dyDescent="0.25">
      <c r="A58" s="15">
        <v>7103068</v>
      </c>
      <c r="B58" t="s">
        <v>11</v>
      </c>
      <c r="W58">
        <v>11</v>
      </c>
    </row>
    <row r="59" spans="1:23" x14ac:dyDescent="0.25">
      <c r="A59">
        <v>11240728</v>
      </c>
      <c r="B59" t="s">
        <v>11</v>
      </c>
    </row>
    <row r="61" spans="1:23" x14ac:dyDescent="0.25">
      <c r="A61">
        <v>5015869</v>
      </c>
      <c r="B61" t="s">
        <v>5</v>
      </c>
    </row>
    <row r="62" spans="1:23" x14ac:dyDescent="0.25">
      <c r="A62" s="15">
        <v>5016969</v>
      </c>
      <c r="B62" t="s">
        <v>5</v>
      </c>
    </row>
    <row r="63" spans="1:23" x14ac:dyDescent="0.25">
      <c r="A63">
        <v>6023231</v>
      </c>
      <c r="B63" t="s">
        <v>5</v>
      </c>
    </row>
    <row r="64" spans="1:23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7" x14ac:dyDescent="0.25">
      <c r="A97" s="14">
        <v>9150676</v>
      </c>
      <c r="B97" t="s">
        <v>5</v>
      </c>
    </row>
    <row r="98" spans="1:27" x14ac:dyDescent="0.25">
      <c r="A98" s="14">
        <v>10010926</v>
      </c>
      <c r="B98" t="s">
        <v>5</v>
      </c>
    </row>
    <row r="99" spans="1:27" x14ac:dyDescent="0.25">
      <c r="A99">
        <v>10030897</v>
      </c>
      <c r="B99" t="s">
        <v>5</v>
      </c>
      <c r="D99">
        <v>43.8</v>
      </c>
      <c r="L99">
        <v>11.4</v>
      </c>
      <c r="Q99">
        <v>31.6</v>
      </c>
      <c r="V99">
        <v>45.2</v>
      </c>
      <c r="Y99">
        <v>47.1</v>
      </c>
      <c r="AA99">
        <v>41.7</v>
      </c>
    </row>
    <row r="100" spans="1:27" x14ac:dyDescent="0.25">
      <c r="A100" s="16">
        <v>10091530</v>
      </c>
      <c r="B100" t="s">
        <v>5</v>
      </c>
    </row>
    <row r="101" spans="1:27" x14ac:dyDescent="0.25">
      <c r="A101">
        <v>10102052</v>
      </c>
      <c r="B101" t="s">
        <v>5</v>
      </c>
    </row>
    <row r="102" spans="1:27" x14ac:dyDescent="0.25">
      <c r="A102">
        <v>10104735</v>
      </c>
      <c r="B102" t="s">
        <v>5</v>
      </c>
    </row>
    <row r="103" spans="1:27" x14ac:dyDescent="0.25">
      <c r="A103" s="15">
        <v>10109552</v>
      </c>
      <c r="B103" t="s">
        <v>5</v>
      </c>
    </row>
    <row r="104" spans="1:27" x14ac:dyDescent="0.25">
      <c r="A104">
        <v>10131550</v>
      </c>
      <c r="B104" t="s">
        <v>5</v>
      </c>
    </row>
    <row r="105" spans="1:27" x14ac:dyDescent="0.25">
      <c r="A105">
        <v>10131607</v>
      </c>
      <c r="B105" t="s">
        <v>5</v>
      </c>
    </row>
    <row r="106" spans="1:27" x14ac:dyDescent="0.25">
      <c r="A106">
        <v>10145202</v>
      </c>
      <c r="B106" t="s">
        <v>5</v>
      </c>
    </row>
    <row r="107" spans="1:27" x14ac:dyDescent="0.25">
      <c r="A107">
        <v>10158770</v>
      </c>
      <c r="B107" t="s">
        <v>5</v>
      </c>
    </row>
    <row r="108" spans="1:27" x14ac:dyDescent="0.25">
      <c r="A108">
        <v>10162949</v>
      </c>
      <c r="B108" t="s">
        <v>5</v>
      </c>
    </row>
    <row r="109" spans="1:27" x14ac:dyDescent="0.25">
      <c r="A109">
        <v>10171633</v>
      </c>
      <c r="B109" t="s">
        <v>5</v>
      </c>
    </row>
    <row r="110" spans="1:27" x14ac:dyDescent="0.25">
      <c r="A110">
        <v>10180409</v>
      </c>
      <c r="B110" t="s">
        <v>5</v>
      </c>
    </row>
    <row r="111" spans="1:27" x14ac:dyDescent="0.25">
      <c r="A111">
        <v>11005762</v>
      </c>
      <c r="B111" t="s">
        <v>5</v>
      </c>
    </row>
    <row r="112" spans="1:27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8" x14ac:dyDescent="0.25">
      <c r="A129">
        <v>12229481</v>
      </c>
      <c r="B129" t="s">
        <v>5</v>
      </c>
    </row>
    <row r="130" spans="1:28" x14ac:dyDescent="0.25">
      <c r="A130">
        <v>12258821</v>
      </c>
      <c r="B130" t="s">
        <v>5</v>
      </c>
    </row>
    <row r="131" spans="1:28" x14ac:dyDescent="0.25">
      <c r="A131">
        <v>12309729</v>
      </c>
      <c r="B131" t="s">
        <v>5</v>
      </c>
    </row>
    <row r="132" spans="1:28" x14ac:dyDescent="0.25">
      <c r="A132">
        <v>12314941</v>
      </c>
      <c r="B132" t="s">
        <v>5</v>
      </c>
    </row>
    <row r="133" spans="1:28" x14ac:dyDescent="0.25">
      <c r="A133">
        <v>12323945</v>
      </c>
      <c r="B133" t="s">
        <v>5</v>
      </c>
    </row>
    <row r="134" spans="1:28" x14ac:dyDescent="0.25">
      <c r="A134">
        <v>13005942</v>
      </c>
      <c r="B134" t="s">
        <v>5</v>
      </c>
    </row>
    <row r="135" spans="1:28" x14ac:dyDescent="0.25">
      <c r="A135">
        <v>324</v>
      </c>
      <c r="B135" t="s">
        <v>5</v>
      </c>
      <c r="L135">
        <v>19.3</v>
      </c>
    </row>
    <row r="136" spans="1:28" x14ac:dyDescent="0.25">
      <c r="A136" s="14">
        <v>3909</v>
      </c>
      <c r="B136" t="s">
        <v>5</v>
      </c>
      <c r="AB136">
        <v>4.3</v>
      </c>
    </row>
    <row r="137" spans="1:28" x14ac:dyDescent="0.25">
      <c r="A137" s="14">
        <v>4663</v>
      </c>
      <c r="B137" t="s">
        <v>5</v>
      </c>
    </row>
    <row r="138" spans="1:28" x14ac:dyDescent="0.25">
      <c r="A138">
        <v>1005522</v>
      </c>
      <c r="B138" t="s">
        <v>5</v>
      </c>
      <c r="C138">
        <v>16.399999999999999</v>
      </c>
      <c r="E138">
        <v>12.8</v>
      </c>
      <c r="L138">
        <v>19</v>
      </c>
      <c r="S138">
        <v>18</v>
      </c>
      <c r="W138">
        <v>13</v>
      </c>
    </row>
    <row r="139" spans="1:28" x14ac:dyDescent="0.25">
      <c r="A139">
        <v>1007631</v>
      </c>
      <c r="B139" t="s">
        <v>5</v>
      </c>
    </row>
    <row r="140" spans="1:28" x14ac:dyDescent="0.25">
      <c r="A140">
        <v>1009760</v>
      </c>
      <c r="B140" t="s">
        <v>5</v>
      </c>
    </row>
    <row r="141" spans="1:28" x14ac:dyDescent="0.25">
      <c r="A141">
        <v>2000646</v>
      </c>
      <c r="B141" t="s">
        <v>5</v>
      </c>
    </row>
    <row r="142" spans="1:28" x14ac:dyDescent="0.25">
      <c r="A142">
        <v>2003761</v>
      </c>
      <c r="B142" t="s">
        <v>5</v>
      </c>
    </row>
    <row r="143" spans="1:28" x14ac:dyDescent="0.25">
      <c r="A143">
        <v>2004061</v>
      </c>
      <c r="B143" t="s">
        <v>5</v>
      </c>
    </row>
    <row r="144" spans="1:28" x14ac:dyDescent="0.25">
      <c r="A144">
        <v>2006469</v>
      </c>
      <c r="B144" t="s">
        <v>5</v>
      </c>
    </row>
    <row r="145" spans="1:31" x14ac:dyDescent="0.25">
      <c r="A145" s="14">
        <v>3005132</v>
      </c>
      <c r="B145" t="s">
        <v>5</v>
      </c>
    </row>
    <row r="146" spans="1:31" x14ac:dyDescent="0.25">
      <c r="A146">
        <v>3009119</v>
      </c>
      <c r="B146" t="s">
        <v>5</v>
      </c>
    </row>
    <row r="147" spans="1:31" x14ac:dyDescent="0.25">
      <c r="A147">
        <v>3009936</v>
      </c>
      <c r="B147" t="s">
        <v>5</v>
      </c>
    </row>
    <row r="148" spans="1:31" x14ac:dyDescent="0.25">
      <c r="A148">
        <v>3011094</v>
      </c>
      <c r="B148" t="s">
        <v>5</v>
      </c>
    </row>
    <row r="149" spans="1:31" x14ac:dyDescent="0.25">
      <c r="A149">
        <v>3014643</v>
      </c>
      <c r="B149" t="s">
        <v>5</v>
      </c>
    </row>
    <row r="150" spans="1:31" x14ac:dyDescent="0.25">
      <c r="A150" s="14">
        <v>3016056</v>
      </c>
      <c r="B150" t="s">
        <v>5</v>
      </c>
      <c r="L150">
        <v>39.799999999999997</v>
      </c>
      <c r="AE150">
        <v>39.9</v>
      </c>
    </row>
    <row r="151" spans="1:31" x14ac:dyDescent="0.25">
      <c r="A151" s="14">
        <v>3900219</v>
      </c>
      <c r="B151" t="s">
        <v>5</v>
      </c>
    </row>
    <row r="152" spans="1:31" x14ac:dyDescent="0.25">
      <c r="A152">
        <v>4000158</v>
      </c>
      <c r="B152" t="s">
        <v>5</v>
      </c>
    </row>
    <row r="153" spans="1:31" x14ac:dyDescent="0.25">
      <c r="A153">
        <v>4000304</v>
      </c>
      <c r="B153" t="s">
        <v>5</v>
      </c>
    </row>
    <row r="154" spans="1:31" x14ac:dyDescent="0.25">
      <c r="A154" s="14">
        <v>4001905</v>
      </c>
      <c r="B154" t="s">
        <v>5</v>
      </c>
    </row>
    <row r="155" spans="1:31" x14ac:dyDescent="0.25">
      <c r="A155">
        <v>4002206</v>
      </c>
      <c r="B155" t="s">
        <v>5</v>
      </c>
    </row>
    <row r="156" spans="1:31" x14ac:dyDescent="0.25">
      <c r="A156">
        <v>4002715</v>
      </c>
      <c r="B156" t="s">
        <v>5</v>
      </c>
    </row>
    <row r="157" spans="1:31" x14ac:dyDescent="0.25">
      <c r="A157">
        <v>4003924</v>
      </c>
      <c r="B157" t="s">
        <v>5</v>
      </c>
    </row>
    <row r="158" spans="1:31" x14ac:dyDescent="0.25">
      <c r="A158">
        <v>4006051</v>
      </c>
      <c r="B158" t="s">
        <v>5</v>
      </c>
    </row>
    <row r="159" spans="1:31" x14ac:dyDescent="0.25">
      <c r="A159">
        <v>4008140</v>
      </c>
      <c r="B159" t="s">
        <v>5</v>
      </c>
    </row>
    <row r="160" spans="1:31" x14ac:dyDescent="0.25">
      <c r="A160" s="14">
        <v>4009906</v>
      </c>
      <c r="B160" t="s">
        <v>5</v>
      </c>
      <c r="M160">
        <v>34.5</v>
      </c>
      <c r="X160">
        <v>21</v>
      </c>
      <c r="AC160">
        <v>37.9</v>
      </c>
      <c r="AD160">
        <v>31.4</v>
      </c>
    </row>
    <row r="161" spans="1:13" x14ac:dyDescent="0.25">
      <c r="A161">
        <v>4011027</v>
      </c>
      <c r="B161" t="s">
        <v>5</v>
      </c>
    </row>
    <row r="162" spans="1:13" x14ac:dyDescent="0.25">
      <c r="A162">
        <v>4011920</v>
      </c>
      <c r="B162" t="s">
        <v>5</v>
      </c>
    </row>
    <row r="163" spans="1:13" x14ac:dyDescent="0.25">
      <c r="A163">
        <v>4012248</v>
      </c>
      <c r="B163" t="s">
        <v>5</v>
      </c>
    </row>
    <row r="164" spans="1:13" x14ac:dyDescent="0.25">
      <c r="A164">
        <v>4013603</v>
      </c>
      <c r="B164" t="s">
        <v>5</v>
      </c>
    </row>
    <row r="165" spans="1:13" x14ac:dyDescent="0.25">
      <c r="A165">
        <v>5004654</v>
      </c>
      <c r="B165" t="s">
        <v>5</v>
      </c>
      <c r="M165">
        <v>22.8</v>
      </c>
    </row>
    <row r="166" spans="1:13" x14ac:dyDescent="0.25">
      <c r="A166" s="16">
        <v>5006761</v>
      </c>
      <c r="B166" t="s">
        <v>5</v>
      </c>
    </row>
    <row r="167" spans="1:13" x14ac:dyDescent="0.25">
      <c r="A167">
        <v>5008807</v>
      </c>
      <c r="B167" t="s">
        <v>5</v>
      </c>
    </row>
    <row r="168" spans="1:13" x14ac:dyDescent="0.25">
      <c r="A168">
        <v>5009400</v>
      </c>
      <c r="B168" t="s">
        <v>5</v>
      </c>
    </row>
    <row r="169" spans="1:13" x14ac:dyDescent="0.25">
      <c r="A169">
        <v>5013211</v>
      </c>
      <c r="B169" t="s">
        <v>5</v>
      </c>
    </row>
    <row r="170" spans="1:13" x14ac:dyDescent="0.25">
      <c r="A170">
        <v>5013494</v>
      </c>
      <c r="B170" t="s">
        <v>5</v>
      </c>
    </row>
    <row r="171" spans="1:13" x14ac:dyDescent="0.25">
      <c r="A171" s="15">
        <v>5016255</v>
      </c>
      <c r="B171" t="s">
        <v>5</v>
      </c>
    </row>
    <row r="172" spans="1:13" x14ac:dyDescent="0.25">
      <c r="A172">
        <v>6005884</v>
      </c>
      <c r="B172" t="s">
        <v>5</v>
      </c>
    </row>
    <row r="173" spans="1:13" x14ac:dyDescent="0.25">
      <c r="A173">
        <v>6012448</v>
      </c>
      <c r="B173" t="s">
        <v>5</v>
      </c>
    </row>
    <row r="174" spans="1:13" x14ac:dyDescent="0.25">
      <c r="A174">
        <v>7000457</v>
      </c>
      <c r="B174" t="s">
        <v>5</v>
      </c>
    </row>
    <row r="175" spans="1:13" x14ac:dyDescent="0.25">
      <c r="A175" s="15">
        <v>7072644</v>
      </c>
      <c r="B175" t="s">
        <v>5</v>
      </c>
    </row>
    <row r="176" spans="1:13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6" x14ac:dyDescent="0.25">
      <c r="A209">
        <v>2002573</v>
      </c>
      <c r="B209" t="s">
        <v>3</v>
      </c>
    </row>
    <row r="210" spans="1:26" x14ac:dyDescent="0.25">
      <c r="A210">
        <v>2003539</v>
      </c>
      <c r="B210" t="s">
        <v>3</v>
      </c>
      <c r="R210">
        <v>71</v>
      </c>
    </row>
    <row r="211" spans="1:26" x14ac:dyDescent="0.25">
      <c r="A211">
        <v>2003649</v>
      </c>
      <c r="B211" t="s">
        <v>3</v>
      </c>
    </row>
    <row r="212" spans="1:26" x14ac:dyDescent="0.25">
      <c r="A212">
        <v>2005572</v>
      </c>
      <c r="B212" t="s">
        <v>3</v>
      </c>
    </row>
    <row r="213" spans="1:26" x14ac:dyDescent="0.25">
      <c r="A213">
        <v>2013117</v>
      </c>
      <c r="B213" t="s">
        <v>3</v>
      </c>
    </row>
    <row r="214" spans="1:26" x14ac:dyDescent="0.25">
      <c r="A214" s="14">
        <v>3009633</v>
      </c>
      <c r="B214" t="s">
        <v>3</v>
      </c>
    </row>
    <row r="215" spans="1:26" x14ac:dyDescent="0.25">
      <c r="A215" s="14">
        <v>3010583</v>
      </c>
      <c r="B215" t="s">
        <v>3</v>
      </c>
      <c r="Z215">
        <v>24</v>
      </c>
    </row>
    <row r="216" spans="1:26" x14ac:dyDescent="0.25">
      <c r="A216" s="18">
        <v>3011892</v>
      </c>
      <c r="B216" t="s">
        <v>3</v>
      </c>
    </row>
    <row r="217" spans="1:26" x14ac:dyDescent="0.25">
      <c r="A217">
        <v>4001382</v>
      </c>
      <c r="B217" t="s">
        <v>3</v>
      </c>
    </row>
    <row r="218" spans="1:26" x14ac:dyDescent="0.25">
      <c r="A218">
        <v>5018675</v>
      </c>
      <c r="B218" t="s">
        <v>3</v>
      </c>
    </row>
    <row r="219" spans="1:26" x14ac:dyDescent="0.25">
      <c r="A219" s="14">
        <v>6050168</v>
      </c>
      <c r="B219" t="s">
        <v>3</v>
      </c>
    </row>
    <row r="220" spans="1:26" x14ac:dyDescent="0.25">
      <c r="A220" s="16">
        <v>6062742</v>
      </c>
      <c r="B220" t="s">
        <v>3</v>
      </c>
    </row>
    <row r="221" spans="1:26" x14ac:dyDescent="0.25">
      <c r="A221">
        <v>7003242</v>
      </c>
      <c r="B221" t="s">
        <v>3</v>
      </c>
    </row>
    <row r="222" spans="1:26" x14ac:dyDescent="0.25">
      <c r="A222">
        <v>8016252</v>
      </c>
      <c r="B222" t="s">
        <v>3</v>
      </c>
    </row>
    <row r="223" spans="1:26" x14ac:dyDescent="0.25">
      <c r="A223">
        <v>12022536</v>
      </c>
      <c r="B223" t="s">
        <v>3</v>
      </c>
    </row>
    <row r="224" spans="1:26" x14ac:dyDescent="0.25">
      <c r="A224">
        <v>13020792</v>
      </c>
      <c r="B224" t="s">
        <v>3</v>
      </c>
    </row>
    <row r="225" spans="1:12" x14ac:dyDescent="0.25">
      <c r="A225">
        <v>97005797</v>
      </c>
      <c r="B225" t="s">
        <v>3</v>
      </c>
    </row>
    <row r="226" spans="1:12" x14ac:dyDescent="0.25">
      <c r="A226">
        <v>99000345</v>
      </c>
      <c r="B226" t="s">
        <v>3</v>
      </c>
    </row>
    <row r="227" spans="1:12" x14ac:dyDescent="0.25">
      <c r="A227" s="14">
        <v>5006592</v>
      </c>
      <c r="B227" t="s">
        <v>3</v>
      </c>
    </row>
    <row r="228" spans="1:12" x14ac:dyDescent="0.25">
      <c r="A228">
        <v>5007274</v>
      </c>
      <c r="B228" t="s">
        <v>3</v>
      </c>
    </row>
    <row r="229" spans="1:12" x14ac:dyDescent="0.25">
      <c r="A229">
        <v>5015851</v>
      </c>
      <c r="B229" t="s">
        <v>3</v>
      </c>
    </row>
    <row r="230" spans="1:12" x14ac:dyDescent="0.25">
      <c r="A230">
        <v>6015647</v>
      </c>
      <c r="B230" t="s">
        <v>3</v>
      </c>
      <c r="L230">
        <v>23</v>
      </c>
    </row>
    <row r="231" spans="1:12" x14ac:dyDescent="0.25">
      <c r="A231" s="14">
        <v>6056633</v>
      </c>
      <c r="B231" t="s">
        <v>3</v>
      </c>
    </row>
    <row r="232" spans="1:12" x14ac:dyDescent="0.25">
      <c r="A232">
        <v>7086224</v>
      </c>
      <c r="B232" t="s">
        <v>3</v>
      </c>
    </row>
    <row r="233" spans="1:12" x14ac:dyDescent="0.25">
      <c r="A233" s="14">
        <v>8040959</v>
      </c>
      <c r="B233" t="s">
        <v>3</v>
      </c>
    </row>
    <row r="234" spans="1:12" x14ac:dyDescent="0.25">
      <c r="A234">
        <v>8107048</v>
      </c>
      <c r="B234" t="s">
        <v>3</v>
      </c>
    </row>
    <row r="235" spans="1:12" x14ac:dyDescent="0.25">
      <c r="A235" s="14">
        <v>8124044</v>
      </c>
      <c r="B235" t="s">
        <v>3</v>
      </c>
    </row>
    <row r="236" spans="1:12" x14ac:dyDescent="0.25">
      <c r="A236">
        <v>8142949</v>
      </c>
      <c r="B236" t="s">
        <v>3</v>
      </c>
    </row>
    <row r="237" spans="1:12" x14ac:dyDescent="0.25">
      <c r="A237">
        <v>9023306</v>
      </c>
      <c r="B237" t="s">
        <v>3</v>
      </c>
    </row>
    <row r="238" spans="1:12" x14ac:dyDescent="0.25">
      <c r="A238">
        <v>9034464</v>
      </c>
      <c r="B238" t="s">
        <v>3</v>
      </c>
    </row>
    <row r="239" spans="1:12" x14ac:dyDescent="0.25">
      <c r="A239">
        <v>9040167</v>
      </c>
      <c r="B239" t="s">
        <v>3</v>
      </c>
    </row>
    <row r="240" spans="1:12" x14ac:dyDescent="0.25">
      <c r="A240" s="14">
        <v>9054567</v>
      </c>
      <c r="B240" t="s">
        <v>3</v>
      </c>
    </row>
    <row r="241" spans="1:15" x14ac:dyDescent="0.25">
      <c r="A241" s="14">
        <v>9083682</v>
      </c>
      <c r="B241" t="s">
        <v>3</v>
      </c>
    </row>
    <row r="242" spans="1:15" x14ac:dyDescent="0.25">
      <c r="A242" s="14">
        <v>9102044</v>
      </c>
      <c r="B242" t="s">
        <v>3</v>
      </c>
    </row>
    <row r="243" spans="1:15" x14ac:dyDescent="0.25">
      <c r="A243" s="14">
        <v>9119854</v>
      </c>
      <c r="B243" t="s">
        <v>3</v>
      </c>
    </row>
    <row r="244" spans="1:15" x14ac:dyDescent="0.25">
      <c r="A244">
        <v>9125126</v>
      </c>
      <c r="B244" t="s">
        <v>3</v>
      </c>
    </row>
    <row r="245" spans="1:15" x14ac:dyDescent="0.25">
      <c r="A245" s="14">
        <v>9174811</v>
      </c>
      <c r="B245" t="s">
        <v>3</v>
      </c>
    </row>
    <row r="246" spans="1:15" x14ac:dyDescent="0.25">
      <c r="A246">
        <v>10002875</v>
      </c>
      <c r="B246" t="s">
        <v>3</v>
      </c>
    </row>
    <row r="247" spans="1:15" x14ac:dyDescent="0.25">
      <c r="A247" s="19">
        <v>10023080</v>
      </c>
      <c r="B247" t="s">
        <v>3</v>
      </c>
    </row>
    <row r="248" spans="1:15" x14ac:dyDescent="0.25">
      <c r="A248">
        <v>10025212</v>
      </c>
      <c r="B248" t="s">
        <v>3</v>
      </c>
    </row>
    <row r="249" spans="1:15" x14ac:dyDescent="0.25">
      <c r="A249" s="14">
        <v>10069407</v>
      </c>
      <c r="B249" t="s">
        <v>3</v>
      </c>
    </row>
    <row r="250" spans="1:15" x14ac:dyDescent="0.25">
      <c r="A250">
        <v>10071135</v>
      </c>
      <c r="B250" t="s">
        <v>3</v>
      </c>
    </row>
    <row r="251" spans="1:15" x14ac:dyDescent="0.25">
      <c r="A251">
        <v>10083649</v>
      </c>
      <c r="B251" t="s">
        <v>3</v>
      </c>
    </row>
    <row r="252" spans="1:15" x14ac:dyDescent="0.25">
      <c r="A252">
        <v>10102021</v>
      </c>
      <c r="B252" t="s">
        <v>3</v>
      </c>
      <c r="O252">
        <v>66</v>
      </c>
    </row>
    <row r="253" spans="1:15" x14ac:dyDescent="0.25">
      <c r="A253" s="14">
        <v>10123729</v>
      </c>
      <c r="B253" t="s">
        <v>3</v>
      </c>
    </row>
    <row r="254" spans="1:15" x14ac:dyDescent="0.25">
      <c r="A254">
        <v>10144736</v>
      </c>
      <c r="B254" t="s">
        <v>3</v>
      </c>
    </row>
    <row r="255" spans="1:15" x14ac:dyDescent="0.25">
      <c r="A255" s="14">
        <v>10157275</v>
      </c>
      <c r="B255" t="s">
        <v>3</v>
      </c>
    </row>
    <row r="256" spans="1:15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9" x14ac:dyDescent="0.25">
      <c r="A289" s="14">
        <v>500129</v>
      </c>
      <c r="B289" t="s">
        <v>0</v>
      </c>
    </row>
    <row r="290" spans="1:19" x14ac:dyDescent="0.25">
      <c r="A290" s="20">
        <v>1002033</v>
      </c>
      <c r="B290" t="s">
        <v>0</v>
      </c>
    </row>
    <row r="291" spans="1:19" x14ac:dyDescent="0.25">
      <c r="A291" s="14">
        <v>1003457</v>
      </c>
      <c r="B291" t="s">
        <v>0</v>
      </c>
    </row>
    <row r="292" spans="1:19" x14ac:dyDescent="0.25">
      <c r="A292" s="14">
        <v>2005223</v>
      </c>
      <c r="B292" t="s">
        <v>0</v>
      </c>
    </row>
    <row r="293" spans="1:19" x14ac:dyDescent="0.25">
      <c r="A293">
        <v>2006107</v>
      </c>
      <c r="B293" t="s">
        <v>0</v>
      </c>
    </row>
    <row r="294" spans="1:19" x14ac:dyDescent="0.25">
      <c r="A294" s="14">
        <v>2012014</v>
      </c>
      <c r="B294" t="s">
        <v>0</v>
      </c>
      <c r="G294">
        <v>20.7</v>
      </c>
      <c r="N294">
        <v>2</v>
      </c>
    </row>
    <row r="295" spans="1:19" x14ac:dyDescent="0.25">
      <c r="A295" s="14">
        <v>3000152</v>
      </c>
      <c r="B295" t="s">
        <v>0</v>
      </c>
    </row>
    <row r="296" spans="1:19" x14ac:dyDescent="0.25">
      <c r="A296">
        <v>3014566</v>
      </c>
      <c r="B296" t="s">
        <v>0</v>
      </c>
    </row>
    <row r="297" spans="1:19" x14ac:dyDescent="0.25">
      <c r="A297">
        <v>3015058</v>
      </c>
      <c r="B297" t="s">
        <v>0</v>
      </c>
    </row>
    <row r="298" spans="1:19" x14ac:dyDescent="0.25">
      <c r="A298" s="18">
        <v>4000996</v>
      </c>
      <c r="B298" t="s">
        <v>0</v>
      </c>
    </row>
    <row r="299" spans="1:19" x14ac:dyDescent="0.25">
      <c r="A299">
        <v>4003768</v>
      </c>
      <c r="B299" t="s">
        <v>0</v>
      </c>
    </row>
    <row r="300" spans="1:19" x14ac:dyDescent="0.25">
      <c r="A300">
        <v>4006540</v>
      </c>
      <c r="B300" t="s">
        <v>0</v>
      </c>
    </row>
    <row r="301" spans="1:19" x14ac:dyDescent="0.25">
      <c r="A301">
        <v>4007054</v>
      </c>
      <c r="B301" t="s">
        <v>0</v>
      </c>
    </row>
    <row r="302" spans="1:19" x14ac:dyDescent="0.25">
      <c r="A302">
        <v>4011002</v>
      </c>
      <c r="B302" t="s">
        <v>0</v>
      </c>
    </row>
    <row r="303" spans="1:19" x14ac:dyDescent="0.25">
      <c r="A303">
        <v>4900268</v>
      </c>
      <c r="B303" t="s">
        <v>0</v>
      </c>
    </row>
    <row r="304" spans="1:19" x14ac:dyDescent="0.25">
      <c r="A304">
        <v>5001097</v>
      </c>
      <c r="B304" t="s">
        <v>0</v>
      </c>
      <c r="H304">
        <v>18.7</v>
      </c>
      <c r="I304">
        <v>18.5</v>
      </c>
      <c r="S304">
        <v>24.8</v>
      </c>
    </row>
    <row r="305" spans="1:8" x14ac:dyDescent="0.25">
      <c r="A305">
        <v>5001098</v>
      </c>
      <c r="B305" t="s">
        <v>0</v>
      </c>
      <c r="F305">
        <v>12.5</v>
      </c>
      <c r="H305">
        <v>22</v>
      </c>
    </row>
    <row r="306" spans="1:8" x14ac:dyDescent="0.25">
      <c r="A306">
        <v>5006152</v>
      </c>
      <c r="B306" t="s">
        <v>0</v>
      </c>
    </row>
    <row r="307" spans="1:8" x14ac:dyDescent="0.25">
      <c r="A307" s="16">
        <v>5011824</v>
      </c>
      <c r="B307" t="s">
        <v>0</v>
      </c>
    </row>
    <row r="308" spans="1:8" x14ac:dyDescent="0.25">
      <c r="A308">
        <v>5016179</v>
      </c>
      <c r="B308" t="s">
        <v>0</v>
      </c>
    </row>
    <row r="309" spans="1:8" x14ac:dyDescent="0.25">
      <c r="A309">
        <v>5018677</v>
      </c>
      <c r="B309" t="s">
        <v>0</v>
      </c>
    </row>
    <row r="310" spans="1:8" x14ac:dyDescent="0.25">
      <c r="A310">
        <v>8012361</v>
      </c>
      <c r="B310" t="s">
        <v>0</v>
      </c>
    </row>
    <row r="311" spans="1:8" x14ac:dyDescent="0.25">
      <c r="A311">
        <v>7079011</v>
      </c>
      <c r="B311" t="s">
        <v>0</v>
      </c>
    </row>
    <row r="312" spans="1:8" x14ac:dyDescent="0.25">
      <c r="A312">
        <v>8055349</v>
      </c>
      <c r="B312" t="s">
        <v>0</v>
      </c>
    </row>
    <row r="313" spans="1:8" x14ac:dyDescent="0.25">
      <c r="A313">
        <v>8135416</v>
      </c>
      <c r="B313" t="s">
        <v>0</v>
      </c>
    </row>
    <row r="314" spans="1:8" x14ac:dyDescent="0.25">
      <c r="A314">
        <v>93018945</v>
      </c>
      <c r="B314" t="s">
        <v>0</v>
      </c>
    </row>
    <row r="315" spans="1:8" x14ac:dyDescent="0.25">
      <c r="A315">
        <v>94009028</v>
      </c>
      <c r="B315" t="s">
        <v>0</v>
      </c>
    </row>
    <row r="316" spans="1:8" x14ac:dyDescent="0.25">
      <c r="A316">
        <v>95005907</v>
      </c>
      <c r="B316" t="s">
        <v>0</v>
      </c>
    </row>
    <row r="317" spans="1:8" x14ac:dyDescent="0.25">
      <c r="A317">
        <v>95900164</v>
      </c>
      <c r="B317" t="s">
        <v>0</v>
      </c>
    </row>
    <row r="318" spans="1:8" x14ac:dyDescent="0.25">
      <c r="A318">
        <v>96015811</v>
      </c>
      <c r="B318" t="s">
        <v>0</v>
      </c>
    </row>
    <row r="319" spans="1:8" x14ac:dyDescent="0.25">
      <c r="A319">
        <v>97001240</v>
      </c>
      <c r="B319" t="s">
        <v>0</v>
      </c>
    </row>
    <row r="320" spans="1:8" x14ac:dyDescent="0.25">
      <c r="A320">
        <v>97005366</v>
      </c>
      <c r="B320" t="s">
        <v>0</v>
      </c>
    </row>
    <row r="321" spans="1:16" x14ac:dyDescent="0.25">
      <c r="A321">
        <v>98000595</v>
      </c>
      <c r="B321" t="s">
        <v>0</v>
      </c>
    </row>
    <row r="322" spans="1:16" x14ac:dyDescent="0.25">
      <c r="A322">
        <v>98002692</v>
      </c>
      <c r="B322" t="s">
        <v>0</v>
      </c>
    </row>
    <row r="323" spans="1:16" x14ac:dyDescent="0.25">
      <c r="A323">
        <v>98005277</v>
      </c>
      <c r="B323" t="s">
        <v>0</v>
      </c>
      <c r="K323">
        <v>70</v>
      </c>
    </row>
    <row r="324" spans="1:16" x14ac:dyDescent="0.25">
      <c r="A324">
        <v>99001815</v>
      </c>
      <c r="B324" t="s">
        <v>0</v>
      </c>
    </row>
    <row r="325" spans="1:16" x14ac:dyDescent="0.25">
      <c r="A325">
        <v>6012361</v>
      </c>
      <c r="B325" t="s">
        <v>0</v>
      </c>
    </row>
    <row r="326" spans="1:16" x14ac:dyDescent="0.25">
      <c r="A326">
        <v>6015793</v>
      </c>
      <c r="B326" t="s">
        <v>0</v>
      </c>
    </row>
    <row r="327" spans="1:16" x14ac:dyDescent="0.25">
      <c r="A327">
        <v>6043619</v>
      </c>
      <c r="B327" t="s">
        <v>0</v>
      </c>
    </row>
    <row r="328" spans="1:16" x14ac:dyDescent="0.25">
      <c r="A328">
        <v>7001097</v>
      </c>
      <c r="B328" t="s">
        <v>0</v>
      </c>
    </row>
    <row r="329" spans="1:16" x14ac:dyDescent="0.25">
      <c r="A329">
        <v>7011435</v>
      </c>
      <c r="B329" t="s">
        <v>0</v>
      </c>
    </row>
    <row r="330" spans="1:16" x14ac:dyDescent="0.25">
      <c r="A330">
        <v>7045811</v>
      </c>
      <c r="B330" t="s">
        <v>0</v>
      </c>
    </row>
    <row r="331" spans="1:16" x14ac:dyDescent="0.25">
      <c r="A331">
        <v>7071198</v>
      </c>
      <c r="B331" t="s">
        <v>0</v>
      </c>
      <c r="P331">
        <v>30.8</v>
      </c>
    </row>
    <row r="332" spans="1:16" x14ac:dyDescent="0.25">
      <c r="A332">
        <v>7101143</v>
      </c>
      <c r="B332" t="s">
        <v>0</v>
      </c>
    </row>
    <row r="333" spans="1:16" x14ac:dyDescent="0.25">
      <c r="A333">
        <v>8073350</v>
      </c>
      <c r="B333" t="s">
        <v>0</v>
      </c>
    </row>
    <row r="334" spans="1:16" x14ac:dyDescent="0.25">
      <c r="A334">
        <v>8073645</v>
      </c>
      <c r="B334" t="s">
        <v>0</v>
      </c>
    </row>
    <row r="335" spans="1:16" x14ac:dyDescent="0.25">
      <c r="A335" s="20">
        <v>8089666</v>
      </c>
      <c r="B335" t="s">
        <v>0</v>
      </c>
    </row>
    <row r="336" spans="1:16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1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05B4-F8E0-4B99-8DD1-985ADDC2869F}">
  <dimension ref="A1:E43"/>
  <sheetViews>
    <sheetView workbookViewId="0">
      <selection activeCell="E37" sqref="E37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5.140625" bestFit="1" customWidth="1"/>
    <col min="4" max="4" width="81.140625" bestFit="1" customWidth="1"/>
    <col min="5" max="5" width="30.28515625" bestFit="1" customWidth="1"/>
  </cols>
  <sheetData>
    <row r="1" spans="1:5" x14ac:dyDescent="0.25">
      <c r="A1" s="43" t="s">
        <v>96</v>
      </c>
      <c r="B1" s="43" t="s">
        <v>97</v>
      </c>
      <c r="C1" s="43" t="s">
        <v>1245</v>
      </c>
      <c r="D1" s="43" t="s">
        <v>95</v>
      </c>
      <c r="E1" s="43" t="s">
        <v>133</v>
      </c>
    </row>
    <row r="2" spans="1:5" x14ac:dyDescent="0.25">
      <c r="A2" s="43">
        <v>10030897</v>
      </c>
      <c r="B2" s="43" t="s">
        <v>5</v>
      </c>
      <c r="C2" s="43" t="s">
        <v>1245</v>
      </c>
      <c r="D2" s="43" t="s">
        <v>1248</v>
      </c>
      <c r="E2" s="43">
        <v>6</v>
      </c>
    </row>
    <row r="3" spans="1:5" x14ac:dyDescent="0.25">
      <c r="A3" s="43">
        <v>1005522</v>
      </c>
      <c r="B3" s="43" t="s">
        <v>5</v>
      </c>
      <c r="C3" s="43" t="s">
        <v>1245</v>
      </c>
      <c r="D3" s="43" t="s">
        <v>1249</v>
      </c>
      <c r="E3" s="43">
        <v>5</v>
      </c>
    </row>
    <row r="4" spans="1:5" x14ac:dyDescent="0.25">
      <c r="A4" s="43">
        <v>4009906</v>
      </c>
      <c r="B4" s="43" t="s">
        <v>5</v>
      </c>
      <c r="C4" s="43" t="s">
        <v>1245</v>
      </c>
      <c r="D4" s="43" t="s">
        <v>1251</v>
      </c>
      <c r="E4" s="43">
        <v>4</v>
      </c>
    </row>
    <row r="5" spans="1:5" x14ac:dyDescent="0.25">
      <c r="A5" s="43">
        <v>5001097</v>
      </c>
      <c r="B5" s="43" t="s">
        <v>0</v>
      </c>
      <c r="C5" s="43" t="s">
        <v>1245</v>
      </c>
      <c r="D5" s="43" t="s">
        <v>1253</v>
      </c>
      <c r="E5" s="43">
        <v>3</v>
      </c>
    </row>
    <row r="6" spans="1:5" x14ac:dyDescent="0.25">
      <c r="A6" s="43">
        <v>10064335</v>
      </c>
      <c r="B6" s="43" t="s">
        <v>18</v>
      </c>
      <c r="C6" s="43" t="s">
        <v>1245</v>
      </c>
      <c r="D6" s="43" t="s">
        <v>1246</v>
      </c>
      <c r="E6" s="43">
        <v>2</v>
      </c>
    </row>
    <row r="7" spans="1:5" x14ac:dyDescent="0.25">
      <c r="A7" s="43">
        <v>99001943</v>
      </c>
      <c r="B7" s="43" t="s">
        <v>16</v>
      </c>
      <c r="C7" s="43" t="s">
        <v>1245</v>
      </c>
      <c r="D7" s="43" t="s">
        <v>1247</v>
      </c>
      <c r="E7" s="43">
        <v>2</v>
      </c>
    </row>
    <row r="8" spans="1:5" x14ac:dyDescent="0.25">
      <c r="A8" s="43">
        <v>3016056</v>
      </c>
      <c r="B8" s="43" t="s">
        <v>5</v>
      </c>
      <c r="C8" s="43" t="s">
        <v>1245</v>
      </c>
      <c r="D8" s="43" t="s">
        <v>1250</v>
      </c>
      <c r="E8" s="43">
        <v>2</v>
      </c>
    </row>
    <row r="9" spans="1:5" x14ac:dyDescent="0.25">
      <c r="A9" s="43">
        <v>2012014</v>
      </c>
      <c r="B9" s="43" t="s">
        <v>0</v>
      </c>
      <c r="C9" s="43" t="s">
        <v>1245</v>
      </c>
      <c r="D9" s="43" t="s">
        <v>1252</v>
      </c>
      <c r="E9" s="43">
        <v>2</v>
      </c>
    </row>
    <row r="10" spans="1:5" x14ac:dyDescent="0.25">
      <c r="A10" s="43">
        <v>5001098</v>
      </c>
      <c r="B10" s="43" t="s">
        <v>0</v>
      </c>
      <c r="C10" s="43" t="s">
        <v>1245</v>
      </c>
      <c r="D10" s="43" t="s">
        <v>1254</v>
      </c>
      <c r="E10" s="43">
        <v>2</v>
      </c>
    </row>
    <row r="11" spans="1:5" x14ac:dyDescent="0.25">
      <c r="A11" s="43">
        <v>7072184</v>
      </c>
      <c r="B11" s="43" t="s">
        <v>20</v>
      </c>
      <c r="C11" s="43" t="s">
        <v>1245</v>
      </c>
      <c r="D11" s="43" t="s">
        <v>1224</v>
      </c>
      <c r="E11" s="43">
        <v>1</v>
      </c>
    </row>
    <row r="12" spans="1:5" x14ac:dyDescent="0.25">
      <c r="A12" s="43">
        <v>95005911</v>
      </c>
      <c r="B12" s="43" t="s">
        <v>20</v>
      </c>
      <c r="C12" s="43" t="s">
        <v>1245</v>
      </c>
      <c r="D12" s="43" t="s">
        <v>1229</v>
      </c>
      <c r="E12" s="43">
        <v>1</v>
      </c>
    </row>
    <row r="13" spans="1:5" x14ac:dyDescent="0.25">
      <c r="A13" s="43">
        <v>99004067</v>
      </c>
      <c r="B13" s="43" t="s">
        <v>20</v>
      </c>
      <c r="C13" s="43" t="s">
        <v>1245</v>
      </c>
      <c r="D13" s="43" t="s">
        <v>1224</v>
      </c>
      <c r="E13" s="43">
        <v>1</v>
      </c>
    </row>
    <row r="14" spans="1:5" x14ac:dyDescent="0.25">
      <c r="A14" s="43">
        <v>1502</v>
      </c>
      <c r="B14" s="43" t="s">
        <v>20</v>
      </c>
      <c r="C14" s="43" t="s">
        <v>1245</v>
      </c>
      <c r="D14" s="43" t="s">
        <v>1229</v>
      </c>
      <c r="E14" s="43">
        <v>1</v>
      </c>
    </row>
    <row r="15" spans="1:5" x14ac:dyDescent="0.25">
      <c r="A15" s="43">
        <v>14242856</v>
      </c>
      <c r="B15" s="43" t="s">
        <v>18</v>
      </c>
      <c r="C15" s="43" t="s">
        <v>1245</v>
      </c>
      <c r="D15" s="43" t="s">
        <v>1224</v>
      </c>
      <c r="E15" s="43">
        <v>1</v>
      </c>
    </row>
    <row r="16" spans="1:5" x14ac:dyDescent="0.25">
      <c r="A16" s="43">
        <v>1003215</v>
      </c>
      <c r="B16" s="43" t="s">
        <v>16</v>
      </c>
      <c r="C16" s="43" t="s">
        <v>1245</v>
      </c>
      <c r="D16" s="43" t="s">
        <v>1224</v>
      </c>
      <c r="E16" s="43">
        <v>1</v>
      </c>
    </row>
    <row r="17" spans="1:5" x14ac:dyDescent="0.25">
      <c r="A17" s="43">
        <v>1000192</v>
      </c>
      <c r="B17" s="43" t="s">
        <v>16</v>
      </c>
      <c r="C17" s="43" t="s">
        <v>1245</v>
      </c>
      <c r="D17" s="43" t="s">
        <v>1228</v>
      </c>
      <c r="E17" s="43">
        <v>1</v>
      </c>
    </row>
    <row r="18" spans="1:5" x14ac:dyDescent="0.25">
      <c r="A18" s="43">
        <v>1506</v>
      </c>
      <c r="B18" s="43" t="s">
        <v>16</v>
      </c>
      <c r="C18" s="43" t="s">
        <v>1245</v>
      </c>
      <c r="D18" s="43" t="s">
        <v>1227</v>
      </c>
      <c r="E18" s="43">
        <v>1</v>
      </c>
    </row>
    <row r="19" spans="1:5" x14ac:dyDescent="0.25">
      <c r="A19" s="43">
        <v>99000897</v>
      </c>
      <c r="B19" s="43" t="s">
        <v>16</v>
      </c>
      <c r="C19" s="43" t="s">
        <v>1245</v>
      </c>
      <c r="D19" s="43" t="s">
        <v>1226</v>
      </c>
      <c r="E19" s="43">
        <v>1</v>
      </c>
    </row>
    <row r="20" spans="1:5" x14ac:dyDescent="0.25">
      <c r="A20" s="43">
        <v>99001245</v>
      </c>
      <c r="B20" s="43" t="s">
        <v>16</v>
      </c>
      <c r="C20" s="43" t="s">
        <v>1245</v>
      </c>
      <c r="D20" s="43" t="s">
        <v>1227</v>
      </c>
      <c r="E20" s="43">
        <v>1</v>
      </c>
    </row>
    <row r="21" spans="1:5" x14ac:dyDescent="0.25">
      <c r="A21" s="43">
        <v>99001902</v>
      </c>
      <c r="B21" s="43" t="s">
        <v>16</v>
      </c>
      <c r="C21" s="43" t="s">
        <v>1245</v>
      </c>
      <c r="D21" s="43" t="s">
        <v>1227</v>
      </c>
      <c r="E21" s="43">
        <v>1</v>
      </c>
    </row>
    <row r="22" spans="1:5" x14ac:dyDescent="0.25">
      <c r="A22" s="43">
        <v>99001912</v>
      </c>
      <c r="B22" s="43" t="s">
        <v>16</v>
      </c>
      <c r="C22" s="43" t="s">
        <v>1245</v>
      </c>
      <c r="D22" s="43" t="s">
        <v>1227</v>
      </c>
      <c r="E22" s="43">
        <v>1</v>
      </c>
    </row>
    <row r="23" spans="1:5" x14ac:dyDescent="0.25">
      <c r="A23" s="43">
        <v>99001913</v>
      </c>
      <c r="B23" s="43" t="s">
        <v>16</v>
      </c>
      <c r="C23" s="43" t="s">
        <v>1245</v>
      </c>
      <c r="D23" s="43" t="s">
        <v>1227</v>
      </c>
      <c r="E23" s="43">
        <v>1</v>
      </c>
    </row>
    <row r="24" spans="1:5" x14ac:dyDescent="0.25">
      <c r="A24" s="43">
        <v>1505</v>
      </c>
      <c r="B24" s="43" t="s">
        <v>16</v>
      </c>
      <c r="C24" s="43" t="s">
        <v>1245</v>
      </c>
      <c r="D24" s="43" t="s">
        <v>1230</v>
      </c>
      <c r="E24" s="43">
        <v>1</v>
      </c>
    </row>
    <row r="25" spans="1:5" x14ac:dyDescent="0.25">
      <c r="A25" s="43">
        <v>1000197</v>
      </c>
      <c r="B25" s="43" t="s">
        <v>16</v>
      </c>
      <c r="C25" s="43" t="s">
        <v>1245</v>
      </c>
      <c r="D25" s="43" t="s">
        <v>1229</v>
      </c>
      <c r="E25" s="43">
        <v>1</v>
      </c>
    </row>
    <row r="26" spans="1:5" x14ac:dyDescent="0.25">
      <c r="A26" s="43">
        <v>96018835</v>
      </c>
      <c r="B26" s="43" t="s">
        <v>16</v>
      </c>
      <c r="C26" s="43" t="s">
        <v>1245</v>
      </c>
      <c r="D26" s="43" t="s">
        <v>1230</v>
      </c>
      <c r="E26" s="43">
        <v>1</v>
      </c>
    </row>
    <row r="27" spans="1:5" x14ac:dyDescent="0.25">
      <c r="A27" s="43">
        <v>98008326</v>
      </c>
      <c r="B27" s="43" t="s">
        <v>16</v>
      </c>
      <c r="C27" s="43" t="s">
        <v>1245</v>
      </c>
      <c r="D27" s="43" t="s">
        <v>1225</v>
      </c>
      <c r="E27" s="43">
        <v>1</v>
      </c>
    </row>
    <row r="28" spans="1:5" x14ac:dyDescent="0.25">
      <c r="A28" s="43">
        <v>99000717</v>
      </c>
      <c r="B28" s="43" t="s">
        <v>16</v>
      </c>
      <c r="C28" s="43" t="s">
        <v>1245</v>
      </c>
      <c r="D28" s="43" t="s">
        <v>1234</v>
      </c>
      <c r="E28" s="43">
        <v>1</v>
      </c>
    </row>
    <row r="29" spans="1:5" x14ac:dyDescent="0.25">
      <c r="A29" s="43">
        <v>10023001</v>
      </c>
      <c r="B29" s="43" t="s">
        <v>14</v>
      </c>
      <c r="C29" s="43" t="s">
        <v>1245</v>
      </c>
      <c r="D29" s="43" t="s">
        <v>1224</v>
      </c>
      <c r="E29" s="43">
        <v>1</v>
      </c>
    </row>
    <row r="30" spans="1:5" x14ac:dyDescent="0.25">
      <c r="A30" s="43">
        <v>14222171</v>
      </c>
      <c r="B30" s="43" t="s">
        <v>14</v>
      </c>
      <c r="C30" s="43" t="s">
        <v>1245</v>
      </c>
      <c r="D30" s="43" t="s">
        <v>1224</v>
      </c>
      <c r="E30" s="43">
        <v>1</v>
      </c>
    </row>
    <row r="31" spans="1:5" x14ac:dyDescent="0.25">
      <c r="A31" s="43">
        <v>9140312</v>
      </c>
      <c r="B31" s="43" t="s">
        <v>12</v>
      </c>
      <c r="C31" s="43" t="s">
        <v>1245</v>
      </c>
      <c r="D31" s="43" t="s">
        <v>1227</v>
      </c>
      <c r="E31" s="43">
        <v>1</v>
      </c>
    </row>
    <row r="32" spans="1:5" x14ac:dyDescent="0.25">
      <c r="A32" s="43">
        <v>7103068</v>
      </c>
      <c r="B32" s="43" t="s">
        <v>11</v>
      </c>
      <c r="C32" s="43" t="s">
        <v>1245</v>
      </c>
      <c r="D32" s="43" t="s">
        <v>1236</v>
      </c>
      <c r="E32" s="43">
        <v>1</v>
      </c>
    </row>
    <row r="33" spans="1:5" x14ac:dyDescent="0.25">
      <c r="A33" s="43">
        <v>324</v>
      </c>
      <c r="B33" s="43" t="s">
        <v>5</v>
      </c>
      <c r="C33" s="43" t="s">
        <v>1245</v>
      </c>
      <c r="D33" s="43" t="s">
        <v>1225</v>
      </c>
      <c r="E33" s="43">
        <v>1</v>
      </c>
    </row>
    <row r="34" spans="1:5" x14ac:dyDescent="0.25">
      <c r="A34" s="43">
        <v>3909</v>
      </c>
      <c r="B34" s="43" t="s">
        <v>5</v>
      </c>
      <c r="C34" s="43" t="s">
        <v>1245</v>
      </c>
      <c r="D34" s="43" t="s">
        <v>1241</v>
      </c>
      <c r="E34" s="43">
        <v>1</v>
      </c>
    </row>
    <row r="35" spans="1:5" x14ac:dyDescent="0.25">
      <c r="A35" s="43">
        <v>5004654</v>
      </c>
      <c r="B35" s="43" t="s">
        <v>5</v>
      </c>
      <c r="C35" s="43" t="s">
        <v>1245</v>
      </c>
      <c r="D35" s="43" t="s">
        <v>1226</v>
      </c>
      <c r="E35" s="43">
        <v>1</v>
      </c>
    </row>
    <row r="36" spans="1:5" x14ac:dyDescent="0.25">
      <c r="A36" s="43">
        <v>2003539</v>
      </c>
      <c r="B36" s="43" t="s">
        <v>3</v>
      </c>
      <c r="C36" s="43" t="s">
        <v>1245</v>
      </c>
      <c r="D36" s="43" t="s">
        <v>1231</v>
      </c>
      <c r="E36" s="43">
        <v>1</v>
      </c>
    </row>
    <row r="37" spans="1:5" x14ac:dyDescent="0.25">
      <c r="A37" s="43">
        <v>3010583</v>
      </c>
      <c r="B37" s="43" t="s">
        <v>3</v>
      </c>
      <c r="C37" s="43" t="s">
        <v>1245</v>
      </c>
      <c r="D37" s="43" t="s">
        <v>1239</v>
      </c>
      <c r="E37" s="43">
        <v>1</v>
      </c>
    </row>
    <row r="38" spans="1:5" x14ac:dyDescent="0.25">
      <c r="A38" s="43">
        <v>6015647</v>
      </c>
      <c r="B38" s="43" t="s">
        <v>3</v>
      </c>
      <c r="C38" s="43" t="s">
        <v>1245</v>
      </c>
      <c r="D38" s="43" t="s">
        <v>1225</v>
      </c>
      <c r="E38" s="43">
        <v>1</v>
      </c>
    </row>
    <row r="39" spans="1:5" x14ac:dyDescent="0.25">
      <c r="A39" s="43">
        <v>10102021</v>
      </c>
      <c r="B39" s="43" t="s">
        <v>3</v>
      </c>
      <c r="C39" s="43" t="s">
        <v>1245</v>
      </c>
      <c r="D39" s="43" t="s">
        <v>1228</v>
      </c>
      <c r="E39" s="43">
        <v>1</v>
      </c>
    </row>
    <row r="40" spans="1:5" x14ac:dyDescent="0.25">
      <c r="A40" s="43">
        <v>98005277</v>
      </c>
      <c r="B40" s="43" t="s">
        <v>0</v>
      </c>
      <c r="C40" s="43" t="s">
        <v>1245</v>
      </c>
      <c r="D40" s="43" t="s">
        <v>1224</v>
      </c>
      <c r="E40" s="43">
        <v>1</v>
      </c>
    </row>
    <row r="41" spans="1:5" x14ac:dyDescent="0.25">
      <c r="A41">
        <v>7071198</v>
      </c>
      <c r="B41" s="43" t="s">
        <v>0</v>
      </c>
      <c r="C41" s="43" t="s">
        <v>1245</v>
      </c>
      <c r="D41" t="s">
        <v>1229</v>
      </c>
      <c r="E41">
        <v>1</v>
      </c>
    </row>
    <row r="43" spans="1:5" x14ac:dyDescent="0.25">
      <c r="A43">
        <f>SUBTOTAL(2,Lymphozyten1[Edited_BfArM Nummer2])</f>
        <v>40</v>
      </c>
      <c r="E43">
        <f>SUBTOTAL(9,Lymphozyten1[Total Number of Observations])</f>
        <v>59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T370"/>
  <sheetViews>
    <sheetView workbookViewId="0">
      <selection sqref="A1:T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6" width="29.140625" customWidth="1"/>
    <col min="7" max="8" width="28.140625" customWidth="1"/>
    <col min="9" max="9" width="26.5703125" customWidth="1"/>
    <col min="10" max="15" width="18" customWidth="1"/>
    <col min="16" max="20" width="19" customWidth="1"/>
  </cols>
  <sheetData>
    <row r="1" spans="1:20" x14ac:dyDescent="0.25">
      <c r="A1" s="6" t="s">
        <v>96</v>
      </c>
      <c r="B1" s="7" t="s">
        <v>97</v>
      </c>
      <c r="C1" s="2" t="s">
        <v>1255</v>
      </c>
      <c r="D1" s="2" t="s">
        <v>1256</v>
      </c>
      <c r="E1" s="2" t="s">
        <v>1257</v>
      </c>
      <c r="F1" s="2" t="s">
        <v>1258</v>
      </c>
      <c r="G1" s="2" t="s">
        <v>1259</v>
      </c>
      <c r="H1" s="2" t="s">
        <v>1260</v>
      </c>
      <c r="I1" s="2" t="s">
        <v>1261</v>
      </c>
      <c r="J1" s="2" t="s">
        <v>1262</v>
      </c>
      <c r="K1" s="2" t="s">
        <v>1263</v>
      </c>
      <c r="L1" s="2" t="s">
        <v>1264</v>
      </c>
      <c r="M1" s="2" t="s">
        <v>1265</v>
      </c>
      <c r="N1" s="2" t="s">
        <v>1266</v>
      </c>
      <c r="O1" s="2" t="s">
        <v>1267</v>
      </c>
      <c r="P1" s="2" t="s">
        <v>1268</v>
      </c>
      <c r="Q1" s="2" t="s">
        <v>1269</v>
      </c>
      <c r="R1" s="2" t="s">
        <v>1270</v>
      </c>
      <c r="S1" s="2" t="s">
        <v>1271</v>
      </c>
      <c r="T1" s="2" t="s">
        <v>1272</v>
      </c>
    </row>
    <row r="2" spans="1:20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x14ac:dyDescent="0.25">
      <c r="A5">
        <v>95005911</v>
      </c>
      <c r="B5" t="s">
        <v>20</v>
      </c>
    </row>
    <row r="6" spans="1:20" x14ac:dyDescent="0.25">
      <c r="A6">
        <v>99001908</v>
      </c>
      <c r="B6" t="s">
        <v>20</v>
      </c>
    </row>
    <row r="7" spans="1:20" x14ac:dyDescent="0.25">
      <c r="A7">
        <v>99004067</v>
      </c>
      <c r="B7" t="s">
        <v>20</v>
      </c>
    </row>
    <row r="8" spans="1:20" x14ac:dyDescent="0.25">
      <c r="A8">
        <v>97002136</v>
      </c>
      <c r="B8" t="s">
        <v>20</v>
      </c>
    </row>
    <row r="9" spans="1:20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1:20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0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0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 x14ac:dyDescent="0.25">
      <c r="A18">
        <v>1480</v>
      </c>
      <c r="B18" t="s">
        <v>16</v>
      </c>
    </row>
    <row r="19" spans="1:20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x14ac:dyDescent="0.25">
      <c r="A26">
        <v>99000897</v>
      </c>
      <c r="B26" t="s">
        <v>16</v>
      </c>
    </row>
    <row r="27" spans="1:20" x14ac:dyDescent="0.25">
      <c r="A27">
        <v>99001245</v>
      </c>
      <c r="B27" t="s">
        <v>16</v>
      </c>
    </row>
    <row r="28" spans="1:20" x14ac:dyDescent="0.25">
      <c r="A28">
        <v>99001902</v>
      </c>
      <c r="B28" t="s">
        <v>16</v>
      </c>
    </row>
    <row r="29" spans="1:20" x14ac:dyDescent="0.25">
      <c r="A29">
        <v>99001912</v>
      </c>
      <c r="B29" t="s">
        <v>16</v>
      </c>
    </row>
    <row r="30" spans="1:20" x14ac:dyDescent="0.25">
      <c r="A30">
        <v>99001913</v>
      </c>
      <c r="B30" t="s">
        <v>16</v>
      </c>
    </row>
    <row r="31" spans="1:20" x14ac:dyDescent="0.25">
      <c r="A31">
        <v>99001937</v>
      </c>
      <c r="B31" t="s">
        <v>16</v>
      </c>
    </row>
    <row r="32" spans="1:20" x14ac:dyDescent="0.25">
      <c r="A32">
        <v>99001943</v>
      </c>
      <c r="B32" t="s">
        <v>16</v>
      </c>
    </row>
    <row r="33" spans="1:20" x14ac:dyDescent="0.25">
      <c r="A33">
        <v>99001927</v>
      </c>
      <c r="B33" t="s">
        <v>16</v>
      </c>
    </row>
    <row r="34" spans="1:20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40" spans="1:20" x14ac:dyDescent="0.25">
      <c r="A40" s="15">
        <v>6016435</v>
      </c>
      <c r="B40" t="s">
        <v>14</v>
      </c>
    </row>
    <row r="41" spans="1:20" x14ac:dyDescent="0.25">
      <c r="A41">
        <v>8045149</v>
      </c>
      <c r="B41" t="s">
        <v>14</v>
      </c>
    </row>
    <row r="42" spans="1:20" x14ac:dyDescent="0.25">
      <c r="A42">
        <v>10023001</v>
      </c>
      <c r="B42" t="s">
        <v>14</v>
      </c>
    </row>
    <row r="43" spans="1:20" x14ac:dyDescent="0.25">
      <c r="A43">
        <v>10027526</v>
      </c>
      <c r="B43" t="s">
        <v>14</v>
      </c>
    </row>
    <row r="44" spans="1:20" x14ac:dyDescent="0.25">
      <c r="A44">
        <v>14222171</v>
      </c>
      <c r="B44" t="s">
        <v>14</v>
      </c>
    </row>
    <row r="45" spans="1:20" x14ac:dyDescent="0.25">
      <c r="A45">
        <v>1006143</v>
      </c>
      <c r="B45" t="s">
        <v>14</v>
      </c>
    </row>
    <row r="46" spans="1:20" x14ac:dyDescent="0.25">
      <c r="A46">
        <v>6006917</v>
      </c>
      <c r="B46" t="s">
        <v>14</v>
      </c>
    </row>
    <row r="48" spans="1:20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16" x14ac:dyDescent="0.25">
      <c r="A97" s="14">
        <v>9150676</v>
      </c>
      <c r="B97" t="s">
        <v>5</v>
      </c>
    </row>
    <row r="98" spans="1:16" x14ac:dyDescent="0.25">
      <c r="A98" s="14">
        <v>10010926</v>
      </c>
      <c r="B98" t="s">
        <v>5</v>
      </c>
    </row>
    <row r="99" spans="1:16" x14ac:dyDescent="0.25">
      <c r="A99">
        <v>10030897</v>
      </c>
      <c r="B99" t="s">
        <v>5</v>
      </c>
      <c r="D99">
        <v>9</v>
      </c>
      <c r="J99">
        <v>4.8</v>
      </c>
      <c r="N99">
        <v>7.6</v>
      </c>
      <c r="P99">
        <v>6.9</v>
      </c>
    </row>
    <row r="100" spans="1:16" x14ac:dyDescent="0.25">
      <c r="A100" s="16">
        <v>10091530</v>
      </c>
      <c r="B100" t="s">
        <v>5</v>
      </c>
    </row>
    <row r="101" spans="1:16" x14ac:dyDescent="0.25">
      <c r="A101">
        <v>10102052</v>
      </c>
      <c r="B101" t="s">
        <v>5</v>
      </c>
    </row>
    <row r="102" spans="1:16" x14ac:dyDescent="0.25">
      <c r="A102">
        <v>10104735</v>
      </c>
      <c r="B102" t="s">
        <v>5</v>
      </c>
    </row>
    <row r="103" spans="1:16" x14ac:dyDescent="0.25">
      <c r="A103" s="15">
        <v>10109552</v>
      </c>
      <c r="B103" t="s">
        <v>5</v>
      </c>
    </row>
    <row r="104" spans="1:16" x14ac:dyDescent="0.25">
      <c r="A104">
        <v>10131550</v>
      </c>
      <c r="B104" t="s">
        <v>5</v>
      </c>
    </row>
    <row r="105" spans="1:16" x14ac:dyDescent="0.25">
      <c r="A105">
        <v>10131607</v>
      </c>
      <c r="B105" t="s">
        <v>5</v>
      </c>
    </row>
    <row r="106" spans="1:16" x14ac:dyDescent="0.25">
      <c r="A106">
        <v>10145202</v>
      </c>
      <c r="B106" t="s">
        <v>5</v>
      </c>
    </row>
    <row r="107" spans="1:16" x14ac:dyDescent="0.25">
      <c r="A107">
        <v>10158770</v>
      </c>
      <c r="B107" t="s">
        <v>5</v>
      </c>
    </row>
    <row r="108" spans="1:16" x14ac:dyDescent="0.25">
      <c r="A108">
        <v>10162949</v>
      </c>
      <c r="B108" t="s">
        <v>5</v>
      </c>
    </row>
    <row r="109" spans="1:16" x14ac:dyDescent="0.25">
      <c r="A109">
        <v>10171633</v>
      </c>
      <c r="B109" t="s">
        <v>5</v>
      </c>
    </row>
    <row r="110" spans="1:16" x14ac:dyDescent="0.25">
      <c r="A110">
        <v>10180409</v>
      </c>
      <c r="B110" t="s">
        <v>5</v>
      </c>
    </row>
    <row r="111" spans="1:16" x14ac:dyDescent="0.25">
      <c r="A111">
        <v>11005762</v>
      </c>
      <c r="B111" t="s">
        <v>5</v>
      </c>
    </row>
    <row r="112" spans="1:16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7" x14ac:dyDescent="0.25">
      <c r="A129">
        <v>12229481</v>
      </c>
      <c r="B129" t="s">
        <v>5</v>
      </c>
    </row>
    <row r="130" spans="1:17" x14ac:dyDescent="0.25">
      <c r="A130">
        <v>12258821</v>
      </c>
      <c r="B130" t="s">
        <v>5</v>
      </c>
    </row>
    <row r="131" spans="1:17" x14ac:dyDescent="0.25">
      <c r="A131">
        <v>12309729</v>
      </c>
      <c r="B131" t="s">
        <v>5</v>
      </c>
    </row>
    <row r="132" spans="1:17" x14ac:dyDescent="0.25">
      <c r="A132">
        <v>12314941</v>
      </c>
      <c r="B132" t="s">
        <v>5</v>
      </c>
    </row>
    <row r="133" spans="1:17" x14ac:dyDescent="0.25">
      <c r="A133">
        <v>12323945</v>
      </c>
      <c r="B133" t="s">
        <v>5</v>
      </c>
    </row>
    <row r="134" spans="1:17" x14ac:dyDescent="0.25">
      <c r="A134">
        <v>13005942</v>
      </c>
      <c r="B134" t="s">
        <v>5</v>
      </c>
    </row>
    <row r="135" spans="1:17" x14ac:dyDescent="0.25">
      <c r="A135">
        <v>324</v>
      </c>
      <c r="B135" t="s">
        <v>5</v>
      </c>
    </row>
    <row r="136" spans="1:17" x14ac:dyDescent="0.25">
      <c r="A136" s="14">
        <v>3909</v>
      </c>
      <c r="B136" t="s">
        <v>5</v>
      </c>
    </row>
    <row r="137" spans="1:17" x14ac:dyDescent="0.25">
      <c r="A137" s="14">
        <v>4663</v>
      </c>
      <c r="B137" t="s">
        <v>5</v>
      </c>
    </row>
    <row r="138" spans="1:17" x14ac:dyDescent="0.25">
      <c r="A138">
        <v>1005522</v>
      </c>
      <c r="B138" t="s">
        <v>5</v>
      </c>
      <c r="C138">
        <v>9.4</v>
      </c>
      <c r="E138">
        <v>5.9</v>
      </c>
      <c r="J138">
        <v>9.4</v>
      </c>
      <c r="O138">
        <v>5.9</v>
      </c>
      <c r="Q138">
        <v>6</v>
      </c>
    </row>
    <row r="139" spans="1:17" x14ac:dyDescent="0.25">
      <c r="A139">
        <v>1007631</v>
      </c>
      <c r="B139" t="s">
        <v>5</v>
      </c>
    </row>
    <row r="140" spans="1:17" x14ac:dyDescent="0.25">
      <c r="A140">
        <v>1009760</v>
      </c>
      <c r="B140" t="s">
        <v>5</v>
      </c>
    </row>
    <row r="141" spans="1:17" x14ac:dyDescent="0.25">
      <c r="A141">
        <v>2000646</v>
      </c>
      <c r="B141" t="s">
        <v>5</v>
      </c>
    </row>
    <row r="142" spans="1:17" x14ac:dyDescent="0.25">
      <c r="A142">
        <v>2003761</v>
      </c>
      <c r="B142" t="s">
        <v>5</v>
      </c>
    </row>
    <row r="143" spans="1:17" x14ac:dyDescent="0.25">
      <c r="A143">
        <v>2004061</v>
      </c>
      <c r="B143" t="s">
        <v>5</v>
      </c>
    </row>
    <row r="144" spans="1:17" x14ac:dyDescent="0.25">
      <c r="A144">
        <v>2006469</v>
      </c>
      <c r="B144" t="s">
        <v>5</v>
      </c>
    </row>
    <row r="145" spans="1:20" x14ac:dyDescent="0.25">
      <c r="A145" s="14">
        <v>3005132</v>
      </c>
      <c r="B145" t="s">
        <v>5</v>
      </c>
    </row>
    <row r="146" spans="1:20" x14ac:dyDescent="0.25">
      <c r="A146">
        <v>3009119</v>
      </c>
      <c r="B146" t="s">
        <v>5</v>
      </c>
    </row>
    <row r="147" spans="1:20" x14ac:dyDescent="0.25">
      <c r="A147">
        <v>3009936</v>
      </c>
      <c r="B147" t="s">
        <v>5</v>
      </c>
    </row>
    <row r="148" spans="1:20" x14ac:dyDescent="0.25">
      <c r="A148">
        <v>3011094</v>
      </c>
      <c r="B148" t="s">
        <v>5</v>
      </c>
    </row>
    <row r="149" spans="1:20" x14ac:dyDescent="0.25">
      <c r="A149">
        <v>3014643</v>
      </c>
      <c r="B149" t="s">
        <v>5</v>
      </c>
    </row>
    <row r="150" spans="1:20" x14ac:dyDescent="0.25">
      <c r="A150" s="14">
        <v>3016056</v>
      </c>
      <c r="B150" t="s">
        <v>5</v>
      </c>
    </row>
    <row r="151" spans="1:20" x14ac:dyDescent="0.25">
      <c r="A151" s="14">
        <v>3900219</v>
      </c>
      <c r="B151" t="s">
        <v>5</v>
      </c>
    </row>
    <row r="152" spans="1:20" x14ac:dyDescent="0.25">
      <c r="A152">
        <v>4000158</v>
      </c>
      <c r="B152" t="s">
        <v>5</v>
      </c>
    </row>
    <row r="153" spans="1:20" x14ac:dyDescent="0.25">
      <c r="A153">
        <v>4000304</v>
      </c>
      <c r="B153" t="s">
        <v>5</v>
      </c>
    </row>
    <row r="154" spans="1:20" x14ac:dyDescent="0.25">
      <c r="A154" s="14">
        <v>4001905</v>
      </c>
      <c r="B154" t="s">
        <v>5</v>
      </c>
    </row>
    <row r="155" spans="1:20" x14ac:dyDescent="0.25">
      <c r="A155">
        <v>4002206</v>
      </c>
      <c r="B155" t="s">
        <v>5</v>
      </c>
    </row>
    <row r="156" spans="1:20" x14ac:dyDescent="0.25">
      <c r="A156">
        <v>4002715</v>
      </c>
      <c r="B156" t="s">
        <v>5</v>
      </c>
    </row>
    <row r="157" spans="1:20" x14ac:dyDescent="0.25">
      <c r="A157">
        <v>4003924</v>
      </c>
      <c r="B157" t="s">
        <v>5</v>
      </c>
    </row>
    <row r="158" spans="1:20" x14ac:dyDescent="0.25">
      <c r="A158">
        <v>4006051</v>
      </c>
      <c r="B158" t="s">
        <v>5</v>
      </c>
    </row>
    <row r="159" spans="1:20" x14ac:dyDescent="0.25">
      <c r="A159">
        <v>4008140</v>
      </c>
      <c r="B159" t="s">
        <v>5</v>
      </c>
    </row>
    <row r="160" spans="1:20" x14ac:dyDescent="0.25">
      <c r="A160" s="14">
        <v>4009906</v>
      </c>
      <c r="B160" t="s">
        <v>5</v>
      </c>
      <c r="K160">
        <v>4.5999999999999996</v>
      </c>
      <c r="R160">
        <v>4.2</v>
      </c>
      <c r="S160">
        <v>3.6</v>
      </c>
      <c r="T160">
        <v>4.8</v>
      </c>
    </row>
    <row r="161" spans="1:11" x14ac:dyDescent="0.25">
      <c r="A161">
        <v>4011027</v>
      </c>
      <c r="B161" t="s">
        <v>5</v>
      </c>
    </row>
    <row r="162" spans="1:11" x14ac:dyDescent="0.25">
      <c r="A162">
        <v>4011920</v>
      </c>
      <c r="B162" t="s">
        <v>5</v>
      </c>
    </row>
    <row r="163" spans="1:11" x14ac:dyDescent="0.25">
      <c r="A163">
        <v>4012248</v>
      </c>
      <c r="B163" t="s">
        <v>5</v>
      </c>
    </row>
    <row r="164" spans="1:11" x14ac:dyDescent="0.25">
      <c r="A164">
        <v>4013603</v>
      </c>
      <c r="B164" t="s">
        <v>5</v>
      </c>
    </row>
    <row r="165" spans="1:11" x14ac:dyDescent="0.25">
      <c r="A165">
        <v>5004654</v>
      </c>
      <c r="B165" t="s">
        <v>5</v>
      </c>
      <c r="K165">
        <v>18.8</v>
      </c>
    </row>
    <row r="166" spans="1:11" x14ac:dyDescent="0.25">
      <c r="A166" s="16">
        <v>5006761</v>
      </c>
      <c r="B166" t="s">
        <v>5</v>
      </c>
    </row>
    <row r="167" spans="1:11" x14ac:dyDescent="0.25">
      <c r="A167">
        <v>5008807</v>
      </c>
      <c r="B167" t="s">
        <v>5</v>
      </c>
    </row>
    <row r="168" spans="1:11" x14ac:dyDescent="0.25">
      <c r="A168">
        <v>5009400</v>
      </c>
      <c r="B168" t="s">
        <v>5</v>
      </c>
    </row>
    <row r="169" spans="1:11" x14ac:dyDescent="0.25">
      <c r="A169">
        <v>5013211</v>
      </c>
      <c r="B169" t="s">
        <v>5</v>
      </c>
    </row>
    <row r="170" spans="1:11" x14ac:dyDescent="0.25">
      <c r="A170">
        <v>5013494</v>
      </c>
      <c r="B170" t="s">
        <v>5</v>
      </c>
    </row>
    <row r="171" spans="1:11" x14ac:dyDescent="0.25">
      <c r="A171" s="15">
        <v>5016255</v>
      </c>
      <c r="B171" t="s">
        <v>5</v>
      </c>
    </row>
    <row r="172" spans="1:11" x14ac:dyDescent="0.25">
      <c r="A172">
        <v>6005884</v>
      </c>
      <c r="B172" t="s">
        <v>5</v>
      </c>
    </row>
    <row r="173" spans="1:11" x14ac:dyDescent="0.25">
      <c r="A173">
        <v>6012448</v>
      </c>
      <c r="B173" t="s">
        <v>5</v>
      </c>
    </row>
    <row r="174" spans="1:11" x14ac:dyDescent="0.25">
      <c r="A174">
        <v>7000457</v>
      </c>
      <c r="B174" t="s">
        <v>5</v>
      </c>
    </row>
    <row r="175" spans="1:11" x14ac:dyDescent="0.25">
      <c r="A175" s="15">
        <v>7072644</v>
      </c>
      <c r="B175" t="s">
        <v>5</v>
      </c>
    </row>
    <row r="176" spans="1:11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10" x14ac:dyDescent="0.25">
      <c r="A225">
        <v>97005797</v>
      </c>
      <c r="B225" t="s">
        <v>3</v>
      </c>
    </row>
    <row r="226" spans="1:10" x14ac:dyDescent="0.25">
      <c r="A226">
        <v>99000345</v>
      </c>
      <c r="B226" t="s">
        <v>3</v>
      </c>
    </row>
    <row r="227" spans="1:10" x14ac:dyDescent="0.25">
      <c r="A227" s="14">
        <v>5006592</v>
      </c>
      <c r="B227" t="s">
        <v>3</v>
      </c>
    </row>
    <row r="228" spans="1:10" x14ac:dyDescent="0.25">
      <c r="A228">
        <v>5007274</v>
      </c>
      <c r="B228" t="s">
        <v>3</v>
      </c>
    </row>
    <row r="229" spans="1:10" x14ac:dyDescent="0.25">
      <c r="A229">
        <v>5015851</v>
      </c>
      <c r="B229" t="s">
        <v>3</v>
      </c>
    </row>
    <row r="230" spans="1:10" x14ac:dyDescent="0.25">
      <c r="A230">
        <v>6015647</v>
      </c>
      <c r="B230" t="s">
        <v>3</v>
      </c>
      <c r="J230">
        <v>7.7</v>
      </c>
    </row>
    <row r="231" spans="1:10" x14ac:dyDescent="0.25">
      <c r="A231" s="14">
        <v>6056633</v>
      </c>
      <c r="B231" t="s">
        <v>3</v>
      </c>
    </row>
    <row r="232" spans="1:10" x14ac:dyDescent="0.25">
      <c r="A232">
        <v>7086224</v>
      </c>
      <c r="B232" t="s">
        <v>3</v>
      </c>
    </row>
    <row r="233" spans="1:10" x14ac:dyDescent="0.25">
      <c r="A233" s="14">
        <v>8040959</v>
      </c>
      <c r="B233" t="s">
        <v>3</v>
      </c>
    </row>
    <row r="234" spans="1:10" x14ac:dyDescent="0.25">
      <c r="A234">
        <v>8107048</v>
      </c>
      <c r="B234" t="s">
        <v>3</v>
      </c>
    </row>
    <row r="235" spans="1:10" x14ac:dyDescent="0.25">
      <c r="A235" s="14">
        <v>8124044</v>
      </c>
      <c r="B235" t="s">
        <v>3</v>
      </c>
    </row>
    <row r="236" spans="1:10" x14ac:dyDescent="0.25">
      <c r="A236">
        <v>8142949</v>
      </c>
      <c r="B236" t="s">
        <v>3</v>
      </c>
    </row>
    <row r="237" spans="1:10" x14ac:dyDescent="0.25">
      <c r="A237">
        <v>9023306</v>
      </c>
      <c r="B237" t="s">
        <v>3</v>
      </c>
    </row>
    <row r="238" spans="1:10" x14ac:dyDescent="0.25">
      <c r="A238">
        <v>9034464</v>
      </c>
      <c r="B238" t="s">
        <v>3</v>
      </c>
    </row>
    <row r="239" spans="1:10" x14ac:dyDescent="0.25">
      <c r="A239">
        <v>9040167</v>
      </c>
      <c r="B239" t="s">
        <v>3</v>
      </c>
    </row>
    <row r="240" spans="1:10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5" x14ac:dyDescent="0.25">
      <c r="A289" s="14">
        <v>500129</v>
      </c>
      <c r="B289" t="s">
        <v>0</v>
      </c>
    </row>
    <row r="290" spans="1:15" x14ac:dyDescent="0.25">
      <c r="A290" s="20">
        <v>1002033</v>
      </c>
      <c r="B290" t="s">
        <v>0</v>
      </c>
    </row>
    <row r="291" spans="1:15" x14ac:dyDescent="0.25">
      <c r="A291" s="14">
        <v>1003457</v>
      </c>
      <c r="B291" t="s">
        <v>0</v>
      </c>
    </row>
    <row r="292" spans="1:15" x14ac:dyDescent="0.25">
      <c r="A292" s="14">
        <v>2005223</v>
      </c>
      <c r="B292" t="s">
        <v>0</v>
      </c>
    </row>
    <row r="293" spans="1:15" x14ac:dyDescent="0.25">
      <c r="A293">
        <v>2006107</v>
      </c>
      <c r="B293" t="s">
        <v>0</v>
      </c>
    </row>
    <row r="294" spans="1:15" x14ac:dyDescent="0.25">
      <c r="A294" s="14">
        <v>2012014</v>
      </c>
      <c r="B294" t="s">
        <v>0</v>
      </c>
      <c r="L294">
        <v>4</v>
      </c>
    </row>
    <row r="295" spans="1:15" x14ac:dyDescent="0.25">
      <c r="A295" s="14">
        <v>3000152</v>
      </c>
      <c r="B295" t="s">
        <v>0</v>
      </c>
    </row>
    <row r="296" spans="1:15" x14ac:dyDescent="0.25">
      <c r="A296">
        <v>3014566</v>
      </c>
      <c r="B296" t="s">
        <v>0</v>
      </c>
    </row>
    <row r="297" spans="1:15" x14ac:dyDescent="0.25">
      <c r="A297">
        <v>3015058</v>
      </c>
      <c r="B297" t="s">
        <v>0</v>
      </c>
    </row>
    <row r="298" spans="1:15" x14ac:dyDescent="0.25">
      <c r="A298" s="18">
        <v>4000996</v>
      </c>
      <c r="B298" t="s">
        <v>0</v>
      </c>
    </row>
    <row r="299" spans="1:15" x14ac:dyDescent="0.25">
      <c r="A299">
        <v>4003768</v>
      </c>
      <c r="B299" t="s">
        <v>0</v>
      </c>
    </row>
    <row r="300" spans="1:15" x14ac:dyDescent="0.25">
      <c r="A300">
        <v>4006540</v>
      </c>
      <c r="B300" t="s">
        <v>0</v>
      </c>
    </row>
    <row r="301" spans="1:15" x14ac:dyDescent="0.25">
      <c r="A301">
        <v>4007054</v>
      </c>
      <c r="B301" t="s">
        <v>0</v>
      </c>
    </row>
    <row r="302" spans="1:15" x14ac:dyDescent="0.25">
      <c r="A302">
        <v>4011002</v>
      </c>
      <c r="B302" t="s">
        <v>0</v>
      </c>
    </row>
    <row r="303" spans="1:15" x14ac:dyDescent="0.25">
      <c r="A303">
        <v>4900268</v>
      </c>
      <c r="B303" t="s">
        <v>0</v>
      </c>
    </row>
    <row r="304" spans="1:15" x14ac:dyDescent="0.25">
      <c r="A304">
        <v>5001097</v>
      </c>
      <c r="B304" t="s">
        <v>0</v>
      </c>
      <c r="G304">
        <v>8.9</v>
      </c>
      <c r="H304">
        <v>3.5</v>
      </c>
      <c r="O304">
        <v>4.5999999999999996</v>
      </c>
    </row>
    <row r="305" spans="1:7" x14ac:dyDescent="0.25">
      <c r="A305">
        <v>5001098</v>
      </c>
      <c r="B305" t="s">
        <v>0</v>
      </c>
      <c r="F305">
        <v>5.9</v>
      </c>
      <c r="G305">
        <v>7.6</v>
      </c>
    </row>
    <row r="306" spans="1:7" x14ac:dyDescent="0.25">
      <c r="A306">
        <v>5006152</v>
      </c>
      <c r="B306" t="s">
        <v>0</v>
      </c>
    </row>
    <row r="307" spans="1:7" x14ac:dyDescent="0.25">
      <c r="A307" s="16">
        <v>5011824</v>
      </c>
      <c r="B307" t="s">
        <v>0</v>
      </c>
    </row>
    <row r="308" spans="1:7" x14ac:dyDescent="0.25">
      <c r="A308">
        <v>5016179</v>
      </c>
      <c r="B308" t="s">
        <v>0</v>
      </c>
    </row>
    <row r="309" spans="1:7" x14ac:dyDescent="0.25">
      <c r="A309">
        <v>5018677</v>
      </c>
      <c r="B309" t="s">
        <v>0</v>
      </c>
    </row>
    <row r="310" spans="1:7" x14ac:dyDescent="0.25">
      <c r="A310">
        <v>8012361</v>
      </c>
      <c r="B310" t="s">
        <v>0</v>
      </c>
    </row>
    <row r="311" spans="1:7" x14ac:dyDescent="0.25">
      <c r="A311">
        <v>7079011</v>
      </c>
      <c r="B311" t="s">
        <v>0</v>
      </c>
    </row>
    <row r="312" spans="1:7" x14ac:dyDescent="0.25">
      <c r="A312">
        <v>8055349</v>
      </c>
      <c r="B312" t="s">
        <v>0</v>
      </c>
    </row>
    <row r="313" spans="1:7" x14ac:dyDescent="0.25">
      <c r="A313">
        <v>8135416</v>
      </c>
      <c r="B313" t="s">
        <v>0</v>
      </c>
    </row>
    <row r="314" spans="1:7" x14ac:dyDescent="0.25">
      <c r="A314">
        <v>93018945</v>
      </c>
      <c r="B314" t="s">
        <v>0</v>
      </c>
    </row>
    <row r="315" spans="1:7" x14ac:dyDescent="0.25">
      <c r="A315">
        <v>94009028</v>
      </c>
      <c r="B315" t="s">
        <v>0</v>
      </c>
    </row>
    <row r="316" spans="1:7" x14ac:dyDescent="0.25">
      <c r="A316">
        <v>95005907</v>
      </c>
      <c r="B316" t="s">
        <v>0</v>
      </c>
    </row>
    <row r="317" spans="1:7" x14ac:dyDescent="0.25">
      <c r="A317">
        <v>95900164</v>
      </c>
      <c r="B317" t="s">
        <v>0</v>
      </c>
    </row>
    <row r="318" spans="1:7" x14ac:dyDescent="0.25">
      <c r="A318">
        <v>96015811</v>
      </c>
      <c r="B318" t="s">
        <v>0</v>
      </c>
    </row>
    <row r="319" spans="1:7" x14ac:dyDescent="0.25">
      <c r="A319">
        <v>97001240</v>
      </c>
      <c r="B319" t="s">
        <v>0</v>
      </c>
    </row>
    <row r="320" spans="1:7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12" x14ac:dyDescent="0.25">
      <c r="A337" s="21">
        <v>8124816</v>
      </c>
      <c r="B337" t="s">
        <v>0</v>
      </c>
    </row>
    <row r="338" spans="1:12" x14ac:dyDescent="0.25">
      <c r="A338">
        <v>9003267</v>
      </c>
      <c r="B338" t="s">
        <v>0</v>
      </c>
    </row>
    <row r="339" spans="1:12" x14ac:dyDescent="0.25">
      <c r="A339">
        <v>9036964</v>
      </c>
      <c r="B339" t="s">
        <v>0</v>
      </c>
    </row>
    <row r="340" spans="1:12" x14ac:dyDescent="0.25">
      <c r="A340">
        <v>9090287</v>
      </c>
      <c r="B340" t="s">
        <v>0</v>
      </c>
    </row>
    <row r="341" spans="1:12" x14ac:dyDescent="0.25">
      <c r="A341">
        <v>9095148</v>
      </c>
      <c r="B341" t="s">
        <v>0</v>
      </c>
      <c r="J341" s="23">
        <v>5.5</v>
      </c>
      <c r="K341">
        <v>16</v>
      </c>
      <c r="L341">
        <v>11</v>
      </c>
    </row>
    <row r="342" spans="1:12" x14ac:dyDescent="0.25">
      <c r="A342" s="14">
        <v>9104979</v>
      </c>
      <c r="B342" t="s">
        <v>0</v>
      </c>
    </row>
    <row r="343" spans="1:12" x14ac:dyDescent="0.25">
      <c r="A343">
        <v>9139514</v>
      </c>
      <c r="B343" t="s">
        <v>0</v>
      </c>
    </row>
    <row r="344" spans="1:12" x14ac:dyDescent="0.25">
      <c r="A344">
        <v>10020659</v>
      </c>
      <c r="B344" t="s">
        <v>0</v>
      </c>
    </row>
    <row r="345" spans="1:12" x14ac:dyDescent="0.25">
      <c r="A345">
        <v>10025902</v>
      </c>
      <c r="B345" t="s">
        <v>0</v>
      </c>
    </row>
    <row r="346" spans="1:12" x14ac:dyDescent="0.25">
      <c r="A346">
        <v>10027654</v>
      </c>
      <c r="B346" t="s">
        <v>0</v>
      </c>
    </row>
    <row r="347" spans="1:12" x14ac:dyDescent="0.25">
      <c r="A347">
        <v>10084485</v>
      </c>
      <c r="B347" t="s">
        <v>0</v>
      </c>
    </row>
    <row r="348" spans="1:12" x14ac:dyDescent="0.25">
      <c r="A348">
        <v>10098420</v>
      </c>
      <c r="B348" t="s">
        <v>0</v>
      </c>
    </row>
    <row r="349" spans="1:12" x14ac:dyDescent="0.25">
      <c r="A349">
        <v>10129565</v>
      </c>
      <c r="B349" t="s">
        <v>0</v>
      </c>
    </row>
    <row r="350" spans="1:12" x14ac:dyDescent="0.25">
      <c r="A350" s="14">
        <v>10146828</v>
      </c>
      <c r="B350" t="s">
        <v>0</v>
      </c>
    </row>
    <row r="351" spans="1:12" x14ac:dyDescent="0.25">
      <c r="A351">
        <v>10163776</v>
      </c>
      <c r="B351" t="s">
        <v>0</v>
      </c>
    </row>
    <row r="352" spans="1:1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0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12"/>
  <sheetViews>
    <sheetView workbookViewId="0">
      <selection activeCell="A12" sqref="A12:E12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3.425781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1273</v>
      </c>
      <c r="D1" t="s">
        <v>95</v>
      </c>
      <c r="E1" t="s">
        <v>133</v>
      </c>
    </row>
    <row r="2" spans="1:5" x14ac:dyDescent="0.25">
      <c r="A2">
        <v>1005522</v>
      </c>
      <c r="B2" t="s">
        <v>5</v>
      </c>
      <c r="C2" t="s">
        <v>1273</v>
      </c>
      <c r="D2" t="s">
        <v>1275</v>
      </c>
      <c r="E2">
        <v>5</v>
      </c>
    </row>
    <row r="3" spans="1:5" x14ac:dyDescent="0.25">
      <c r="A3">
        <v>10030897</v>
      </c>
      <c r="B3" t="s">
        <v>5</v>
      </c>
      <c r="C3" t="s">
        <v>1273</v>
      </c>
      <c r="D3" t="s">
        <v>1274</v>
      </c>
      <c r="E3">
        <v>4</v>
      </c>
    </row>
    <row r="4" spans="1:5" x14ac:dyDescent="0.25">
      <c r="A4">
        <v>4009906</v>
      </c>
      <c r="B4" t="s">
        <v>5</v>
      </c>
      <c r="C4" t="s">
        <v>1273</v>
      </c>
      <c r="D4" t="s">
        <v>1276</v>
      </c>
      <c r="E4">
        <v>4</v>
      </c>
    </row>
    <row r="5" spans="1:5" x14ac:dyDescent="0.25">
      <c r="A5">
        <v>5001097</v>
      </c>
      <c r="B5" t="s">
        <v>0</v>
      </c>
      <c r="C5" t="s">
        <v>1273</v>
      </c>
      <c r="D5" t="s">
        <v>1277</v>
      </c>
      <c r="E5">
        <v>3</v>
      </c>
    </row>
    <row r="6" spans="1:5" x14ac:dyDescent="0.25">
      <c r="A6">
        <v>9095148</v>
      </c>
      <c r="B6" t="s">
        <v>0</v>
      </c>
      <c r="C6" t="s">
        <v>1273</v>
      </c>
      <c r="D6" t="s">
        <v>1279</v>
      </c>
      <c r="E6">
        <v>3</v>
      </c>
    </row>
    <row r="7" spans="1:5" x14ac:dyDescent="0.25">
      <c r="A7">
        <v>5001098</v>
      </c>
      <c r="B7" t="s">
        <v>0</v>
      </c>
      <c r="C7" t="s">
        <v>1273</v>
      </c>
      <c r="D7" t="s">
        <v>1278</v>
      </c>
      <c r="E7">
        <v>2</v>
      </c>
    </row>
    <row r="8" spans="1:5" x14ac:dyDescent="0.25">
      <c r="A8">
        <v>5004654</v>
      </c>
      <c r="B8" t="s">
        <v>5</v>
      </c>
      <c r="C8" t="s">
        <v>1273</v>
      </c>
      <c r="D8" t="s">
        <v>1263</v>
      </c>
      <c r="E8">
        <v>1</v>
      </c>
    </row>
    <row r="9" spans="1:5" x14ac:dyDescent="0.25">
      <c r="A9">
        <v>6015647</v>
      </c>
      <c r="B9" t="s">
        <v>3</v>
      </c>
      <c r="C9" t="s">
        <v>1273</v>
      </c>
      <c r="D9" t="s">
        <v>1262</v>
      </c>
      <c r="E9">
        <v>1</v>
      </c>
    </row>
    <row r="10" spans="1:5" x14ac:dyDescent="0.25">
      <c r="A10">
        <v>2012014</v>
      </c>
      <c r="B10" t="s">
        <v>0</v>
      </c>
      <c r="C10" t="s">
        <v>1273</v>
      </c>
      <c r="D10" t="s">
        <v>1264</v>
      </c>
      <c r="E10">
        <v>1</v>
      </c>
    </row>
    <row r="12" spans="1:5" x14ac:dyDescent="0.25">
      <c r="A12">
        <f>SUBTOTAL(2,Monocyten[Edited_BfArM Nummer2])</f>
        <v>9</v>
      </c>
      <c r="E12">
        <f>SUBTOTAL(9,Monocyten[Total Number of Observations])</f>
        <v>24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B370"/>
  <sheetViews>
    <sheetView workbookViewId="0">
      <selection sqref="A1:BB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15" width="21.42578125" customWidth="1"/>
    <col min="16" max="22" width="20.42578125" customWidth="1"/>
    <col min="23" max="23" width="18.85546875" customWidth="1"/>
    <col min="53" max="54" width="12.28515625" customWidth="1"/>
  </cols>
  <sheetData>
    <row r="1" spans="1:54" x14ac:dyDescent="0.25">
      <c r="A1" s="6" t="s">
        <v>96</v>
      </c>
      <c r="B1" s="7" t="s">
        <v>97</v>
      </c>
      <c r="C1" s="2" t="s">
        <v>1280</v>
      </c>
      <c r="D1" s="2" t="s">
        <v>1281</v>
      </c>
      <c r="E1" s="2" t="s">
        <v>1282</v>
      </c>
      <c r="F1" s="2" t="s">
        <v>1283</v>
      </c>
      <c r="G1" s="2" t="s">
        <v>1284</v>
      </c>
      <c r="H1" s="2" t="s">
        <v>1285</v>
      </c>
      <c r="I1" s="2" t="s">
        <v>1286</v>
      </c>
      <c r="J1" s="2" t="s">
        <v>1287</v>
      </c>
      <c r="K1" s="2" t="s">
        <v>1288</v>
      </c>
      <c r="L1" s="2" t="s">
        <v>1289</v>
      </c>
      <c r="M1" s="2" t="s">
        <v>1290</v>
      </c>
      <c r="N1" s="2" t="s">
        <v>1291</v>
      </c>
      <c r="O1" s="2" t="s">
        <v>1292</v>
      </c>
      <c r="P1" s="2" t="s">
        <v>1293</v>
      </c>
      <c r="Q1" s="2" t="s">
        <v>1294</v>
      </c>
      <c r="R1" s="2" t="s">
        <v>1295</v>
      </c>
      <c r="S1" s="2" t="s">
        <v>1296</v>
      </c>
      <c r="T1" s="2" t="s">
        <v>1297</v>
      </c>
      <c r="U1" s="2" t="s">
        <v>1298</v>
      </c>
      <c r="V1" s="2" t="s">
        <v>1299</v>
      </c>
      <c r="W1" s="2" t="s">
        <v>1300</v>
      </c>
      <c r="X1" s="2" t="s">
        <v>1301</v>
      </c>
      <c r="Y1" s="2" t="s">
        <v>1302</v>
      </c>
      <c r="Z1" s="2" t="s">
        <v>1303</v>
      </c>
      <c r="AA1" s="2" t="s">
        <v>1304</v>
      </c>
      <c r="AB1" s="2" t="s">
        <v>1305</v>
      </c>
      <c r="AC1" s="2" t="s">
        <v>1306</v>
      </c>
      <c r="AD1" s="2" t="s">
        <v>1307</v>
      </c>
      <c r="AE1" s="2" t="s">
        <v>1308</v>
      </c>
      <c r="AF1" s="2" t="s">
        <v>1309</v>
      </c>
      <c r="AG1" s="2" t="s">
        <v>1310</v>
      </c>
      <c r="AH1" s="2" t="s">
        <v>1311</v>
      </c>
      <c r="AI1" s="2" t="s">
        <v>1312</v>
      </c>
      <c r="AJ1" s="2" t="s">
        <v>1313</v>
      </c>
      <c r="AK1" s="2" t="s">
        <v>1314</v>
      </c>
      <c r="AL1" s="2" t="s">
        <v>1315</v>
      </c>
      <c r="AM1" s="2" t="s">
        <v>1316</v>
      </c>
      <c r="AN1" s="2" t="s">
        <v>1317</v>
      </c>
      <c r="AO1" s="2" t="s">
        <v>1318</v>
      </c>
      <c r="AP1" s="2" t="s">
        <v>1319</v>
      </c>
      <c r="AQ1" s="2" t="s">
        <v>1320</v>
      </c>
      <c r="AR1" s="2" t="s">
        <v>1321</v>
      </c>
      <c r="AS1" s="2" t="s">
        <v>1322</v>
      </c>
      <c r="AT1" s="2" t="s">
        <v>1323</v>
      </c>
      <c r="AU1" s="2" t="s">
        <v>1324</v>
      </c>
      <c r="AV1" s="2" t="s">
        <v>1325</v>
      </c>
      <c r="AW1" s="2" t="s">
        <v>1326</v>
      </c>
      <c r="AX1" s="2" t="s">
        <v>1327</v>
      </c>
      <c r="AY1" s="2" t="s">
        <v>1328</v>
      </c>
      <c r="AZ1" s="2" t="s">
        <v>1329</v>
      </c>
      <c r="BA1" s="2" t="s">
        <v>1330</v>
      </c>
      <c r="BB1" s="2" t="s">
        <v>1331</v>
      </c>
    </row>
    <row r="2" spans="1:54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>
        <v>8</v>
      </c>
    </row>
    <row r="3" spans="1:54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</row>
    <row r="4" spans="1:54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</row>
    <row r="5" spans="1:54" x14ac:dyDescent="0.25">
      <c r="A5">
        <v>95005911</v>
      </c>
      <c r="B5" t="s">
        <v>20</v>
      </c>
    </row>
    <row r="6" spans="1:54" x14ac:dyDescent="0.25">
      <c r="A6">
        <v>99001908</v>
      </c>
      <c r="B6" t="s">
        <v>20</v>
      </c>
    </row>
    <row r="7" spans="1:54" x14ac:dyDescent="0.25">
      <c r="A7">
        <v>99004067</v>
      </c>
      <c r="B7" t="s">
        <v>20</v>
      </c>
    </row>
    <row r="8" spans="1:54" x14ac:dyDescent="0.25">
      <c r="A8">
        <v>97002136</v>
      </c>
      <c r="B8" t="s">
        <v>20</v>
      </c>
    </row>
    <row r="9" spans="1:54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</row>
    <row r="10" spans="1:54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</row>
    <row r="11" spans="1:54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</row>
    <row r="12" spans="1:54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</row>
    <row r="13" spans="1:54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>
        <v>12.1</v>
      </c>
    </row>
    <row r="14" spans="1:54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54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3"/>
      <c r="X15" s="13"/>
      <c r="Y15" s="13"/>
      <c r="Z15" s="13"/>
      <c r="AA15" s="13"/>
      <c r="AB15">
        <v>14.1</v>
      </c>
      <c r="AC15">
        <v>8</v>
      </c>
      <c r="AT15">
        <v>12.3</v>
      </c>
    </row>
    <row r="16" spans="1:54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</row>
    <row r="17" spans="1:54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</row>
    <row r="18" spans="1:54" x14ac:dyDescent="0.25">
      <c r="A18">
        <v>1480</v>
      </c>
      <c r="B18" t="s">
        <v>16</v>
      </c>
    </row>
    <row r="19" spans="1:54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</row>
    <row r="20" spans="1:54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29">
        <v>14</v>
      </c>
      <c r="X20" s="29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</row>
    <row r="21" spans="1:54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</row>
    <row r="22" spans="1:54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</row>
    <row r="23" spans="1:54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</row>
    <row r="24" spans="1:54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</row>
    <row r="25" spans="1:54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</row>
    <row r="26" spans="1:54" x14ac:dyDescent="0.25">
      <c r="A26">
        <v>99000897</v>
      </c>
      <c r="B26" t="s">
        <v>16</v>
      </c>
    </row>
    <row r="27" spans="1:54" x14ac:dyDescent="0.25">
      <c r="A27">
        <v>99001245</v>
      </c>
      <c r="B27" t="s">
        <v>16</v>
      </c>
    </row>
    <row r="28" spans="1:54" x14ac:dyDescent="0.25">
      <c r="A28">
        <v>99001902</v>
      </c>
      <c r="B28" t="s">
        <v>16</v>
      </c>
    </row>
    <row r="29" spans="1:54" x14ac:dyDescent="0.25">
      <c r="A29">
        <v>99001912</v>
      </c>
      <c r="B29" t="s">
        <v>16</v>
      </c>
    </row>
    <row r="30" spans="1:54" x14ac:dyDescent="0.25">
      <c r="A30">
        <v>99001913</v>
      </c>
      <c r="B30" t="s">
        <v>16</v>
      </c>
    </row>
    <row r="31" spans="1:54" x14ac:dyDescent="0.25">
      <c r="A31">
        <v>99001937</v>
      </c>
      <c r="B31" t="s">
        <v>16</v>
      </c>
    </row>
    <row r="32" spans="1:54" x14ac:dyDescent="0.25">
      <c r="A32">
        <v>99001943</v>
      </c>
      <c r="B32" t="s">
        <v>16</v>
      </c>
    </row>
    <row r="33" spans="1:54" x14ac:dyDescent="0.25">
      <c r="A33">
        <v>99001927</v>
      </c>
      <c r="B33" t="s">
        <v>16</v>
      </c>
    </row>
    <row r="34" spans="1:54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</row>
    <row r="35" spans="1:54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</row>
    <row r="36" spans="1:54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3"/>
      <c r="X36" s="13"/>
      <c r="Y36">
        <v>15.2</v>
      </c>
      <c r="Z36">
        <v>14.4</v>
      </c>
      <c r="AA36">
        <v>13.4</v>
      </c>
      <c r="AB36" s="12"/>
      <c r="AC36">
        <v>11.8</v>
      </c>
      <c r="AF36">
        <v>10.7</v>
      </c>
      <c r="AI36">
        <v>8.6</v>
      </c>
      <c r="AK36">
        <v>10.5</v>
      </c>
      <c r="AN36">
        <v>10</v>
      </c>
      <c r="AT36" s="13"/>
      <c r="AU36" s="13"/>
      <c r="AV36" s="13"/>
      <c r="AW36" s="13"/>
      <c r="AX36" s="13"/>
      <c r="AY36" s="13"/>
      <c r="AZ36" s="13"/>
      <c r="BA36" s="13"/>
      <c r="BB36" s="13"/>
    </row>
    <row r="37" spans="1:54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</row>
    <row r="38" spans="1:54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</row>
    <row r="40" spans="1:54" x14ac:dyDescent="0.25">
      <c r="A40" s="15">
        <v>6016435</v>
      </c>
      <c r="B40" t="s">
        <v>14</v>
      </c>
      <c r="Y40">
        <v>9.3000000000000007</v>
      </c>
    </row>
    <row r="41" spans="1:54" x14ac:dyDescent="0.25">
      <c r="A41">
        <v>8045149</v>
      </c>
      <c r="B41" t="s">
        <v>14</v>
      </c>
    </row>
    <row r="42" spans="1:54" x14ac:dyDescent="0.25">
      <c r="A42">
        <v>10023001</v>
      </c>
      <c r="B42" t="s">
        <v>14</v>
      </c>
      <c r="W42">
        <v>14</v>
      </c>
    </row>
    <row r="43" spans="1:54" x14ac:dyDescent="0.25">
      <c r="A43">
        <v>10027526</v>
      </c>
      <c r="B43" t="s">
        <v>14</v>
      </c>
    </row>
    <row r="44" spans="1:54" x14ac:dyDescent="0.25">
      <c r="A44">
        <v>14222171</v>
      </c>
      <c r="B44" t="s">
        <v>14</v>
      </c>
      <c r="W44">
        <v>13</v>
      </c>
    </row>
    <row r="45" spans="1:54" x14ac:dyDescent="0.25">
      <c r="A45">
        <v>1006143</v>
      </c>
      <c r="B45" t="s">
        <v>14</v>
      </c>
      <c r="W45">
        <v>17.7</v>
      </c>
    </row>
    <row r="46" spans="1:54" x14ac:dyDescent="0.25">
      <c r="A46">
        <v>6006917</v>
      </c>
      <c r="B46" t="s">
        <v>14</v>
      </c>
    </row>
    <row r="48" spans="1:54" x14ac:dyDescent="0.25">
      <c r="A48">
        <v>8057159</v>
      </c>
      <c r="B48" t="s">
        <v>12</v>
      </c>
    </row>
    <row r="49" spans="1:54" x14ac:dyDescent="0.25">
      <c r="A49" s="14">
        <v>9140312</v>
      </c>
      <c r="B49" t="s">
        <v>12</v>
      </c>
      <c r="Z49">
        <v>11.6</v>
      </c>
    </row>
    <row r="50" spans="1:54" x14ac:dyDescent="0.25">
      <c r="A50">
        <v>12008230</v>
      </c>
      <c r="B50" t="s">
        <v>12</v>
      </c>
    </row>
    <row r="51" spans="1:54" x14ac:dyDescent="0.25">
      <c r="A51">
        <v>12088444</v>
      </c>
      <c r="B51" t="s">
        <v>12</v>
      </c>
      <c r="AA51">
        <v>13.1</v>
      </c>
      <c r="AG51">
        <v>12.5</v>
      </c>
      <c r="AZ51">
        <v>12.3</v>
      </c>
      <c r="BB51">
        <v>12.7</v>
      </c>
    </row>
    <row r="52" spans="1:54" x14ac:dyDescent="0.25">
      <c r="A52" s="14">
        <v>13118872</v>
      </c>
      <c r="B52" t="s">
        <v>12</v>
      </c>
    </row>
    <row r="53" spans="1:54" x14ac:dyDescent="0.25">
      <c r="A53">
        <v>12012030</v>
      </c>
      <c r="B53" t="s">
        <v>12</v>
      </c>
    </row>
    <row r="55" spans="1:54" x14ac:dyDescent="0.25">
      <c r="A55" s="15">
        <v>9074418</v>
      </c>
      <c r="B55" t="s">
        <v>11</v>
      </c>
    </row>
    <row r="56" spans="1:54" x14ac:dyDescent="0.25">
      <c r="A56" s="14">
        <v>1263</v>
      </c>
      <c r="B56" t="s">
        <v>11</v>
      </c>
    </row>
    <row r="57" spans="1:54" x14ac:dyDescent="0.25">
      <c r="A57">
        <v>98004910</v>
      </c>
      <c r="B57" t="s">
        <v>11</v>
      </c>
    </row>
    <row r="58" spans="1:54" x14ac:dyDescent="0.25">
      <c r="A58" s="15">
        <v>7103068</v>
      </c>
      <c r="B58" t="s">
        <v>11</v>
      </c>
    </row>
    <row r="59" spans="1:54" x14ac:dyDescent="0.25">
      <c r="A59">
        <v>11240728</v>
      </c>
      <c r="B59" t="s">
        <v>11</v>
      </c>
    </row>
    <row r="61" spans="1:54" x14ac:dyDescent="0.25">
      <c r="A61">
        <v>5015869</v>
      </c>
      <c r="B61" t="s">
        <v>5</v>
      </c>
    </row>
    <row r="62" spans="1:54" x14ac:dyDescent="0.25">
      <c r="A62" s="15">
        <v>5016969</v>
      </c>
      <c r="B62" t="s">
        <v>5</v>
      </c>
      <c r="X62">
        <v>8.1999999999999993</v>
      </c>
    </row>
    <row r="63" spans="1:54" x14ac:dyDescent="0.25">
      <c r="A63">
        <v>6023231</v>
      </c>
      <c r="B63" t="s">
        <v>5</v>
      </c>
    </row>
    <row r="64" spans="1:54" x14ac:dyDescent="0.25">
      <c r="A64" s="15">
        <v>6011198</v>
      </c>
      <c r="B64" t="s">
        <v>5</v>
      </c>
      <c r="W64">
        <v>4.5999999999999996</v>
      </c>
    </row>
    <row r="65" spans="1:42" x14ac:dyDescent="0.25">
      <c r="A65" s="14">
        <v>6012681</v>
      </c>
      <c r="B65" t="s">
        <v>5</v>
      </c>
      <c r="V65">
        <v>11.2</v>
      </c>
      <c r="X65">
        <v>8.1</v>
      </c>
      <c r="Y65">
        <v>6.6</v>
      </c>
      <c r="Z65">
        <v>8.5</v>
      </c>
      <c r="AK65">
        <v>11.7</v>
      </c>
    </row>
    <row r="66" spans="1:42" x14ac:dyDescent="0.25">
      <c r="A66">
        <v>6014511</v>
      </c>
      <c r="B66" t="s">
        <v>5</v>
      </c>
    </row>
    <row r="67" spans="1:42" x14ac:dyDescent="0.25">
      <c r="A67">
        <v>6045127</v>
      </c>
      <c r="B67" t="s">
        <v>5</v>
      </c>
    </row>
    <row r="68" spans="1:42" x14ac:dyDescent="0.25">
      <c r="A68" s="14">
        <v>7000458</v>
      </c>
      <c r="B68" t="s">
        <v>5</v>
      </c>
    </row>
    <row r="69" spans="1:42" x14ac:dyDescent="0.25">
      <c r="A69">
        <v>7015502</v>
      </c>
      <c r="B69" t="s">
        <v>5</v>
      </c>
    </row>
    <row r="70" spans="1:42" x14ac:dyDescent="0.25">
      <c r="A70">
        <v>7025847</v>
      </c>
      <c r="B70" t="s">
        <v>5</v>
      </c>
    </row>
    <row r="71" spans="1:42" x14ac:dyDescent="0.25">
      <c r="A71">
        <v>7082707</v>
      </c>
      <c r="B71" t="s">
        <v>5</v>
      </c>
    </row>
    <row r="72" spans="1:42" x14ac:dyDescent="0.25">
      <c r="A72" s="14">
        <v>7083159</v>
      </c>
      <c r="B72" t="s">
        <v>5</v>
      </c>
    </row>
    <row r="73" spans="1:42" x14ac:dyDescent="0.25">
      <c r="A73">
        <v>7084659</v>
      </c>
      <c r="B73" t="s">
        <v>5</v>
      </c>
    </row>
    <row r="74" spans="1:42" x14ac:dyDescent="0.25">
      <c r="A74" s="14">
        <v>7076814</v>
      </c>
      <c r="B74" t="s">
        <v>5</v>
      </c>
      <c r="F74">
        <v>10.3</v>
      </c>
      <c r="X74">
        <v>7.7</v>
      </c>
      <c r="Y74">
        <v>7.3</v>
      </c>
      <c r="AP74">
        <v>8.8000000000000007</v>
      </c>
    </row>
    <row r="75" spans="1:42" x14ac:dyDescent="0.25">
      <c r="A75">
        <v>7076815</v>
      </c>
      <c r="B75" t="s">
        <v>5</v>
      </c>
      <c r="G75">
        <v>19.3368</v>
      </c>
      <c r="K75">
        <v>11.9244</v>
      </c>
      <c r="X75">
        <v>8.8627000000000002</v>
      </c>
      <c r="AF75">
        <v>10.4741</v>
      </c>
      <c r="AM75">
        <v>12.246600000000001</v>
      </c>
    </row>
    <row r="76" spans="1:42" x14ac:dyDescent="0.25">
      <c r="A76">
        <v>7089231</v>
      </c>
      <c r="B76" t="s">
        <v>5</v>
      </c>
      <c r="W76">
        <v>9.3000000000000007</v>
      </c>
    </row>
    <row r="77" spans="1:42" x14ac:dyDescent="0.25">
      <c r="A77">
        <v>7116004</v>
      </c>
      <c r="B77" t="s">
        <v>5</v>
      </c>
    </row>
    <row r="78" spans="1:42" x14ac:dyDescent="0.25">
      <c r="A78">
        <v>8003819</v>
      </c>
      <c r="B78" t="s">
        <v>5</v>
      </c>
    </row>
    <row r="79" spans="1:42" x14ac:dyDescent="0.25">
      <c r="A79" s="14">
        <v>8091779</v>
      </c>
      <c r="B79" t="s">
        <v>5</v>
      </c>
      <c r="W79" s="14" t="s">
        <v>1332</v>
      </c>
    </row>
    <row r="80" spans="1:42" x14ac:dyDescent="0.25">
      <c r="A80">
        <v>8112522</v>
      </c>
      <c r="B80" t="s">
        <v>5</v>
      </c>
    </row>
    <row r="81" spans="1:45" x14ac:dyDescent="0.25">
      <c r="A81">
        <v>8127397</v>
      </c>
      <c r="B81" t="s">
        <v>5</v>
      </c>
      <c r="W81">
        <v>2.6</v>
      </c>
    </row>
    <row r="82" spans="1:45" x14ac:dyDescent="0.25">
      <c r="A82">
        <v>8130998</v>
      </c>
      <c r="B82" t="s">
        <v>5</v>
      </c>
    </row>
    <row r="83" spans="1:45" x14ac:dyDescent="0.25">
      <c r="A83" s="14">
        <v>9002836</v>
      </c>
      <c r="B83" t="s">
        <v>5</v>
      </c>
    </row>
    <row r="84" spans="1:45" x14ac:dyDescent="0.25">
      <c r="A84" s="14">
        <v>9003331</v>
      </c>
      <c r="B84" t="s">
        <v>5</v>
      </c>
      <c r="AQ84">
        <v>16.5974</v>
      </c>
    </row>
    <row r="85" spans="1:45" x14ac:dyDescent="0.25">
      <c r="A85">
        <v>9003370</v>
      </c>
      <c r="B85" t="s">
        <v>5</v>
      </c>
      <c r="X85">
        <v>14.293100000000001</v>
      </c>
    </row>
    <row r="86" spans="1:45" x14ac:dyDescent="0.25">
      <c r="A86">
        <v>9016278</v>
      </c>
      <c r="B86" t="s">
        <v>5</v>
      </c>
      <c r="C86" s="25">
        <v>11.9244</v>
      </c>
      <c r="D86" s="25"/>
      <c r="Q86" s="25">
        <v>12.246600000000001</v>
      </c>
      <c r="R86" s="25"/>
      <c r="S86" s="25"/>
      <c r="T86" s="25"/>
      <c r="U86" s="25"/>
      <c r="Z86" s="25">
        <v>11.2798</v>
      </c>
    </row>
    <row r="87" spans="1:45" x14ac:dyDescent="0.25">
      <c r="A87">
        <v>9030684</v>
      </c>
      <c r="B87" t="s">
        <v>5</v>
      </c>
      <c r="X87">
        <v>7.1</v>
      </c>
      <c r="Y87">
        <v>8.9</v>
      </c>
      <c r="AI87">
        <v>11.3</v>
      </c>
    </row>
    <row r="88" spans="1:45" x14ac:dyDescent="0.25">
      <c r="A88">
        <v>9031387</v>
      </c>
      <c r="B88" t="s">
        <v>5</v>
      </c>
      <c r="AQ88">
        <v>14.2</v>
      </c>
    </row>
    <row r="89" spans="1:45" x14ac:dyDescent="0.25">
      <c r="A89">
        <v>9038676</v>
      </c>
      <c r="B89" t="s">
        <v>5</v>
      </c>
      <c r="X89" s="25">
        <v>14.986000000000001</v>
      </c>
      <c r="Z89" s="25">
        <v>13.374599999999999</v>
      </c>
    </row>
    <row r="90" spans="1:45" x14ac:dyDescent="0.25">
      <c r="A90" s="14">
        <v>9039416</v>
      </c>
      <c r="B90" t="s">
        <v>5</v>
      </c>
      <c r="AA90" s="25">
        <v>10.1518</v>
      </c>
      <c r="AB90">
        <v>9.0237999999999996</v>
      </c>
      <c r="AI90" s="25">
        <v>8.5404</v>
      </c>
      <c r="AJ90" s="25"/>
      <c r="AS90" s="25">
        <v>9.8294999999999995</v>
      </c>
    </row>
    <row r="91" spans="1:45" x14ac:dyDescent="0.25">
      <c r="A91">
        <v>9042861</v>
      </c>
      <c r="B91" t="s">
        <v>5</v>
      </c>
    </row>
    <row r="92" spans="1:45" x14ac:dyDescent="0.25">
      <c r="A92" s="14">
        <v>9044899</v>
      </c>
      <c r="B92" t="s">
        <v>5</v>
      </c>
      <c r="P92">
        <v>11.9</v>
      </c>
      <c r="V92">
        <v>10.8</v>
      </c>
      <c r="X92">
        <v>12.6</v>
      </c>
      <c r="Z92">
        <v>12.5</v>
      </c>
      <c r="AF92">
        <v>12.7</v>
      </c>
    </row>
    <row r="93" spans="1:45" x14ac:dyDescent="0.25">
      <c r="A93">
        <v>9052398</v>
      </c>
      <c r="B93" t="s">
        <v>5</v>
      </c>
      <c r="X93" s="25">
        <v>12.1983</v>
      </c>
    </row>
    <row r="94" spans="1:45" x14ac:dyDescent="0.25">
      <c r="A94">
        <v>9085204</v>
      </c>
      <c r="B94" t="s">
        <v>5</v>
      </c>
    </row>
    <row r="95" spans="1:45" x14ac:dyDescent="0.25">
      <c r="A95">
        <v>9105492</v>
      </c>
      <c r="B95" t="s">
        <v>5</v>
      </c>
    </row>
    <row r="96" spans="1:45" x14ac:dyDescent="0.25">
      <c r="A96" s="14">
        <v>9138470</v>
      </c>
      <c r="B96" t="s">
        <v>5</v>
      </c>
    </row>
    <row r="97" spans="1:38" x14ac:dyDescent="0.25">
      <c r="A97" s="14">
        <v>9150676</v>
      </c>
      <c r="B97" t="s">
        <v>5</v>
      </c>
    </row>
    <row r="98" spans="1:38" x14ac:dyDescent="0.25">
      <c r="A98" s="14">
        <v>10010926</v>
      </c>
      <c r="B98" t="s">
        <v>5</v>
      </c>
      <c r="X98" s="25">
        <v>10.313000000000001</v>
      </c>
      <c r="Y98" s="25">
        <v>9.3460999999999999</v>
      </c>
      <c r="Z98" s="25">
        <v>9.3460999999999999</v>
      </c>
      <c r="AF98" s="25">
        <v>8.2180999999999997</v>
      </c>
      <c r="AJ98" s="25">
        <v>10.9575</v>
      </c>
      <c r="AL98">
        <v>9.8294999999999995</v>
      </c>
    </row>
    <row r="99" spans="1:38" x14ac:dyDescent="0.25">
      <c r="A99">
        <v>10030897</v>
      </c>
      <c r="B99" t="s">
        <v>5</v>
      </c>
      <c r="J99">
        <v>12.9</v>
      </c>
      <c r="X99">
        <v>12.4</v>
      </c>
      <c r="AC99">
        <v>13.1</v>
      </c>
      <c r="AK99">
        <v>14</v>
      </c>
    </row>
    <row r="100" spans="1:38" x14ac:dyDescent="0.25">
      <c r="A100" s="16">
        <v>10091530</v>
      </c>
      <c r="B100" t="s">
        <v>5</v>
      </c>
    </row>
    <row r="101" spans="1:38" x14ac:dyDescent="0.25">
      <c r="A101">
        <v>10102052</v>
      </c>
      <c r="B101" t="s">
        <v>5</v>
      </c>
    </row>
    <row r="102" spans="1:38" x14ac:dyDescent="0.25">
      <c r="A102">
        <v>10104735</v>
      </c>
      <c r="B102" t="s">
        <v>5</v>
      </c>
    </row>
    <row r="103" spans="1:38" x14ac:dyDescent="0.25">
      <c r="A103" s="15">
        <v>10109552</v>
      </c>
      <c r="B103" t="s">
        <v>5</v>
      </c>
    </row>
    <row r="104" spans="1:38" x14ac:dyDescent="0.25">
      <c r="A104">
        <v>10131550</v>
      </c>
      <c r="B104" t="s">
        <v>5</v>
      </c>
    </row>
    <row r="105" spans="1:38" x14ac:dyDescent="0.25">
      <c r="A105">
        <v>10131607</v>
      </c>
      <c r="B105" t="s">
        <v>5</v>
      </c>
    </row>
    <row r="106" spans="1:38" x14ac:dyDescent="0.25">
      <c r="A106">
        <v>10145202</v>
      </c>
      <c r="B106" t="s">
        <v>5</v>
      </c>
    </row>
    <row r="107" spans="1:38" x14ac:dyDescent="0.25">
      <c r="A107">
        <v>10158770</v>
      </c>
      <c r="B107" t="s">
        <v>5</v>
      </c>
    </row>
    <row r="108" spans="1:38" x14ac:dyDescent="0.25">
      <c r="A108">
        <v>10162949</v>
      </c>
      <c r="B108" t="s">
        <v>5</v>
      </c>
    </row>
    <row r="109" spans="1:38" x14ac:dyDescent="0.25">
      <c r="A109">
        <v>10171633</v>
      </c>
      <c r="B109" t="s">
        <v>5</v>
      </c>
    </row>
    <row r="110" spans="1:38" x14ac:dyDescent="0.25">
      <c r="A110">
        <v>10180409</v>
      </c>
      <c r="B110" t="s">
        <v>5</v>
      </c>
    </row>
    <row r="111" spans="1:38" x14ac:dyDescent="0.25">
      <c r="A111">
        <v>11005762</v>
      </c>
      <c r="B111" t="s">
        <v>5</v>
      </c>
    </row>
    <row r="112" spans="1:38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49" x14ac:dyDescent="0.25">
      <c r="A129">
        <v>12229481</v>
      </c>
      <c r="B129" t="s">
        <v>5</v>
      </c>
    </row>
    <row r="130" spans="1:49" x14ac:dyDescent="0.25">
      <c r="A130">
        <v>12258821</v>
      </c>
      <c r="B130" t="s">
        <v>5</v>
      </c>
    </row>
    <row r="131" spans="1:49" x14ac:dyDescent="0.25">
      <c r="A131">
        <v>12309729</v>
      </c>
      <c r="B131" t="s">
        <v>5</v>
      </c>
    </row>
    <row r="132" spans="1:49" x14ac:dyDescent="0.25">
      <c r="A132">
        <v>12314941</v>
      </c>
      <c r="B132" t="s">
        <v>5</v>
      </c>
    </row>
    <row r="133" spans="1:49" x14ac:dyDescent="0.25">
      <c r="A133">
        <v>12323945</v>
      </c>
      <c r="B133" t="s">
        <v>5</v>
      </c>
    </row>
    <row r="134" spans="1:49" x14ac:dyDescent="0.25">
      <c r="A134">
        <v>13005942</v>
      </c>
      <c r="B134" t="s">
        <v>5</v>
      </c>
    </row>
    <row r="135" spans="1:49" x14ac:dyDescent="0.25">
      <c r="A135">
        <v>324</v>
      </c>
      <c r="B135" t="s">
        <v>5</v>
      </c>
      <c r="X135">
        <v>15.3</v>
      </c>
    </row>
    <row r="136" spans="1:49" x14ac:dyDescent="0.25">
      <c r="A136" s="14">
        <v>3909</v>
      </c>
      <c r="B136" t="s">
        <v>5</v>
      </c>
      <c r="AB136">
        <v>12.9</v>
      </c>
      <c r="AW136">
        <v>14.7</v>
      </c>
    </row>
    <row r="137" spans="1:49" x14ac:dyDescent="0.25">
      <c r="A137" s="14">
        <v>4663</v>
      </c>
      <c r="B137" t="s">
        <v>5</v>
      </c>
    </row>
    <row r="138" spans="1:49" x14ac:dyDescent="0.25">
      <c r="A138">
        <v>1005522</v>
      </c>
      <c r="B138" t="s">
        <v>5</v>
      </c>
      <c r="H138">
        <v>15.2</v>
      </c>
      <c r="L138">
        <v>15.2</v>
      </c>
      <c r="X138">
        <v>15.4</v>
      </c>
      <c r="AF138">
        <v>15</v>
      </c>
      <c r="AL138">
        <v>14.9</v>
      </c>
    </row>
    <row r="139" spans="1:49" x14ac:dyDescent="0.25">
      <c r="A139">
        <v>1007631</v>
      </c>
      <c r="B139" t="s">
        <v>5</v>
      </c>
      <c r="Y139">
        <v>14</v>
      </c>
    </row>
    <row r="140" spans="1:49" x14ac:dyDescent="0.25">
      <c r="A140">
        <v>1009760</v>
      </c>
      <c r="B140" t="s">
        <v>5</v>
      </c>
      <c r="AA140">
        <v>13.8</v>
      </c>
      <c r="AG140">
        <v>13.6</v>
      </c>
      <c r="AI140">
        <v>13.7</v>
      </c>
      <c r="AM140">
        <v>13.9</v>
      </c>
    </row>
    <row r="141" spans="1:49" x14ac:dyDescent="0.25">
      <c r="A141">
        <v>2000646</v>
      </c>
      <c r="B141" t="s">
        <v>5</v>
      </c>
    </row>
    <row r="142" spans="1:49" x14ac:dyDescent="0.25">
      <c r="A142">
        <v>2003761</v>
      </c>
      <c r="B142" t="s">
        <v>5</v>
      </c>
      <c r="X142">
        <v>6</v>
      </c>
    </row>
    <row r="143" spans="1:49" x14ac:dyDescent="0.25">
      <c r="A143">
        <v>2004061</v>
      </c>
      <c r="B143" t="s">
        <v>5</v>
      </c>
    </row>
    <row r="144" spans="1:49" x14ac:dyDescent="0.25">
      <c r="A144">
        <v>2006469</v>
      </c>
      <c r="B144" t="s">
        <v>5</v>
      </c>
    </row>
    <row r="145" spans="1:50" x14ac:dyDescent="0.25">
      <c r="A145" s="14">
        <v>3005132</v>
      </c>
      <c r="B145" t="s">
        <v>5</v>
      </c>
      <c r="X145">
        <v>11.5</v>
      </c>
    </row>
    <row r="146" spans="1:50" x14ac:dyDescent="0.25">
      <c r="A146">
        <v>3009119</v>
      </c>
      <c r="B146" t="s">
        <v>5</v>
      </c>
    </row>
    <row r="147" spans="1:50" x14ac:dyDescent="0.25">
      <c r="A147">
        <v>3009936</v>
      </c>
      <c r="B147" t="s">
        <v>5</v>
      </c>
    </row>
    <row r="148" spans="1:50" x14ac:dyDescent="0.25">
      <c r="A148">
        <v>3011094</v>
      </c>
      <c r="B148" t="s">
        <v>5</v>
      </c>
      <c r="X148">
        <v>18.2</v>
      </c>
      <c r="Z148">
        <v>15.9</v>
      </c>
    </row>
    <row r="149" spans="1:50" x14ac:dyDescent="0.25">
      <c r="A149">
        <v>3014643</v>
      </c>
      <c r="B149" t="s">
        <v>5</v>
      </c>
    </row>
    <row r="150" spans="1:50" x14ac:dyDescent="0.25">
      <c r="A150" s="14">
        <v>3016056</v>
      </c>
      <c r="B150" t="s">
        <v>5</v>
      </c>
      <c r="X150">
        <v>13.3</v>
      </c>
    </row>
    <row r="151" spans="1:50" x14ac:dyDescent="0.25">
      <c r="A151" s="14">
        <v>3900219</v>
      </c>
      <c r="B151" t="s">
        <v>5</v>
      </c>
    </row>
    <row r="152" spans="1:50" x14ac:dyDescent="0.25">
      <c r="A152">
        <v>4000158</v>
      </c>
      <c r="B152" t="s">
        <v>5</v>
      </c>
    </row>
    <row r="153" spans="1:50" x14ac:dyDescent="0.25">
      <c r="A153">
        <v>4000304</v>
      </c>
      <c r="B153" t="s">
        <v>5</v>
      </c>
    </row>
    <row r="154" spans="1:50" x14ac:dyDescent="0.25">
      <c r="A154" s="14">
        <v>4001905</v>
      </c>
      <c r="B154" t="s">
        <v>5</v>
      </c>
    </row>
    <row r="155" spans="1:50" x14ac:dyDescent="0.25">
      <c r="A155">
        <v>4002206</v>
      </c>
      <c r="B155" t="s">
        <v>5</v>
      </c>
      <c r="X155" s="25">
        <v>16.500699999999998</v>
      </c>
      <c r="AC155" s="25">
        <v>14.696</v>
      </c>
      <c r="AD155" s="25"/>
      <c r="AE155" s="25"/>
    </row>
    <row r="156" spans="1:50" x14ac:dyDescent="0.25">
      <c r="A156">
        <v>4002715</v>
      </c>
      <c r="B156" t="s">
        <v>5</v>
      </c>
    </row>
    <row r="157" spans="1:50" x14ac:dyDescent="0.25">
      <c r="A157">
        <v>4003924</v>
      </c>
      <c r="B157" t="s">
        <v>5</v>
      </c>
    </row>
    <row r="158" spans="1:50" x14ac:dyDescent="0.25">
      <c r="A158">
        <v>4006051</v>
      </c>
      <c r="B158" t="s">
        <v>5</v>
      </c>
      <c r="X158">
        <v>11.6</v>
      </c>
      <c r="AD158">
        <v>3.3</v>
      </c>
    </row>
    <row r="159" spans="1:50" x14ac:dyDescent="0.25">
      <c r="A159">
        <v>4008140</v>
      </c>
      <c r="B159" t="s">
        <v>5</v>
      </c>
      <c r="W159">
        <v>12</v>
      </c>
    </row>
    <row r="160" spans="1:50" x14ac:dyDescent="0.25">
      <c r="A160" s="14">
        <v>4009906</v>
      </c>
      <c r="B160" t="s">
        <v>5</v>
      </c>
      <c r="Y160">
        <v>13.4</v>
      </c>
      <c r="AT160">
        <v>12.1</v>
      </c>
      <c r="AX160">
        <v>12.9</v>
      </c>
    </row>
    <row r="161" spans="1:38" x14ac:dyDescent="0.25">
      <c r="A161">
        <v>4011027</v>
      </c>
      <c r="B161" t="s">
        <v>5</v>
      </c>
      <c r="Y161" s="25">
        <v>8.0570000000000004</v>
      </c>
      <c r="Z161" s="25">
        <v>9.5073000000000008</v>
      </c>
      <c r="AA161" s="25">
        <v>10.635199999999999</v>
      </c>
      <c r="AE161" s="25">
        <v>10.9575</v>
      </c>
      <c r="AL161" s="25">
        <v>11.440899999999999</v>
      </c>
    </row>
    <row r="162" spans="1:38" x14ac:dyDescent="0.25">
      <c r="A162">
        <v>4011920</v>
      </c>
      <c r="B162" t="s">
        <v>5</v>
      </c>
    </row>
    <row r="163" spans="1:38" x14ac:dyDescent="0.25">
      <c r="A163">
        <v>4012248</v>
      </c>
      <c r="B163" t="s">
        <v>5</v>
      </c>
    </row>
    <row r="164" spans="1:38" x14ac:dyDescent="0.25">
      <c r="A164">
        <v>4013603</v>
      </c>
      <c r="B164" t="s">
        <v>5</v>
      </c>
    </row>
    <row r="165" spans="1:38" x14ac:dyDescent="0.25">
      <c r="A165">
        <v>5004654</v>
      </c>
      <c r="B165" t="s">
        <v>5</v>
      </c>
      <c r="Y165" s="25">
        <v>11.6988</v>
      </c>
      <c r="AA165">
        <v>10.200200000000001</v>
      </c>
      <c r="AB165" s="25">
        <v>9.2655999999999992</v>
      </c>
      <c r="AC165" s="25">
        <v>12.101599999999999</v>
      </c>
      <c r="AD165" s="25">
        <v>11.2959</v>
      </c>
      <c r="AF165" s="25">
        <v>11.6988</v>
      </c>
      <c r="AH165" s="25">
        <v>11.3926</v>
      </c>
      <c r="AL165" s="25">
        <v>11.5054</v>
      </c>
    </row>
    <row r="166" spans="1:38" x14ac:dyDescent="0.25">
      <c r="A166" s="16">
        <v>5006761</v>
      </c>
      <c r="B166" t="s">
        <v>5</v>
      </c>
    </row>
    <row r="167" spans="1:38" x14ac:dyDescent="0.25">
      <c r="A167">
        <v>5008807</v>
      </c>
      <c r="B167" t="s">
        <v>5</v>
      </c>
    </row>
    <row r="168" spans="1:38" x14ac:dyDescent="0.25">
      <c r="A168">
        <v>5009400</v>
      </c>
      <c r="B168" t="s">
        <v>5</v>
      </c>
    </row>
    <row r="169" spans="1:38" x14ac:dyDescent="0.25">
      <c r="A169">
        <v>5013211</v>
      </c>
      <c r="B169" t="s">
        <v>5</v>
      </c>
    </row>
    <row r="170" spans="1:38" x14ac:dyDescent="0.25">
      <c r="A170">
        <v>5013494</v>
      </c>
      <c r="B170" t="s">
        <v>5</v>
      </c>
    </row>
    <row r="171" spans="1:38" x14ac:dyDescent="0.25">
      <c r="A171" s="15">
        <v>5016255</v>
      </c>
      <c r="B171" t="s">
        <v>5</v>
      </c>
    </row>
    <row r="172" spans="1:38" x14ac:dyDescent="0.25">
      <c r="A172">
        <v>6005884</v>
      </c>
      <c r="B172" t="s">
        <v>5</v>
      </c>
    </row>
    <row r="173" spans="1:38" x14ac:dyDescent="0.25">
      <c r="A173">
        <v>6012448</v>
      </c>
      <c r="B173" t="s">
        <v>5</v>
      </c>
    </row>
    <row r="174" spans="1:38" x14ac:dyDescent="0.25">
      <c r="A174">
        <v>7000457</v>
      </c>
      <c r="B174" t="s">
        <v>5</v>
      </c>
    </row>
    <row r="175" spans="1:38" x14ac:dyDescent="0.25">
      <c r="A175" s="15">
        <v>7072644</v>
      </c>
      <c r="B175" t="s">
        <v>5</v>
      </c>
    </row>
    <row r="176" spans="1:38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33" x14ac:dyDescent="0.25">
      <c r="A193">
        <v>95007023</v>
      </c>
      <c r="B193" t="s">
        <v>5</v>
      </c>
    </row>
    <row r="194" spans="1:33" x14ac:dyDescent="0.25">
      <c r="A194">
        <v>95900316</v>
      </c>
      <c r="B194" t="s">
        <v>5</v>
      </c>
    </row>
    <row r="195" spans="1:33" x14ac:dyDescent="0.25">
      <c r="A195">
        <v>96004031</v>
      </c>
      <c r="B195" t="s">
        <v>5</v>
      </c>
    </row>
    <row r="196" spans="1:33" x14ac:dyDescent="0.25">
      <c r="A196">
        <v>96900455</v>
      </c>
      <c r="B196" t="s">
        <v>5</v>
      </c>
    </row>
    <row r="197" spans="1:33" x14ac:dyDescent="0.25">
      <c r="A197">
        <v>97004458</v>
      </c>
      <c r="B197" t="s">
        <v>5</v>
      </c>
    </row>
    <row r="198" spans="1:33" x14ac:dyDescent="0.25">
      <c r="A198">
        <v>97009212</v>
      </c>
      <c r="B198" t="s">
        <v>5</v>
      </c>
    </row>
    <row r="199" spans="1:33" x14ac:dyDescent="0.25">
      <c r="A199">
        <v>98006038</v>
      </c>
      <c r="B199" t="s">
        <v>5</v>
      </c>
    </row>
    <row r="200" spans="1:33" x14ac:dyDescent="0.25">
      <c r="A200">
        <v>98009041</v>
      </c>
      <c r="B200" t="s">
        <v>5</v>
      </c>
    </row>
    <row r="201" spans="1:33" x14ac:dyDescent="0.25">
      <c r="A201">
        <v>99000714</v>
      </c>
      <c r="B201" t="s">
        <v>5</v>
      </c>
    </row>
    <row r="202" spans="1:33" x14ac:dyDescent="0.25">
      <c r="A202">
        <v>99002655</v>
      </c>
      <c r="B202" t="s">
        <v>5</v>
      </c>
    </row>
    <row r="203" spans="1:33" x14ac:dyDescent="0.25">
      <c r="A203">
        <v>99007116</v>
      </c>
      <c r="B203" t="s">
        <v>5</v>
      </c>
    </row>
    <row r="204" spans="1:33" x14ac:dyDescent="0.25">
      <c r="A204">
        <v>99901293</v>
      </c>
      <c r="B204" t="s">
        <v>5</v>
      </c>
    </row>
    <row r="205" spans="1:33" x14ac:dyDescent="0.25">
      <c r="A205">
        <v>99901604</v>
      </c>
      <c r="B205" t="s">
        <v>5</v>
      </c>
    </row>
    <row r="206" spans="1:33" x14ac:dyDescent="0.25">
      <c r="A206" s="17"/>
    </row>
    <row r="207" spans="1:33" x14ac:dyDescent="0.25">
      <c r="A207">
        <v>4289</v>
      </c>
      <c r="B207" t="s">
        <v>3</v>
      </c>
    </row>
    <row r="208" spans="1:33" x14ac:dyDescent="0.25">
      <c r="A208">
        <v>500245</v>
      </c>
      <c r="B208" t="s">
        <v>3</v>
      </c>
      <c r="X208" s="25">
        <v>12.7301</v>
      </c>
      <c r="AA208" s="25">
        <v>12.0855</v>
      </c>
      <c r="AG208" s="25">
        <v>13.858000000000001</v>
      </c>
    </row>
    <row r="209" spans="1:44" x14ac:dyDescent="0.25">
      <c r="A209">
        <v>2002573</v>
      </c>
      <c r="B209" t="s">
        <v>3</v>
      </c>
      <c r="U209" s="25"/>
      <c r="AE209" s="25">
        <v>13.858000000000001</v>
      </c>
    </row>
    <row r="210" spans="1:44" x14ac:dyDescent="0.25">
      <c r="A210">
        <v>2003539</v>
      </c>
      <c r="B210" t="s">
        <v>3</v>
      </c>
    </row>
    <row r="211" spans="1:44" x14ac:dyDescent="0.25">
      <c r="A211">
        <v>2003649</v>
      </c>
      <c r="B211" t="s">
        <v>3</v>
      </c>
    </row>
    <row r="212" spans="1:44" x14ac:dyDescent="0.25">
      <c r="A212">
        <v>2005572</v>
      </c>
      <c r="B212" t="s">
        <v>3</v>
      </c>
      <c r="X212" s="25">
        <v>15.1472</v>
      </c>
      <c r="Z212" s="25">
        <v>15.630599999999999</v>
      </c>
      <c r="AC212" s="25">
        <v>14.986000000000001</v>
      </c>
    </row>
    <row r="213" spans="1:44" x14ac:dyDescent="0.25">
      <c r="A213">
        <v>2013117</v>
      </c>
      <c r="B213" t="s">
        <v>3</v>
      </c>
    </row>
    <row r="214" spans="1:44" x14ac:dyDescent="0.25">
      <c r="A214" s="14">
        <v>3009633</v>
      </c>
      <c r="B214" t="s">
        <v>3</v>
      </c>
      <c r="AL214" s="25">
        <v>14.293100000000001</v>
      </c>
      <c r="AP214" s="25">
        <v>14.599299999999999</v>
      </c>
      <c r="AR214" s="25">
        <v>14.0031</v>
      </c>
    </row>
    <row r="215" spans="1:44" x14ac:dyDescent="0.25">
      <c r="A215" s="14">
        <v>3010583</v>
      </c>
      <c r="B215" t="s">
        <v>3</v>
      </c>
    </row>
    <row r="216" spans="1:44" x14ac:dyDescent="0.25">
      <c r="A216" s="18">
        <v>3011892</v>
      </c>
      <c r="B216" t="s">
        <v>3</v>
      </c>
      <c r="AG216" s="25">
        <v>14.502599999999999</v>
      </c>
    </row>
    <row r="217" spans="1:44" x14ac:dyDescent="0.25">
      <c r="A217">
        <v>4001382</v>
      </c>
      <c r="B217" t="s">
        <v>3</v>
      </c>
    </row>
    <row r="218" spans="1:44" x14ac:dyDescent="0.25">
      <c r="A218">
        <v>5018675</v>
      </c>
      <c r="B218" t="s">
        <v>3</v>
      </c>
    </row>
    <row r="219" spans="1:44" x14ac:dyDescent="0.25">
      <c r="A219" s="14">
        <v>6050168</v>
      </c>
      <c r="B219" t="s">
        <v>3</v>
      </c>
    </row>
    <row r="220" spans="1:44" x14ac:dyDescent="0.25">
      <c r="A220" s="16">
        <v>6062742</v>
      </c>
      <c r="B220" t="s">
        <v>3</v>
      </c>
    </row>
    <row r="221" spans="1:44" x14ac:dyDescent="0.25">
      <c r="A221">
        <v>7003242</v>
      </c>
      <c r="B221" t="s">
        <v>3</v>
      </c>
    </row>
    <row r="222" spans="1:44" x14ac:dyDescent="0.25">
      <c r="A222">
        <v>8016252</v>
      </c>
      <c r="B222" t="s">
        <v>3</v>
      </c>
    </row>
    <row r="223" spans="1:44" x14ac:dyDescent="0.25">
      <c r="A223">
        <v>12022536</v>
      </c>
      <c r="B223" t="s">
        <v>3</v>
      </c>
    </row>
    <row r="224" spans="1:44" x14ac:dyDescent="0.25">
      <c r="A224">
        <v>13020792</v>
      </c>
      <c r="B224" t="s">
        <v>3</v>
      </c>
    </row>
    <row r="225" spans="1:41" x14ac:dyDescent="0.25">
      <c r="A225">
        <v>97005797</v>
      </c>
      <c r="B225" t="s">
        <v>3</v>
      </c>
    </row>
    <row r="226" spans="1:41" x14ac:dyDescent="0.25">
      <c r="A226">
        <v>99000345</v>
      </c>
      <c r="B226" t="s">
        <v>3</v>
      </c>
    </row>
    <row r="227" spans="1:41" x14ac:dyDescent="0.25">
      <c r="A227" s="14">
        <v>5006592</v>
      </c>
      <c r="B227" t="s">
        <v>3</v>
      </c>
    </row>
    <row r="228" spans="1:41" x14ac:dyDescent="0.25">
      <c r="A228">
        <v>5007274</v>
      </c>
      <c r="B228" t="s">
        <v>3</v>
      </c>
    </row>
    <row r="229" spans="1:41" x14ac:dyDescent="0.25">
      <c r="A229">
        <v>5015851</v>
      </c>
      <c r="B229" t="s">
        <v>3</v>
      </c>
    </row>
    <row r="230" spans="1:41" x14ac:dyDescent="0.25">
      <c r="A230">
        <v>6015647</v>
      </c>
      <c r="B230" t="s">
        <v>3</v>
      </c>
      <c r="X230">
        <v>16</v>
      </c>
      <c r="Z230">
        <v>15.2</v>
      </c>
      <c r="AA230">
        <v>14.5</v>
      </c>
      <c r="AD230">
        <v>15.2</v>
      </c>
      <c r="AG230">
        <v>14.7</v>
      </c>
      <c r="AL230">
        <v>13.5</v>
      </c>
      <c r="AO230">
        <v>13.6</v>
      </c>
    </row>
    <row r="231" spans="1:41" x14ac:dyDescent="0.25">
      <c r="A231" s="14">
        <v>6056633</v>
      </c>
      <c r="B231" t="s">
        <v>3</v>
      </c>
      <c r="W231" s="14" t="s">
        <v>1333</v>
      </c>
    </row>
    <row r="232" spans="1:41" x14ac:dyDescent="0.25">
      <c r="A232">
        <v>7086224</v>
      </c>
      <c r="B232" t="s">
        <v>3</v>
      </c>
      <c r="AH232">
        <v>13.29</v>
      </c>
    </row>
    <row r="233" spans="1:41" x14ac:dyDescent="0.25">
      <c r="A233" s="14">
        <v>8040959</v>
      </c>
      <c r="B233" t="s">
        <v>3</v>
      </c>
    </row>
    <row r="234" spans="1:41" x14ac:dyDescent="0.25">
      <c r="A234">
        <v>8107048</v>
      </c>
      <c r="B234" t="s">
        <v>3</v>
      </c>
    </row>
    <row r="235" spans="1:41" x14ac:dyDescent="0.25">
      <c r="A235" s="14">
        <v>8124044</v>
      </c>
      <c r="B235" t="s">
        <v>3</v>
      </c>
    </row>
    <row r="236" spans="1:41" x14ac:dyDescent="0.25">
      <c r="A236">
        <v>8142949</v>
      </c>
      <c r="B236" t="s">
        <v>3</v>
      </c>
    </row>
    <row r="237" spans="1:41" x14ac:dyDescent="0.25">
      <c r="A237">
        <v>9023306</v>
      </c>
      <c r="B237" t="s">
        <v>3</v>
      </c>
    </row>
    <row r="238" spans="1:41" x14ac:dyDescent="0.25">
      <c r="A238">
        <v>9034464</v>
      </c>
      <c r="B238" t="s">
        <v>3</v>
      </c>
      <c r="M238">
        <v>23.69</v>
      </c>
      <c r="R238">
        <v>14.82</v>
      </c>
      <c r="X238">
        <v>7.9</v>
      </c>
      <c r="Z238">
        <v>8.3800000000000008</v>
      </c>
      <c r="AB238">
        <v>9.1</v>
      </c>
      <c r="AC238">
        <v>10.31</v>
      </c>
      <c r="AD238">
        <v>11.76</v>
      </c>
    </row>
    <row r="239" spans="1:41" x14ac:dyDescent="0.25">
      <c r="A239">
        <v>9040167</v>
      </c>
      <c r="B239" t="s">
        <v>3</v>
      </c>
      <c r="U239">
        <v>13.86</v>
      </c>
    </row>
    <row r="240" spans="1:41" x14ac:dyDescent="0.25">
      <c r="A240" s="14">
        <v>9054567</v>
      </c>
      <c r="B240" t="s">
        <v>3</v>
      </c>
    </row>
    <row r="241" spans="1:36" x14ac:dyDescent="0.25">
      <c r="A241" s="14">
        <v>9083682</v>
      </c>
      <c r="B241" t="s">
        <v>3</v>
      </c>
      <c r="W241">
        <v>15.5</v>
      </c>
    </row>
    <row r="242" spans="1:36" x14ac:dyDescent="0.25">
      <c r="A242" s="14">
        <v>9102044</v>
      </c>
      <c r="B242" t="s">
        <v>3</v>
      </c>
    </row>
    <row r="243" spans="1:36" x14ac:dyDescent="0.25">
      <c r="A243" s="14">
        <v>9119854</v>
      </c>
      <c r="B243" t="s">
        <v>3</v>
      </c>
    </row>
    <row r="244" spans="1:36" x14ac:dyDescent="0.25">
      <c r="A244">
        <v>9125126</v>
      </c>
      <c r="B244" t="s">
        <v>3</v>
      </c>
    </row>
    <row r="245" spans="1:36" x14ac:dyDescent="0.25">
      <c r="A245" s="14">
        <v>9174811</v>
      </c>
      <c r="B245" t="s">
        <v>3</v>
      </c>
    </row>
    <row r="246" spans="1:36" x14ac:dyDescent="0.25">
      <c r="A246">
        <v>10002875</v>
      </c>
      <c r="B246" t="s">
        <v>3</v>
      </c>
    </row>
    <row r="247" spans="1:36" x14ac:dyDescent="0.25">
      <c r="A247" s="19">
        <v>10023080</v>
      </c>
      <c r="B247" t="s">
        <v>3</v>
      </c>
    </row>
    <row r="248" spans="1:36" x14ac:dyDescent="0.25">
      <c r="A248">
        <v>10025212</v>
      </c>
      <c r="B248" t="s">
        <v>3</v>
      </c>
    </row>
    <row r="249" spans="1:36" x14ac:dyDescent="0.25">
      <c r="A249" s="14">
        <v>10069407</v>
      </c>
      <c r="B249" t="s">
        <v>3</v>
      </c>
    </row>
    <row r="250" spans="1:36" x14ac:dyDescent="0.25">
      <c r="A250">
        <v>10071135</v>
      </c>
      <c r="B250" t="s">
        <v>3</v>
      </c>
      <c r="AJ250">
        <v>16.59</v>
      </c>
    </row>
    <row r="251" spans="1:36" x14ac:dyDescent="0.25">
      <c r="A251">
        <v>10083649</v>
      </c>
      <c r="B251" t="s">
        <v>3</v>
      </c>
    </row>
    <row r="252" spans="1:36" x14ac:dyDescent="0.25">
      <c r="A252">
        <v>10102021</v>
      </c>
      <c r="B252" t="s">
        <v>3</v>
      </c>
    </row>
    <row r="253" spans="1:36" x14ac:dyDescent="0.25">
      <c r="A253" s="14">
        <v>10123729</v>
      </c>
      <c r="B253" t="s">
        <v>3</v>
      </c>
    </row>
    <row r="254" spans="1:36" x14ac:dyDescent="0.25">
      <c r="A254">
        <v>10144736</v>
      </c>
      <c r="B254" t="s">
        <v>3</v>
      </c>
    </row>
    <row r="255" spans="1:36" x14ac:dyDescent="0.25">
      <c r="A255" s="14">
        <v>10157275</v>
      </c>
      <c r="B255" t="s">
        <v>3</v>
      </c>
    </row>
    <row r="256" spans="1:36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41" x14ac:dyDescent="0.25">
      <c r="A289" s="14">
        <v>500129</v>
      </c>
      <c r="B289" t="s">
        <v>0</v>
      </c>
    </row>
    <row r="290" spans="1:41" x14ac:dyDescent="0.25">
      <c r="A290" s="20">
        <v>1002033</v>
      </c>
      <c r="B290" t="s">
        <v>0</v>
      </c>
    </row>
    <row r="291" spans="1:41" x14ac:dyDescent="0.25">
      <c r="A291" s="14">
        <v>1003457</v>
      </c>
      <c r="B291" t="s">
        <v>0</v>
      </c>
    </row>
    <row r="292" spans="1:41" x14ac:dyDescent="0.25">
      <c r="A292" s="14">
        <v>2005223</v>
      </c>
      <c r="B292" t="s">
        <v>0</v>
      </c>
      <c r="AO292">
        <v>8.1</v>
      </c>
    </row>
    <row r="293" spans="1:41" x14ac:dyDescent="0.25">
      <c r="A293">
        <v>2006107</v>
      </c>
      <c r="B293" t="s">
        <v>0</v>
      </c>
    </row>
    <row r="294" spans="1:41" x14ac:dyDescent="0.25">
      <c r="A294" s="14">
        <v>2012014</v>
      </c>
      <c r="B294" t="s">
        <v>0</v>
      </c>
      <c r="O294">
        <v>13.4</v>
      </c>
      <c r="AA294">
        <v>10.8</v>
      </c>
    </row>
    <row r="295" spans="1:41" x14ac:dyDescent="0.25">
      <c r="A295" s="14">
        <v>3000152</v>
      </c>
      <c r="B295" t="s">
        <v>0</v>
      </c>
      <c r="W295">
        <v>9.1999999999999993</v>
      </c>
    </row>
    <row r="296" spans="1:41" x14ac:dyDescent="0.25">
      <c r="A296">
        <v>3014566</v>
      </c>
      <c r="B296" t="s">
        <v>0</v>
      </c>
    </row>
    <row r="297" spans="1:41" x14ac:dyDescent="0.25">
      <c r="A297">
        <v>3015058</v>
      </c>
      <c r="B297" t="s">
        <v>0</v>
      </c>
      <c r="O297">
        <v>11.4</v>
      </c>
      <c r="P297" s="23">
        <v>11.25</v>
      </c>
      <c r="Q297">
        <v>10</v>
      </c>
      <c r="S297">
        <v>10.199999999999999</v>
      </c>
      <c r="Y297">
        <v>10.4</v>
      </c>
      <c r="Z297">
        <v>11.2</v>
      </c>
      <c r="AD297">
        <v>10.199999999999999</v>
      </c>
      <c r="AF297">
        <v>10.9</v>
      </c>
    </row>
    <row r="298" spans="1:41" x14ac:dyDescent="0.25">
      <c r="A298" s="18">
        <v>4000996</v>
      </c>
      <c r="B298" t="s">
        <v>0</v>
      </c>
      <c r="Y298">
        <v>12.9</v>
      </c>
    </row>
    <row r="299" spans="1:41" x14ac:dyDescent="0.25">
      <c r="A299">
        <v>4003768</v>
      </c>
      <c r="B299" t="s">
        <v>0</v>
      </c>
    </row>
    <row r="300" spans="1:41" x14ac:dyDescent="0.25">
      <c r="A300">
        <v>4006540</v>
      </c>
      <c r="B300" t="s">
        <v>0</v>
      </c>
      <c r="AH300" s="25">
        <v>14.3415</v>
      </c>
      <c r="AO300" s="25">
        <v>14.502599999999999</v>
      </c>
    </row>
    <row r="301" spans="1:41" x14ac:dyDescent="0.25">
      <c r="A301">
        <v>4007054</v>
      </c>
      <c r="B301" t="s">
        <v>0</v>
      </c>
      <c r="AB301" s="25">
        <v>13.696899999999999</v>
      </c>
    </row>
    <row r="302" spans="1:41" x14ac:dyDescent="0.25">
      <c r="A302">
        <v>4011002</v>
      </c>
      <c r="B302" t="s">
        <v>0</v>
      </c>
      <c r="X302" s="25">
        <v>14.8249</v>
      </c>
      <c r="Y302" s="25">
        <v>13.2135</v>
      </c>
      <c r="AC302" s="25">
        <v>13.5358</v>
      </c>
      <c r="AF302" s="25">
        <v>13.37462</v>
      </c>
    </row>
    <row r="303" spans="1:41" x14ac:dyDescent="0.25">
      <c r="A303">
        <v>4900268</v>
      </c>
      <c r="B303" t="s">
        <v>0</v>
      </c>
    </row>
    <row r="304" spans="1:41" x14ac:dyDescent="0.25">
      <c r="A304">
        <v>5001097</v>
      </c>
      <c r="B304" t="s">
        <v>0</v>
      </c>
      <c r="Q304">
        <v>13.7</v>
      </c>
      <c r="R304">
        <v>13.4</v>
      </c>
      <c r="X304">
        <v>13.4</v>
      </c>
      <c r="AF304">
        <v>14.3</v>
      </c>
    </row>
    <row r="305" spans="1:17" x14ac:dyDescent="0.25">
      <c r="A305">
        <v>5001098</v>
      </c>
      <c r="B305" t="s">
        <v>0</v>
      </c>
      <c r="N305">
        <v>14.3</v>
      </c>
      <c r="P305">
        <v>14.1</v>
      </c>
      <c r="Q305">
        <v>14.1</v>
      </c>
    </row>
    <row r="306" spans="1:17" x14ac:dyDescent="0.25">
      <c r="A306">
        <v>5006152</v>
      </c>
      <c r="B306" t="s">
        <v>0</v>
      </c>
    </row>
    <row r="307" spans="1:17" x14ac:dyDescent="0.25">
      <c r="A307" s="16">
        <v>5011824</v>
      </c>
      <c r="B307" t="s">
        <v>0</v>
      </c>
    </row>
    <row r="308" spans="1:17" x14ac:dyDescent="0.25">
      <c r="A308">
        <v>5016179</v>
      </c>
      <c r="B308" t="s">
        <v>0</v>
      </c>
    </row>
    <row r="309" spans="1:17" x14ac:dyDescent="0.25">
      <c r="A309">
        <v>5018677</v>
      </c>
      <c r="B309" t="s">
        <v>0</v>
      </c>
    </row>
    <row r="310" spans="1:17" x14ac:dyDescent="0.25">
      <c r="A310">
        <v>8012361</v>
      </c>
      <c r="B310" t="s">
        <v>0</v>
      </c>
    </row>
    <row r="311" spans="1:17" x14ac:dyDescent="0.25">
      <c r="A311">
        <v>7079011</v>
      </c>
      <c r="B311" t="s">
        <v>0</v>
      </c>
    </row>
    <row r="312" spans="1:17" x14ac:dyDescent="0.25">
      <c r="A312">
        <v>8055349</v>
      </c>
      <c r="B312" t="s">
        <v>0</v>
      </c>
    </row>
    <row r="313" spans="1:17" x14ac:dyDescent="0.25">
      <c r="A313">
        <v>8135416</v>
      </c>
      <c r="B313" t="s">
        <v>0</v>
      </c>
    </row>
    <row r="314" spans="1:17" x14ac:dyDescent="0.25">
      <c r="A314">
        <v>93018945</v>
      </c>
      <c r="B314" t="s">
        <v>0</v>
      </c>
    </row>
    <row r="315" spans="1:17" x14ac:dyDescent="0.25">
      <c r="A315">
        <v>94009028</v>
      </c>
      <c r="B315" t="s">
        <v>0</v>
      </c>
    </row>
    <row r="316" spans="1:17" x14ac:dyDescent="0.25">
      <c r="A316">
        <v>95005907</v>
      </c>
      <c r="B316" t="s">
        <v>0</v>
      </c>
    </row>
    <row r="317" spans="1:17" x14ac:dyDescent="0.25">
      <c r="A317">
        <v>95900164</v>
      </c>
      <c r="B317" t="s">
        <v>0</v>
      </c>
    </row>
    <row r="318" spans="1:17" x14ac:dyDescent="0.25">
      <c r="A318">
        <v>96015811</v>
      </c>
      <c r="B318" t="s">
        <v>0</v>
      </c>
    </row>
    <row r="319" spans="1:17" x14ac:dyDescent="0.25">
      <c r="A319">
        <v>97001240</v>
      </c>
      <c r="B319" t="s">
        <v>0</v>
      </c>
    </row>
    <row r="320" spans="1:17" x14ac:dyDescent="0.25">
      <c r="A320">
        <v>97005366</v>
      </c>
      <c r="B320" t="s">
        <v>0</v>
      </c>
    </row>
    <row r="321" spans="1:30" x14ac:dyDescent="0.25">
      <c r="A321">
        <v>98000595</v>
      </c>
      <c r="B321" t="s">
        <v>0</v>
      </c>
    </row>
    <row r="322" spans="1:30" x14ac:dyDescent="0.25">
      <c r="A322">
        <v>98002692</v>
      </c>
      <c r="B322" t="s">
        <v>0</v>
      </c>
    </row>
    <row r="323" spans="1:30" x14ac:dyDescent="0.25">
      <c r="A323">
        <v>98005277</v>
      </c>
      <c r="B323" t="s">
        <v>0</v>
      </c>
      <c r="W323">
        <v>13.6</v>
      </c>
    </row>
    <row r="324" spans="1:30" x14ac:dyDescent="0.25">
      <c r="A324">
        <v>99001815</v>
      </c>
      <c r="B324" t="s">
        <v>0</v>
      </c>
    </row>
    <row r="325" spans="1:30" x14ac:dyDescent="0.25">
      <c r="A325">
        <v>6012361</v>
      </c>
      <c r="B325" t="s">
        <v>0</v>
      </c>
    </row>
    <row r="326" spans="1:30" x14ac:dyDescent="0.25">
      <c r="A326">
        <v>6015793</v>
      </c>
      <c r="B326" t="s">
        <v>0</v>
      </c>
    </row>
    <row r="327" spans="1:30" x14ac:dyDescent="0.25">
      <c r="A327">
        <v>6043619</v>
      </c>
      <c r="B327" t="s">
        <v>0</v>
      </c>
    </row>
    <row r="328" spans="1:30" x14ac:dyDescent="0.25">
      <c r="A328">
        <v>7001097</v>
      </c>
      <c r="B328" t="s">
        <v>0</v>
      </c>
    </row>
    <row r="329" spans="1:30" x14ac:dyDescent="0.25">
      <c r="A329">
        <v>7011435</v>
      </c>
      <c r="B329" t="s">
        <v>0</v>
      </c>
      <c r="X329" s="25">
        <v>13</v>
      </c>
      <c r="Z329" s="25">
        <v>11.1</v>
      </c>
      <c r="AD329">
        <v>12.1</v>
      </c>
    </row>
    <row r="330" spans="1:30" x14ac:dyDescent="0.25">
      <c r="A330">
        <v>7045811</v>
      </c>
      <c r="B330" t="s">
        <v>0</v>
      </c>
    </row>
    <row r="331" spans="1:30" x14ac:dyDescent="0.25">
      <c r="A331">
        <v>7071198</v>
      </c>
      <c r="B331" t="s">
        <v>0</v>
      </c>
      <c r="D331" s="14" t="s">
        <v>1333</v>
      </c>
      <c r="AB331" s="20" t="s">
        <v>1334</v>
      </c>
    </row>
    <row r="332" spans="1:30" x14ac:dyDescent="0.25">
      <c r="A332">
        <v>7101143</v>
      </c>
      <c r="B332" t="s">
        <v>0</v>
      </c>
    </row>
    <row r="333" spans="1:30" x14ac:dyDescent="0.25">
      <c r="A333">
        <v>8073350</v>
      </c>
      <c r="B333" t="s">
        <v>0</v>
      </c>
    </row>
    <row r="334" spans="1:30" x14ac:dyDescent="0.25">
      <c r="A334">
        <v>8073645</v>
      </c>
      <c r="B334" t="s">
        <v>0</v>
      </c>
      <c r="Y334">
        <v>9.9</v>
      </c>
    </row>
    <row r="335" spans="1:30" x14ac:dyDescent="0.25">
      <c r="A335" s="20">
        <v>8089666</v>
      </c>
      <c r="B335" t="s">
        <v>0</v>
      </c>
      <c r="T335">
        <v>11</v>
      </c>
      <c r="U335" s="23">
        <v>9.4666666666666597</v>
      </c>
      <c r="V335">
        <v>12.5</v>
      </c>
      <c r="X335" s="23">
        <v>86</v>
      </c>
      <c r="Y335">
        <v>98</v>
      </c>
    </row>
    <row r="336" spans="1:30" x14ac:dyDescent="0.25">
      <c r="A336">
        <v>8103536</v>
      </c>
      <c r="B336" t="s">
        <v>0</v>
      </c>
      <c r="W336">
        <v>12.3</v>
      </c>
    </row>
    <row r="337" spans="1:37" x14ac:dyDescent="0.25">
      <c r="A337" s="21">
        <v>8124816</v>
      </c>
      <c r="B337" t="s">
        <v>0</v>
      </c>
      <c r="X337">
        <v>13.5</v>
      </c>
      <c r="AA337">
        <v>12.4</v>
      </c>
      <c r="AE337">
        <v>13.1</v>
      </c>
      <c r="AK337">
        <v>13.2</v>
      </c>
    </row>
    <row r="338" spans="1:37" x14ac:dyDescent="0.25">
      <c r="A338">
        <v>9003267</v>
      </c>
      <c r="B338" t="s">
        <v>0</v>
      </c>
    </row>
    <row r="339" spans="1:37" x14ac:dyDescent="0.25">
      <c r="A339">
        <v>9036964</v>
      </c>
      <c r="B339" t="s">
        <v>0</v>
      </c>
      <c r="Y339">
        <v>15.79</v>
      </c>
    </row>
    <row r="340" spans="1:37" x14ac:dyDescent="0.25">
      <c r="A340">
        <v>9090287</v>
      </c>
      <c r="B340" t="s">
        <v>0</v>
      </c>
      <c r="Z340">
        <v>13.21</v>
      </c>
      <c r="AA340">
        <v>11.76</v>
      </c>
      <c r="AC340">
        <v>12.41</v>
      </c>
      <c r="AD340">
        <v>12.09</v>
      </c>
    </row>
    <row r="341" spans="1:37" x14ac:dyDescent="0.25">
      <c r="A341">
        <v>9095148</v>
      </c>
      <c r="B341" t="s">
        <v>0</v>
      </c>
    </row>
    <row r="342" spans="1:37" x14ac:dyDescent="0.25">
      <c r="A342" s="14">
        <v>9104979</v>
      </c>
      <c r="B342" t="s">
        <v>0</v>
      </c>
    </row>
    <row r="343" spans="1:37" x14ac:dyDescent="0.25">
      <c r="A343">
        <v>9139514</v>
      </c>
      <c r="B343" t="s">
        <v>0</v>
      </c>
    </row>
    <row r="344" spans="1:37" x14ac:dyDescent="0.25">
      <c r="A344">
        <v>10020659</v>
      </c>
      <c r="B344" t="s">
        <v>0</v>
      </c>
    </row>
    <row r="345" spans="1:37" x14ac:dyDescent="0.25">
      <c r="A345">
        <v>10025902</v>
      </c>
      <c r="B345" t="s">
        <v>0</v>
      </c>
    </row>
    <row r="346" spans="1:37" x14ac:dyDescent="0.25">
      <c r="A346">
        <v>10027654</v>
      </c>
      <c r="B346" t="s">
        <v>0</v>
      </c>
    </row>
    <row r="347" spans="1:37" x14ac:dyDescent="0.25">
      <c r="A347">
        <v>10084485</v>
      </c>
      <c r="B347" t="s">
        <v>0</v>
      </c>
    </row>
    <row r="348" spans="1:37" x14ac:dyDescent="0.25">
      <c r="A348">
        <v>10098420</v>
      </c>
      <c r="B348" t="s">
        <v>0</v>
      </c>
    </row>
    <row r="349" spans="1:37" x14ac:dyDescent="0.25">
      <c r="A349">
        <v>10129565</v>
      </c>
      <c r="B349" t="s">
        <v>0</v>
      </c>
    </row>
    <row r="350" spans="1:37" x14ac:dyDescent="0.25">
      <c r="A350" s="14">
        <v>10146828</v>
      </c>
      <c r="B350" t="s">
        <v>0</v>
      </c>
    </row>
    <row r="351" spans="1:37" x14ac:dyDescent="0.25">
      <c r="A351">
        <v>10163776</v>
      </c>
      <c r="B351" t="s">
        <v>0</v>
      </c>
    </row>
    <row r="352" spans="1:37" x14ac:dyDescent="0.25">
      <c r="A352">
        <v>10173664</v>
      </c>
      <c r="B352" t="s">
        <v>0</v>
      </c>
      <c r="AA352">
        <v>15.9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0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1FE8E-E0F9-4D9E-809E-C59CB67E0480}">
  <dimension ref="A1:E80"/>
  <sheetViews>
    <sheetView workbookViewId="0">
      <selection activeCell="E22" sqref="E13:E22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5.7109375" bestFit="1" customWidth="1"/>
    <col min="4" max="4" width="81.140625" bestFit="1" customWidth="1"/>
    <col min="5" max="5" width="30.28515625" bestFit="1" customWidth="1"/>
  </cols>
  <sheetData>
    <row r="1" spans="1:5" x14ac:dyDescent="0.25">
      <c r="A1" s="43" t="s">
        <v>96</v>
      </c>
      <c r="B1" s="43" t="s">
        <v>97</v>
      </c>
      <c r="C1" s="43" t="s">
        <v>1335</v>
      </c>
      <c r="D1" s="43" t="s">
        <v>95</v>
      </c>
      <c r="E1" s="43" t="s">
        <v>133</v>
      </c>
    </row>
    <row r="2" spans="1:5" x14ac:dyDescent="0.25">
      <c r="A2" s="43">
        <v>96018835</v>
      </c>
      <c r="B2" s="43" t="s">
        <v>16</v>
      </c>
      <c r="C2" s="43" t="s">
        <v>1335</v>
      </c>
      <c r="D2" s="43" t="s">
        <v>1337</v>
      </c>
      <c r="E2" s="43">
        <v>8</v>
      </c>
    </row>
    <row r="3" spans="1:5" x14ac:dyDescent="0.25">
      <c r="A3">
        <v>5004654</v>
      </c>
      <c r="B3" s="43" t="s">
        <v>5</v>
      </c>
      <c r="C3" s="43" t="s">
        <v>1335</v>
      </c>
      <c r="D3" t="s">
        <v>2857</v>
      </c>
      <c r="E3">
        <v>8</v>
      </c>
    </row>
    <row r="4" spans="1:5" x14ac:dyDescent="0.25">
      <c r="A4">
        <v>3015058</v>
      </c>
      <c r="B4" s="43" t="s">
        <v>0</v>
      </c>
      <c r="C4" s="43" t="s">
        <v>1335</v>
      </c>
      <c r="D4" t="s">
        <v>2864</v>
      </c>
      <c r="E4">
        <v>8</v>
      </c>
    </row>
    <row r="5" spans="1:5" x14ac:dyDescent="0.25">
      <c r="A5">
        <v>6015647</v>
      </c>
      <c r="B5" s="43" t="s">
        <v>3</v>
      </c>
      <c r="C5" s="43" t="s">
        <v>1335</v>
      </c>
      <c r="D5" t="s">
        <v>2861</v>
      </c>
      <c r="E5">
        <v>7</v>
      </c>
    </row>
    <row r="6" spans="1:5" x14ac:dyDescent="0.25">
      <c r="A6">
        <v>9034464</v>
      </c>
      <c r="B6" s="43" t="s">
        <v>3</v>
      </c>
      <c r="C6" s="43" t="s">
        <v>1335</v>
      </c>
      <c r="D6" t="s">
        <v>2862</v>
      </c>
      <c r="E6">
        <v>7</v>
      </c>
    </row>
    <row r="7" spans="1:5" x14ac:dyDescent="0.25">
      <c r="A7" s="43">
        <v>10010926</v>
      </c>
      <c r="B7" s="43" t="s">
        <v>5</v>
      </c>
      <c r="C7" s="43" t="s">
        <v>1335</v>
      </c>
      <c r="D7" s="43" t="s">
        <v>1347</v>
      </c>
      <c r="E7" s="43">
        <v>6</v>
      </c>
    </row>
    <row r="8" spans="1:5" x14ac:dyDescent="0.25">
      <c r="A8" s="43">
        <v>6012681</v>
      </c>
      <c r="B8" s="43" t="s">
        <v>5</v>
      </c>
      <c r="C8" s="43" t="s">
        <v>1335</v>
      </c>
      <c r="D8" s="43" t="s">
        <v>1339</v>
      </c>
      <c r="E8" s="43">
        <v>5</v>
      </c>
    </row>
    <row r="9" spans="1:5" x14ac:dyDescent="0.25">
      <c r="A9" s="43">
        <v>7076815</v>
      </c>
      <c r="B9" s="43" t="s">
        <v>5</v>
      </c>
      <c r="C9" s="43" t="s">
        <v>1335</v>
      </c>
      <c r="D9" s="43" t="s">
        <v>1341</v>
      </c>
      <c r="E9" s="43">
        <v>5</v>
      </c>
    </row>
    <row r="10" spans="1:5" x14ac:dyDescent="0.25">
      <c r="A10" s="43">
        <v>9044899</v>
      </c>
      <c r="B10" s="43" t="s">
        <v>5</v>
      </c>
      <c r="C10" s="43" t="s">
        <v>1335</v>
      </c>
      <c r="D10" s="43" t="s">
        <v>1346</v>
      </c>
      <c r="E10" s="43">
        <v>5</v>
      </c>
    </row>
    <row r="11" spans="1:5" x14ac:dyDescent="0.25">
      <c r="A11" s="43">
        <v>1005522</v>
      </c>
      <c r="B11" s="43" t="s">
        <v>5</v>
      </c>
      <c r="C11" s="43" t="s">
        <v>1335</v>
      </c>
      <c r="D11" s="43" t="s">
        <v>1350</v>
      </c>
      <c r="E11" s="43">
        <v>5</v>
      </c>
    </row>
    <row r="12" spans="1:5" x14ac:dyDescent="0.25">
      <c r="A12">
        <v>4011027</v>
      </c>
      <c r="B12" s="43" t="s">
        <v>5</v>
      </c>
      <c r="C12" s="43" t="s">
        <v>1335</v>
      </c>
      <c r="D12" t="s">
        <v>2856</v>
      </c>
      <c r="E12">
        <v>5</v>
      </c>
    </row>
    <row r="13" spans="1:5" x14ac:dyDescent="0.25">
      <c r="A13">
        <v>8089666</v>
      </c>
      <c r="B13" s="43" t="s">
        <v>0</v>
      </c>
      <c r="C13" s="43" t="s">
        <v>1335</v>
      </c>
      <c r="D13" t="s">
        <v>2871</v>
      </c>
      <c r="E13">
        <v>5</v>
      </c>
    </row>
    <row r="14" spans="1:5" x14ac:dyDescent="0.25">
      <c r="A14" s="43">
        <v>12088444</v>
      </c>
      <c r="B14" s="43" t="s">
        <v>12</v>
      </c>
      <c r="C14" s="43" t="s">
        <v>1335</v>
      </c>
      <c r="D14" s="43" t="s">
        <v>1338</v>
      </c>
      <c r="E14" s="43">
        <v>4</v>
      </c>
    </row>
    <row r="15" spans="1:5" x14ac:dyDescent="0.25">
      <c r="A15" s="43">
        <v>7076814</v>
      </c>
      <c r="B15" s="43" t="s">
        <v>5</v>
      </c>
      <c r="C15" s="43" t="s">
        <v>1335</v>
      </c>
      <c r="D15" s="43" t="s">
        <v>1340</v>
      </c>
      <c r="E15" s="43">
        <v>4</v>
      </c>
    </row>
    <row r="16" spans="1:5" x14ac:dyDescent="0.25">
      <c r="A16" s="43">
        <v>9039416</v>
      </c>
      <c r="B16" s="43" t="s">
        <v>5</v>
      </c>
      <c r="C16" s="43" t="s">
        <v>1335</v>
      </c>
      <c r="D16" s="43" t="s">
        <v>1345</v>
      </c>
      <c r="E16" s="43">
        <v>4</v>
      </c>
    </row>
    <row r="17" spans="1:5" x14ac:dyDescent="0.25">
      <c r="A17" s="43">
        <v>10030897</v>
      </c>
      <c r="B17" s="43" t="s">
        <v>5</v>
      </c>
      <c r="C17" s="43" t="s">
        <v>1335</v>
      </c>
      <c r="D17" s="43" t="s">
        <v>1348</v>
      </c>
      <c r="E17" s="43">
        <v>4</v>
      </c>
    </row>
    <row r="18" spans="1:5" x14ac:dyDescent="0.25">
      <c r="A18" s="43">
        <v>1009760</v>
      </c>
      <c r="B18" s="43" t="s">
        <v>5</v>
      </c>
      <c r="C18" s="43" t="s">
        <v>1335</v>
      </c>
      <c r="D18" s="43" t="s">
        <v>1351</v>
      </c>
      <c r="E18" s="43">
        <v>4</v>
      </c>
    </row>
    <row r="19" spans="1:5" x14ac:dyDescent="0.25">
      <c r="A19">
        <v>4011002</v>
      </c>
      <c r="B19" s="43" t="s">
        <v>0</v>
      </c>
      <c r="C19" s="43" t="s">
        <v>1335</v>
      </c>
      <c r="D19" t="s">
        <v>2866</v>
      </c>
      <c r="E19">
        <v>4</v>
      </c>
    </row>
    <row r="20" spans="1:5" x14ac:dyDescent="0.25">
      <c r="A20">
        <v>5001097</v>
      </c>
      <c r="B20" s="43" t="s">
        <v>0</v>
      </c>
      <c r="C20" s="43" t="s">
        <v>1335</v>
      </c>
      <c r="D20" t="s">
        <v>2867</v>
      </c>
      <c r="E20">
        <v>4</v>
      </c>
    </row>
    <row r="21" spans="1:5" x14ac:dyDescent="0.25">
      <c r="A21">
        <v>8124816</v>
      </c>
      <c r="B21" s="43" t="s">
        <v>0</v>
      </c>
      <c r="C21" s="43" t="s">
        <v>1335</v>
      </c>
      <c r="D21" t="s">
        <v>2872</v>
      </c>
      <c r="E21">
        <v>4</v>
      </c>
    </row>
    <row r="22" spans="1:5" x14ac:dyDescent="0.25">
      <c r="A22">
        <v>9090287</v>
      </c>
      <c r="B22" s="43" t="s">
        <v>0</v>
      </c>
      <c r="C22" s="43" t="s">
        <v>1335</v>
      </c>
      <c r="D22" t="s">
        <v>2873</v>
      </c>
      <c r="E22">
        <v>4</v>
      </c>
    </row>
    <row r="23" spans="1:5" x14ac:dyDescent="0.25">
      <c r="A23" s="43">
        <v>3000983</v>
      </c>
      <c r="B23" s="43" t="s">
        <v>18</v>
      </c>
      <c r="C23" s="43" t="s">
        <v>1335</v>
      </c>
      <c r="D23" s="43" t="s">
        <v>1336</v>
      </c>
      <c r="E23" s="43">
        <v>3</v>
      </c>
    </row>
    <row r="24" spans="1:5" x14ac:dyDescent="0.25">
      <c r="A24" s="43">
        <v>9016278</v>
      </c>
      <c r="B24" s="43" t="s">
        <v>5</v>
      </c>
      <c r="C24" s="43" t="s">
        <v>1335</v>
      </c>
      <c r="D24" s="43" t="s">
        <v>1342</v>
      </c>
      <c r="E24" s="43">
        <v>3</v>
      </c>
    </row>
    <row r="25" spans="1:5" x14ac:dyDescent="0.25">
      <c r="A25" s="43">
        <v>9030684</v>
      </c>
      <c r="B25" s="43" t="s">
        <v>5</v>
      </c>
      <c r="C25" s="43" t="s">
        <v>1335</v>
      </c>
      <c r="D25" s="43" t="s">
        <v>1343</v>
      </c>
      <c r="E25" s="43">
        <v>3</v>
      </c>
    </row>
    <row r="26" spans="1:5" x14ac:dyDescent="0.25">
      <c r="A26">
        <v>4009906</v>
      </c>
      <c r="B26" s="43" t="s">
        <v>5</v>
      </c>
      <c r="C26" s="43" t="s">
        <v>1335</v>
      </c>
      <c r="D26" t="s">
        <v>2855</v>
      </c>
      <c r="E26">
        <v>3</v>
      </c>
    </row>
    <row r="27" spans="1:5" x14ac:dyDescent="0.25">
      <c r="A27">
        <v>500245</v>
      </c>
      <c r="B27" s="43" t="s">
        <v>3</v>
      </c>
      <c r="C27" s="43" t="s">
        <v>1335</v>
      </c>
      <c r="D27" t="s">
        <v>2858</v>
      </c>
      <c r="E27">
        <v>3</v>
      </c>
    </row>
    <row r="28" spans="1:5" x14ac:dyDescent="0.25">
      <c r="A28">
        <v>2005572</v>
      </c>
      <c r="B28" s="43" t="s">
        <v>3</v>
      </c>
      <c r="C28" s="43" t="s">
        <v>1335</v>
      </c>
      <c r="D28" t="s">
        <v>2859</v>
      </c>
      <c r="E28">
        <v>3</v>
      </c>
    </row>
    <row r="29" spans="1:5" x14ac:dyDescent="0.25">
      <c r="A29">
        <v>3009633</v>
      </c>
      <c r="B29" s="43" t="s">
        <v>3</v>
      </c>
      <c r="C29" s="43" t="s">
        <v>1335</v>
      </c>
      <c r="D29" t="s">
        <v>2860</v>
      </c>
      <c r="E29">
        <v>3</v>
      </c>
    </row>
    <row r="30" spans="1:5" x14ac:dyDescent="0.25">
      <c r="A30">
        <v>5001098</v>
      </c>
      <c r="B30" s="43" t="s">
        <v>0</v>
      </c>
      <c r="C30" s="43" t="s">
        <v>1335</v>
      </c>
      <c r="D30" t="s">
        <v>2868</v>
      </c>
      <c r="E30">
        <v>3</v>
      </c>
    </row>
    <row r="31" spans="1:5" x14ac:dyDescent="0.25">
      <c r="A31">
        <v>7011435</v>
      </c>
      <c r="B31" s="43" t="s">
        <v>0</v>
      </c>
      <c r="C31" s="43" t="s">
        <v>1335</v>
      </c>
      <c r="D31" t="s">
        <v>2869</v>
      </c>
      <c r="E31">
        <v>3</v>
      </c>
    </row>
    <row r="32" spans="1:5" x14ac:dyDescent="0.25">
      <c r="A32" s="43">
        <v>9038676</v>
      </c>
      <c r="B32" s="43" t="s">
        <v>5</v>
      </c>
      <c r="C32" s="43" t="s">
        <v>1335</v>
      </c>
      <c r="D32" s="43" t="s">
        <v>1344</v>
      </c>
      <c r="E32" s="43">
        <v>2</v>
      </c>
    </row>
    <row r="33" spans="1:5" x14ac:dyDescent="0.25">
      <c r="A33" s="43">
        <v>3909</v>
      </c>
      <c r="B33" s="43" t="s">
        <v>5</v>
      </c>
      <c r="C33" s="43" t="s">
        <v>1335</v>
      </c>
      <c r="D33" s="43" t="s">
        <v>1349</v>
      </c>
      <c r="E33" s="43">
        <v>2</v>
      </c>
    </row>
    <row r="34" spans="1:5" x14ac:dyDescent="0.25">
      <c r="A34" s="43">
        <v>3011094</v>
      </c>
      <c r="B34" s="43" t="s">
        <v>5</v>
      </c>
      <c r="C34" s="43" t="s">
        <v>1335</v>
      </c>
      <c r="D34" s="43" t="s">
        <v>1344</v>
      </c>
      <c r="E34" s="43">
        <v>2</v>
      </c>
    </row>
    <row r="35" spans="1:5" x14ac:dyDescent="0.25">
      <c r="A35">
        <v>4002206</v>
      </c>
      <c r="B35" s="43" t="s">
        <v>5</v>
      </c>
      <c r="C35" s="43" t="s">
        <v>1335</v>
      </c>
      <c r="D35" t="s">
        <v>2853</v>
      </c>
      <c r="E35">
        <v>2</v>
      </c>
    </row>
    <row r="36" spans="1:5" x14ac:dyDescent="0.25">
      <c r="A36">
        <v>4006051</v>
      </c>
      <c r="B36" s="43" t="s">
        <v>5</v>
      </c>
      <c r="C36" s="43" t="s">
        <v>1335</v>
      </c>
      <c r="D36" t="s">
        <v>2854</v>
      </c>
      <c r="E36">
        <v>2</v>
      </c>
    </row>
    <row r="37" spans="1:5" x14ac:dyDescent="0.25">
      <c r="A37">
        <v>2012014</v>
      </c>
      <c r="B37" s="43" t="s">
        <v>0</v>
      </c>
      <c r="C37" s="43" t="s">
        <v>1335</v>
      </c>
      <c r="D37" t="s">
        <v>2863</v>
      </c>
      <c r="E37">
        <v>2</v>
      </c>
    </row>
    <row r="38" spans="1:5" x14ac:dyDescent="0.25">
      <c r="A38">
        <v>4006540</v>
      </c>
      <c r="B38" s="43" t="s">
        <v>0</v>
      </c>
      <c r="C38" s="43" t="s">
        <v>1335</v>
      </c>
      <c r="D38" t="s">
        <v>2865</v>
      </c>
      <c r="E38">
        <v>2</v>
      </c>
    </row>
    <row r="39" spans="1:5" x14ac:dyDescent="0.25">
      <c r="A39">
        <v>7071198</v>
      </c>
      <c r="B39" s="43" t="s">
        <v>0</v>
      </c>
      <c r="C39" s="43" t="s">
        <v>1335</v>
      </c>
      <c r="D39" t="s">
        <v>2870</v>
      </c>
      <c r="E39">
        <v>2</v>
      </c>
    </row>
    <row r="40" spans="1:5" x14ac:dyDescent="0.25">
      <c r="A40" s="43">
        <v>7072184</v>
      </c>
      <c r="B40" s="43" t="s">
        <v>20</v>
      </c>
      <c r="C40" s="43" t="s">
        <v>1335</v>
      </c>
      <c r="D40" s="43" t="s">
        <v>1300</v>
      </c>
      <c r="E40" s="43">
        <v>1</v>
      </c>
    </row>
    <row r="41" spans="1:5" x14ac:dyDescent="0.25">
      <c r="A41" s="43">
        <v>14242856</v>
      </c>
      <c r="B41" s="43" t="s">
        <v>18</v>
      </c>
      <c r="C41" s="43" t="s">
        <v>1335</v>
      </c>
      <c r="D41" s="43" t="s">
        <v>1300</v>
      </c>
      <c r="E41" s="43">
        <v>1</v>
      </c>
    </row>
    <row r="42" spans="1:5" x14ac:dyDescent="0.25">
      <c r="A42" s="43">
        <v>1003215</v>
      </c>
      <c r="B42" s="43" t="s">
        <v>16</v>
      </c>
      <c r="C42" s="43" t="s">
        <v>1335</v>
      </c>
      <c r="D42" s="43" t="s">
        <v>1300</v>
      </c>
      <c r="E42" s="43">
        <v>1</v>
      </c>
    </row>
    <row r="43" spans="1:5" x14ac:dyDescent="0.25">
      <c r="A43" s="43">
        <v>6016435</v>
      </c>
      <c r="B43" s="43" t="s">
        <v>14</v>
      </c>
      <c r="C43" s="43" t="s">
        <v>1335</v>
      </c>
      <c r="D43" s="43" t="s">
        <v>1302</v>
      </c>
      <c r="E43" s="43">
        <v>1</v>
      </c>
    </row>
    <row r="44" spans="1:5" x14ac:dyDescent="0.25">
      <c r="A44" s="43">
        <v>10023001</v>
      </c>
      <c r="B44" s="43" t="s">
        <v>14</v>
      </c>
      <c r="C44" s="43" t="s">
        <v>1335</v>
      </c>
      <c r="D44" s="43" t="s">
        <v>1300</v>
      </c>
      <c r="E44" s="43">
        <v>1</v>
      </c>
    </row>
    <row r="45" spans="1:5" x14ac:dyDescent="0.25">
      <c r="A45" s="43">
        <v>14222171</v>
      </c>
      <c r="B45" s="43" t="s">
        <v>14</v>
      </c>
      <c r="C45" s="43" t="s">
        <v>1335</v>
      </c>
      <c r="D45" s="43" t="s">
        <v>1300</v>
      </c>
      <c r="E45" s="43">
        <v>1</v>
      </c>
    </row>
    <row r="46" spans="1:5" x14ac:dyDescent="0.25">
      <c r="A46" s="43">
        <v>1006143</v>
      </c>
      <c r="B46" s="43" t="s">
        <v>14</v>
      </c>
      <c r="C46" s="43" t="s">
        <v>1335</v>
      </c>
      <c r="D46" s="43" t="s">
        <v>1300</v>
      </c>
      <c r="E46" s="43">
        <v>1</v>
      </c>
    </row>
    <row r="47" spans="1:5" x14ac:dyDescent="0.25">
      <c r="A47" s="43">
        <v>9140312</v>
      </c>
      <c r="B47" s="43" t="s">
        <v>12</v>
      </c>
      <c r="C47" s="43" t="s">
        <v>1335</v>
      </c>
      <c r="D47" s="43" t="s">
        <v>1303</v>
      </c>
      <c r="E47" s="43">
        <v>1</v>
      </c>
    </row>
    <row r="48" spans="1:5" x14ac:dyDescent="0.25">
      <c r="A48" s="43">
        <v>5016969</v>
      </c>
      <c r="B48" s="43" t="s">
        <v>5</v>
      </c>
      <c r="C48" s="43" t="s">
        <v>1335</v>
      </c>
      <c r="D48" s="43" t="s">
        <v>1301</v>
      </c>
      <c r="E48" s="43">
        <v>1</v>
      </c>
    </row>
    <row r="49" spans="1:5" x14ac:dyDescent="0.25">
      <c r="A49" s="43">
        <v>6011198</v>
      </c>
      <c r="B49" s="43" t="s">
        <v>5</v>
      </c>
      <c r="C49" s="43" t="s">
        <v>1335</v>
      </c>
      <c r="D49" s="43" t="s">
        <v>1300</v>
      </c>
      <c r="E49" s="43">
        <v>1</v>
      </c>
    </row>
    <row r="50" spans="1:5" x14ac:dyDescent="0.25">
      <c r="A50" s="43">
        <v>7089231</v>
      </c>
      <c r="B50" s="43" t="s">
        <v>5</v>
      </c>
      <c r="C50" s="43" t="s">
        <v>1335</v>
      </c>
      <c r="D50" s="43" t="s">
        <v>1300</v>
      </c>
      <c r="E50" s="43">
        <v>1</v>
      </c>
    </row>
    <row r="51" spans="1:5" x14ac:dyDescent="0.25">
      <c r="A51" s="43">
        <v>8091779</v>
      </c>
      <c r="B51" s="43" t="s">
        <v>5</v>
      </c>
      <c r="C51" s="43" t="s">
        <v>1335</v>
      </c>
      <c r="D51" s="43" t="s">
        <v>1300</v>
      </c>
      <c r="E51" s="43">
        <v>1</v>
      </c>
    </row>
    <row r="52" spans="1:5" x14ac:dyDescent="0.25">
      <c r="A52" s="43">
        <v>8127397</v>
      </c>
      <c r="B52" s="43" t="s">
        <v>5</v>
      </c>
      <c r="C52" s="43" t="s">
        <v>1335</v>
      </c>
      <c r="D52" s="43" t="s">
        <v>1300</v>
      </c>
      <c r="E52" s="43">
        <v>1</v>
      </c>
    </row>
    <row r="53" spans="1:5" x14ac:dyDescent="0.25">
      <c r="A53" s="43">
        <v>9003331</v>
      </c>
      <c r="B53" s="43" t="s">
        <v>5</v>
      </c>
      <c r="C53" s="43" t="s">
        <v>1335</v>
      </c>
      <c r="D53" s="43" t="s">
        <v>1320</v>
      </c>
      <c r="E53" s="43">
        <v>1</v>
      </c>
    </row>
    <row r="54" spans="1:5" x14ac:dyDescent="0.25">
      <c r="A54" s="43">
        <v>9003370</v>
      </c>
      <c r="B54" s="43" t="s">
        <v>5</v>
      </c>
      <c r="C54" s="43" t="s">
        <v>1335</v>
      </c>
      <c r="D54" s="43" t="s">
        <v>1301</v>
      </c>
      <c r="E54" s="43">
        <v>1</v>
      </c>
    </row>
    <row r="55" spans="1:5" x14ac:dyDescent="0.25">
      <c r="A55" s="43">
        <v>9031387</v>
      </c>
      <c r="B55" s="43" t="s">
        <v>5</v>
      </c>
      <c r="C55" s="43" t="s">
        <v>1335</v>
      </c>
      <c r="D55" s="43" t="s">
        <v>1320</v>
      </c>
      <c r="E55" s="43">
        <v>1</v>
      </c>
    </row>
    <row r="56" spans="1:5" x14ac:dyDescent="0.25">
      <c r="A56" s="43">
        <v>9052398</v>
      </c>
      <c r="B56" s="43" t="s">
        <v>5</v>
      </c>
      <c r="C56" s="43" t="s">
        <v>1335</v>
      </c>
      <c r="D56" s="43" t="s">
        <v>1301</v>
      </c>
      <c r="E56" s="43">
        <v>1</v>
      </c>
    </row>
    <row r="57" spans="1:5" x14ac:dyDescent="0.25">
      <c r="A57" s="43">
        <v>324</v>
      </c>
      <c r="B57" s="43" t="s">
        <v>5</v>
      </c>
      <c r="C57" s="43" t="s">
        <v>1335</v>
      </c>
      <c r="D57" s="43" t="s">
        <v>1301</v>
      </c>
      <c r="E57" s="43">
        <v>1</v>
      </c>
    </row>
    <row r="58" spans="1:5" x14ac:dyDescent="0.25">
      <c r="A58" s="43">
        <v>1007631</v>
      </c>
      <c r="B58" s="43" t="s">
        <v>5</v>
      </c>
      <c r="C58" s="43" t="s">
        <v>1335</v>
      </c>
      <c r="D58" s="43" t="s">
        <v>1302</v>
      </c>
      <c r="E58" s="43">
        <v>1</v>
      </c>
    </row>
    <row r="59" spans="1:5" x14ac:dyDescent="0.25">
      <c r="A59" s="43">
        <v>2003761</v>
      </c>
      <c r="B59" s="43" t="s">
        <v>5</v>
      </c>
      <c r="C59" s="43" t="s">
        <v>1335</v>
      </c>
      <c r="D59" s="43" t="s">
        <v>1301</v>
      </c>
      <c r="E59" s="43">
        <v>1</v>
      </c>
    </row>
    <row r="60" spans="1:5" x14ac:dyDescent="0.25">
      <c r="A60" s="43">
        <v>3005132</v>
      </c>
      <c r="B60" s="43" t="s">
        <v>5</v>
      </c>
      <c r="C60" s="43" t="s">
        <v>1335</v>
      </c>
      <c r="D60" s="43" t="s">
        <v>1301</v>
      </c>
      <c r="E60" s="43">
        <v>1</v>
      </c>
    </row>
    <row r="61" spans="1:5" x14ac:dyDescent="0.25">
      <c r="A61" s="43">
        <v>3016056</v>
      </c>
      <c r="B61" s="43" t="s">
        <v>5</v>
      </c>
      <c r="C61" s="43" t="s">
        <v>1335</v>
      </c>
      <c r="D61" s="43" t="s">
        <v>1301</v>
      </c>
      <c r="E61" s="43">
        <v>1</v>
      </c>
    </row>
    <row r="62" spans="1:5" x14ac:dyDescent="0.25">
      <c r="A62">
        <v>4008140</v>
      </c>
      <c r="B62" s="43" t="s">
        <v>5</v>
      </c>
      <c r="C62" s="43" t="s">
        <v>1335</v>
      </c>
      <c r="D62" t="s">
        <v>1300</v>
      </c>
      <c r="E62">
        <v>1</v>
      </c>
    </row>
    <row r="63" spans="1:5" x14ac:dyDescent="0.25">
      <c r="A63">
        <v>2002573</v>
      </c>
      <c r="B63" s="43" t="s">
        <v>3</v>
      </c>
      <c r="C63" s="43" t="s">
        <v>1335</v>
      </c>
      <c r="D63" t="s">
        <v>1308</v>
      </c>
      <c r="E63">
        <v>1</v>
      </c>
    </row>
    <row r="64" spans="1:5" x14ac:dyDescent="0.25">
      <c r="A64">
        <v>3011892</v>
      </c>
      <c r="B64" s="43" t="s">
        <v>3</v>
      </c>
      <c r="C64" s="43" t="s">
        <v>1335</v>
      </c>
      <c r="D64" t="s">
        <v>1310</v>
      </c>
      <c r="E64">
        <v>1</v>
      </c>
    </row>
    <row r="65" spans="1:5" x14ac:dyDescent="0.25">
      <c r="A65">
        <v>6056633</v>
      </c>
      <c r="B65" s="43" t="s">
        <v>3</v>
      </c>
      <c r="C65" s="43" t="s">
        <v>1335</v>
      </c>
      <c r="D65" t="s">
        <v>1300</v>
      </c>
      <c r="E65">
        <v>1</v>
      </c>
    </row>
    <row r="66" spans="1:5" x14ac:dyDescent="0.25">
      <c r="A66">
        <v>7086224</v>
      </c>
      <c r="B66" s="43" t="s">
        <v>3</v>
      </c>
      <c r="C66" s="43" t="s">
        <v>1335</v>
      </c>
      <c r="D66" t="s">
        <v>1311</v>
      </c>
      <c r="E66">
        <v>1</v>
      </c>
    </row>
    <row r="67" spans="1:5" x14ac:dyDescent="0.25">
      <c r="A67">
        <v>9040167</v>
      </c>
      <c r="B67" s="43" t="s">
        <v>3</v>
      </c>
      <c r="C67" s="43" t="s">
        <v>1335</v>
      </c>
      <c r="D67" t="s">
        <v>1298</v>
      </c>
      <c r="E67">
        <v>1</v>
      </c>
    </row>
    <row r="68" spans="1:5" x14ac:dyDescent="0.25">
      <c r="A68">
        <v>9083682</v>
      </c>
      <c r="B68" s="43" t="s">
        <v>3</v>
      </c>
      <c r="C68" s="43" t="s">
        <v>1335</v>
      </c>
      <c r="D68" t="s">
        <v>1300</v>
      </c>
      <c r="E68">
        <v>1</v>
      </c>
    </row>
    <row r="69" spans="1:5" x14ac:dyDescent="0.25">
      <c r="A69">
        <v>10071135</v>
      </c>
      <c r="B69" s="43" t="s">
        <v>3</v>
      </c>
      <c r="C69" s="43" t="s">
        <v>1335</v>
      </c>
      <c r="D69" t="s">
        <v>1313</v>
      </c>
      <c r="E69">
        <v>1</v>
      </c>
    </row>
    <row r="70" spans="1:5" x14ac:dyDescent="0.25">
      <c r="A70">
        <v>2005223</v>
      </c>
      <c r="B70" s="43" t="s">
        <v>0</v>
      </c>
      <c r="C70" s="43" t="s">
        <v>1335</v>
      </c>
      <c r="D70" t="s">
        <v>1318</v>
      </c>
      <c r="E70">
        <v>1</v>
      </c>
    </row>
    <row r="71" spans="1:5" x14ac:dyDescent="0.25">
      <c r="A71">
        <v>3000152</v>
      </c>
      <c r="B71" s="43" t="s">
        <v>0</v>
      </c>
      <c r="C71" s="43" t="s">
        <v>1335</v>
      </c>
      <c r="D71" t="s">
        <v>1300</v>
      </c>
      <c r="E71">
        <v>1</v>
      </c>
    </row>
    <row r="72" spans="1:5" x14ac:dyDescent="0.25">
      <c r="A72">
        <v>4000996</v>
      </c>
      <c r="B72" s="43" t="s">
        <v>0</v>
      </c>
      <c r="C72" s="43" t="s">
        <v>1335</v>
      </c>
      <c r="D72" t="s">
        <v>1302</v>
      </c>
      <c r="E72">
        <v>1</v>
      </c>
    </row>
    <row r="73" spans="1:5" x14ac:dyDescent="0.25">
      <c r="A73">
        <v>4007054</v>
      </c>
      <c r="B73" s="43" t="s">
        <v>0</v>
      </c>
      <c r="C73" s="43" t="s">
        <v>1335</v>
      </c>
      <c r="D73" t="s">
        <v>1305</v>
      </c>
      <c r="E73">
        <v>1</v>
      </c>
    </row>
    <row r="74" spans="1:5" x14ac:dyDescent="0.25">
      <c r="A74">
        <v>98005277</v>
      </c>
      <c r="B74" s="43" t="s">
        <v>0</v>
      </c>
      <c r="C74" s="43" t="s">
        <v>1335</v>
      </c>
      <c r="D74" t="s">
        <v>1300</v>
      </c>
      <c r="E74">
        <v>1</v>
      </c>
    </row>
    <row r="75" spans="1:5" x14ac:dyDescent="0.25">
      <c r="A75">
        <v>8073645</v>
      </c>
      <c r="B75" s="43" t="s">
        <v>0</v>
      </c>
      <c r="C75" s="43" t="s">
        <v>1335</v>
      </c>
      <c r="D75" t="s">
        <v>1302</v>
      </c>
      <c r="E75">
        <v>1</v>
      </c>
    </row>
    <row r="76" spans="1:5" x14ac:dyDescent="0.25">
      <c r="A76">
        <v>8103536</v>
      </c>
      <c r="B76" s="43" t="s">
        <v>0</v>
      </c>
      <c r="C76" s="43" t="s">
        <v>1335</v>
      </c>
      <c r="D76" t="s">
        <v>1300</v>
      </c>
      <c r="E76">
        <v>1</v>
      </c>
    </row>
    <row r="77" spans="1:5" x14ac:dyDescent="0.25">
      <c r="A77">
        <v>9036964</v>
      </c>
      <c r="B77" s="43" t="s">
        <v>0</v>
      </c>
      <c r="C77" s="43" t="s">
        <v>1335</v>
      </c>
      <c r="D77" t="s">
        <v>1302</v>
      </c>
      <c r="E77">
        <v>1</v>
      </c>
    </row>
    <row r="78" spans="1:5" x14ac:dyDescent="0.25">
      <c r="A78">
        <v>10173664</v>
      </c>
      <c r="B78" s="43" t="s">
        <v>0</v>
      </c>
      <c r="C78" s="43" t="s">
        <v>1335</v>
      </c>
      <c r="D78" t="s">
        <v>1304</v>
      </c>
      <c r="E78">
        <v>1</v>
      </c>
    </row>
    <row r="80" spans="1:5" x14ac:dyDescent="0.25">
      <c r="A80">
        <f>SUBTOTAL(2,_Hb1[Edited_BfArM Nummer2])</f>
        <v>77</v>
      </c>
      <c r="E80">
        <f>SUBTOTAL(9,_Hb1[Total Number of Observations])</f>
        <v>192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Q370"/>
  <sheetViews>
    <sheetView workbookViewId="0">
      <selection sqref="A1:BQ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32" customWidth="1"/>
    <col min="4" max="7" width="31" customWidth="1"/>
    <col min="8" max="15" width="30" customWidth="1"/>
    <col min="16" max="16" width="28.42578125" customWidth="1"/>
    <col min="17" max="25" width="19.85546875" customWidth="1"/>
    <col min="26" max="68" width="20.85546875" customWidth="1"/>
    <col min="69" max="69" width="21.85546875" customWidth="1"/>
  </cols>
  <sheetData>
    <row r="1" spans="1:69" x14ac:dyDescent="0.25">
      <c r="A1" s="6" t="s">
        <v>96</v>
      </c>
      <c r="B1" s="7" t="s">
        <v>97</v>
      </c>
      <c r="C1" s="2" t="s">
        <v>1352</v>
      </c>
      <c r="D1" s="2" t="s">
        <v>1353</v>
      </c>
      <c r="E1" s="2" t="s">
        <v>1354</v>
      </c>
      <c r="F1" s="2" t="s">
        <v>1355</v>
      </c>
      <c r="G1" s="2" t="s">
        <v>1356</v>
      </c>
      <c r="H1" s="2" t="s">
        <v>1357</v>
      </c>
      <c r="I1" s="2" t="s">
        <v>1358</v>
      </c>
      <c r="J1" s="2" t="s">
        <v>1359</v>
      </c>
      <c r="K1" s="2" t="s">
        <v>1360</v>
      </c>
      <c r="L1" s="2" t="s">
        <v>1361</v>
      </c>
      <c r="M1" s="2" t="s">
        <v>1362</v>
      </c>
      <c r="N1" s="2" t="s">
        <v>1363</v>
      </c>
      <c r="O1" s="2" t="s">
        <v>1364</v>
      </c>
      <c r="P1" s="2" t="s">
        <v>1365</v>
      </c>
      <c r="Q1" s="2" t="s">
        <v>1366</v>
      </c>
      <c r="R1" s="2" t="s">
        <v>1367</v>
      </c>
      <c r="S1" s="2" t="s">
        <v>1368</v>
      </c>
      <c r="T1" s="2" t="s">
        <v>1369</v>
      </c>
      <c r="U1" s="2" t="s">
        <v>1370</v>
      </c>
      <c r="V1" s="2" t="s">
        <v>1371</v>
      </c>
      <c r="W1" s="2" t="s">
        <v>1372</v>
      </c>
      <c r="X1" s="2" t="s">
        <v>1373</v>
      </c>
      <c r="Y1" s="2" t="s">
        <v>1374</v>
      </c>
      <c r="Z1" s="2" t="s">
        <v>1375</v>
      </c>
      <c r="AA1" s="2" t="s">
        <v>1376</v>
      </c>
      <c r="AB1" s="2" t="s">
        <v>1377</v>
      </c>
      <c r="AC1" s="2" t="s">
        <v>1378</v>
      </c>
      <c r="AD1" s="2" t="s">
        <v>1379</v>
      </c>
      <c r="AE1" s="2" t="s">
        <v>1380</v>
      </c>
      <c r="AF1" s="2" t="s">
        <v>1381</v>
      </c>
      <c r="AG1" s="2" t="s">
        <v>1382</v>
      </c>
      <c r="AH1" s="2" t="s">
        <v>1383</v>
      </c>
      <c r="AI1" s="2" t="s">
        <v>1384</v>
      </c>
      <c r="AJ1" s="2" t="s">
        <v>1385</v>
      </c>
      <c r="AK1" s="2" t="s">
        <v>1386</v>
      </c>
      <c r="AL1" s="2" t="s">
        <v>1387</v>
      </c>
      <c r="AM1" s="2" t="s">
        <v>1388</v>
      </c>
      <c r="AN1" s="2" t="s">
        <v>1389</v>
      </c>
      <c r="AO1" s="2" t="s">
        <v>1390</v>
      </c>
      <c r="AP1" s="2" t="s">
        <v>1391</v>
      </c>
      <c r="AQ1" s="2" t="s">
        <v>1392</v>
      </c>
      <c r="AR1" s="2" t="s">
        <v>1393</v>
      </c>
      <c r="AS1" s="2" t="s">
        <v>1394</v>
      </c>
      <c r="AT1" s="2" t="s">
        <v>1395</v>
      </c>
      <c r="AU1" s="2" t="s">
        <v>1396</v>
      </c>
      <c r="AV1" s="2" t="s">
        <v>1397</v>
      </c>
      <c r="AW1" s="2" t="s">
        <v>1398</v>
      </c>
      <c r="AX1" s="2" t="s">
        <v>1399</v>
      </c>
      <c r="AY1" s="2" t="s">
        <v>1400</v>
      </c>
      <c r="AZ1" s="2" t="s">
        <v>1401</v>
      </c>
      <c r="BA1" s="2" t="s">
        <v>1402</v>
      </c>
      <c r="BB1" s="2" t="s">
        <v>1403</v>
      </c>
      <c r="BC1" s="2" t="s">
        <v>1404</v>
      </c>
      <c r="BD1" s="2" t="s">
        <v>1405</v>
      </c>
      <c r="BE1" s="2" t="s">
        <v>1406</v>
      </c>
      <c r="BF1" s="2" t="s">
        <v>1407</v>
      </c>
      <c r="BG1" s="2" t="s">
        <v>1408</v>
      </c>
      <c r="BH1" s="2" t="s">
        <v>1409</v>
      </c>
      <c r="BI1" s="2" t="s">
        <v>1410</v>
      </c>
      <c r="BJ1" s="2" t="s">
        <v>1411</v>
      </c>
      <c r="BK1" s="2" t="s">
        <v>1412</v>
      </c>
      <c r="BL1" s="2" t="s">
        <v>1413</v>
      </c>
      <c r="BM1" s="2" t="s">
        <v>1414</v>
      </c>
      <c r="BN1" s="2" t="s">
        <v>1415</v>
      </c>
      <c r="BO1" s="2" t="s">
        <v>1416</v>
      </c>
      <c r="BP1" s="2" t="s">
        <v>1417</v>
      </c>
      <c r="BQ1" s="2" t="s">
        <v>1418</v>
      </c>
    </row>
    <row r="2" spans="1:69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</row>
    <row r="3" spans="1:69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</row>
    <row r="4" spans="1:69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</row>
    <row r="5" spans="1:69" x14ac:dyDescent="0.25">
      <c r="A5">
        <v>95005911</v>
      </c>
      <c r="B5" t="s">
        <v>20</v>
      </c>
    </row>
    <row r="6" spans="1:69" x14ac:dyDescent="0.25">
      <c r="A6">
        <v>99001908</v>
      </c>
      <c r="B6" t="s">
        <v>20</v>
      </c>
    </row>
    <row r="7" spans="1:69" x14ac:dyDescent="0.25">
      <c r="A7">
        <v>99004067</v>
      </c>
      <c r="B7" t="s">
        <v>20</v>
      </c>
    </row>
    <row r="8" spans="1:69" x14ac:dyDescent="0.25">
      <c r="A8">
        <v>97002136</v>
      </c>
      <c r="B8" t="s">
        <v>20</v>
      </c>
    </row>
    <row r="9" spans="1:69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</row>
    <row r="10" spans="1:69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</row>
    <row r="11" spans="1:69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</row>
    <row r="12" spans="1:69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</row>
    <row r="13" spans="1:69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</row>
    <row r="14" spans="1:69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</row>
    <row r="15" spans="1:69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</row>
    <row r="16" spans="1:69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</row>
    <row r="17" spans="1:69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</row>
    <row r="18" spans="1:69" x14ac:dyDescent="0.25">
      <c r="A18">
        <v>1480</v>
      </c>
      <c r="B18" t="s">
        <v>16</v>
      </c>
    </row>
    <row r="19" spans="1:69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</row>
    <row r="20" spans="1:69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</row>
    <row r="21" spans="1:69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</row>
    <row r="22" spans="1:69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</row>
    <row r="23" spans="1:69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</row>
    <row r="24" spans="1:69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</row>
    <row r="25" spans="1:69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</row>
    <row r="26" spans="1:69" x14ac:dyDescent="0.25">
      <c r="A26">
        <v>99000897</v>
      </c>
      <c r="B26" t="s">
        <v>16</v>
      </c>
    </row>
    <row r="27" spans="1:69" x14ac:dyDescent="0.25">
      <c r="A27">
        <v>99001245</v>
      </c>
      <c r="B27" t="s">
        <v>16</v>
      </c>
    </row>
    <row r="28" spans="1:69" x14ac:dyDescent="0.25">
      <c r="A28">
        <v>99001902</v>
      </c>
      <c r="B28" t="s">
        <v>16</v>
      </c>
    </row>
    <row r="29" spans="1:69" x14ac:dyDescent="0.25">
      <c r="A29">
        <v>99001912</v>
      </c>
      <c r="B29" t="s">
        <v>16</v>
      </c>
    </row>
    <row r="30" spans="1:69" x14ac:dyDescent="0.25">
      <c r="A30">
        <v>99001913</v>
      </c>
      <c r="B30" t="s">
        <v>16</v>
      </c>
    </row>
    <row r="31" spans="1:69" x14ac:dyDescent="0.25">
      <c r="A31">
        <v>99001937</v>
      </c>
      <c r="B31" t="s">
        <v>16</v>
      </c>
    </row>
    <row r="32" spans="1:69" x14ac:dyDescent="0.25">
      <c r="A32">
        <v>99001943</v>
      </c>
      <c r="B32" t="s">
        <v>16</v>
      </c>
    </row>
    <row r="33" spans="1:69" x14ac:dyDescent="0.25">
      <c r="A33">
        <v>99001927</v>
      </c>
      <c r="B33" t="s">
        <v>16</v>
      </c>
    </row>
    <row r="34" spans="1:69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</row>
    <row r="35" spans="1:69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</row>
    <row r="36" spans="1:69" x14ac:dyDescent="0.25">
      <c r="A36" s="14">
        <v>96018835</v>
      </c>
      <c r="B36" t="s">
        <v>16</v>
      </c>
      <c r="R36">
        <v>3.9</v>
      </c>
      <c r="S36">
        <v>4.0999999999999996</v>
      </c>
      <c r="T36">
        <v>3.7</v>
      </c>
      <c r="V36">
        <v>3.9</v>
      </c>
      <c r="Y36">
        <v>8.4</v>
      </c>
      <c r="AB36">
        <v>7.2</v>
      </c>
      <c r="AD36">
        <v>8.3000000000000007</v>
      </c>
      <c r="AG36">
        <v>12.1</v>
      </c>
    </row>
    <row r="37" spans="1:69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</row>
    <row r="38" spans="1:69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</row>
    <row r="40" spans="1:69" x14ac:dyDescent="0.25">
      <c r="A40" s="15">
        <v>6016435</v>
      </c>
      <c r="B40" t="s">
        <v>14</v>
      </c>
    </row>
    <row r="41" spans="1:69" x14ac:dyDescent="0.25">
      <c r="A41">
        <v>8045149</v>
      </c>
      <c r="B41" t="s">
        <v>14</v>
      </c>
    </row>
    <row r="42" spans="1:69" x14ac:dyDescent="0.25">
      <c r="A42">
        <v>10023001</v>
      </c>
      <c r="B42" t="s">
        <v>14</v>
      </c>
    </row>
    <row r="43" spans="1:69" x14ac:dyDescent="0.25">
      <c r="A43">
        <v>10027526</v>
      </c>
      <c r="B43" t="s">
        <v>14</v>
      </c>
    </row>
    <row r="44" spans="1:69" x14ac:dyDescent="0.25">
      <c r="A44">
        <v>14222171</v>
      </c>
      <c r="B44" t="s">
        <v>14</v>
      </c>
    </row>
    <row r="45" spans="1:69" x14ac:dyDescent="0.25">
      <c r="A45">
        <v>1006143</v>
      </c>
      <c r="B45" t="s">
        <v>14</v>
      </c>
    </row>
    <row r="46" spans="1:69" x14ac:dyDescent="0.25">
      <c r="A46">
        <v>6006917</v>
      </c>
      <c r="B46" t="s">
        <v>14</v>
      </c>
    </row>
    <row r="48" spans="1:69" x14ac:dyDescent="0.25">
      <c r="A48">
        <v>8057159</v>
      </c>
      <c r="B48" t="s">
        <v>12</v>
      </c>
    </row>
    <row r="49" spans="1:20" x14ac:dyDescent="0.25">
      <c r="A49" s="14">
        <v>9140312</v>
      </c>
      <c r="B49" t="s">
        <v>12</v>
      </c>
    </row>
    <row r="50" spans="1:20" x14ac:dyDescent="0.25">
      <c r="A50">
        <v>12008230</v>
      </c>
      <c r="B50" t="s">
        <v>12</v>
      </c>
    </row>
    <row r="51" spans="1:20" x14ac:dyDescent="0.25">
      <c r="A51">
        <v>12088444</v>
      </c>
      <c r="B51" t="s">
        <v>12</v>
      </c>
    </row>
    <row r="52" spans="1:20" x14ac:dyDescent="0.25">
      <c r="A52" s="14">
        <v>13118872</v>
      </c>
      <c r="B52" t="s">
        <v>12</v>
      </c>
    </row>
    <row r="53" spans="1:20" x14ac:dyDescent="0.25">
      <c r="A53">
        <v>12012030</v>
      </c>
      <c r="B53" t="s">
        <v>12</v>
      </c>
    </row>
    <row r="55" spans="1:20" x14ac:dyDescent="0.25">
      <c r="A55" s="15">
        <v>9074418</v>
      </c>
      <c r="B55" t="s">
        <v>11</v>
      </c>
    </row>
    <row r="56" spans="1:20" x14ac:dyDescent="0.25">
      <c r="A56" s="14">
        <v>1263</v>
      </c>
      <c r="B56" t="s">
        <v>11</v>
      </c>
    </row>
    <row r="57" spans="1:20" x14ac:dyDescent="0.25">
      <c r="A57">
        <v>98004910</v>
      </c>
      <c r="B57" t="s">
        <v>11</v>
      </c>
    </row>
    <row r="58" spans="1:20" x14ac:dyDescent="0.25">
      <c r="A58" s="15">
        <v>7103068</v>
      </c>
      <c r="B58" t="s">
        <v>11</v>
      </c>
      <c r="P58">
        <v>18.3002</v>
      </c>
    </row>
    <row r="59" spans="1:20" x14ac:dyDescent="0.25">
      <c r="A59">
        <v>11240728</v>
      </c>
      <c r="B59" t="s">
        <v>11</v>
      </c>
      <c r="Q59">
        <v>3.2974999999999999</v>
      </c>
      <c r="R59">
        <v>1.3681000000000001</v>
      </c>
      <c r="T59">
        <v>0.92379999999999995</v>
      </c>
    </row>
    <row r="61" spans="1:20" x14ac:dyDescent="0.25">
      <c r="A61">
        <v>5015869</v>
      </c>
      <c r="B61" t="s">
        <v>5</v>
      </c>
    </row>
    <row r="62" spans="1:20" x14ac:dyDescent="0.25">
      <c r="A62" s="15">
        <v>5016969</v>
      </c>
      <c r="B62" t="s">
        <v>5</v>
      </c>
    </row>
    <row r="63" spans="1:20" x14ac:dyDescent="0.25">
      <c r="A63">
        <v>6023231</v>
      </c>
      <c r="B63" t="s">
        <v>5</v>
      </c>
    </row>
    <row r="64" spans="1:20" x14ac:dyDescent="0.25">
      <c r="A64" s="15">
        <v>6011198</v>
      </c>
      <c r="B64" t="s">
        <v>5</v>
      </c>
      <c r="P64">
        <v>11.2</v>
      </c>
    </row>
    <row r="65" spans="1:29" x14ac:dyDescent="0.25">
      <c r="A65" s="14">
        <v>6012681</v>
      </c>
      <c r="B65" t="s">
        <v>5</v>
      </c>
      <c r="R65">
        <v>2.7</v>
      </c>
    </row>
    <row r="66" spans="1:29" x14ac:dyDescent="0.25">
      <c r="A66">
        <v>6014511</v>
      </c>
      <c r="B66" t="s">
        <v>5</v>
      </c>
    </row>
    <row r="67" spans="1:29" x14ac:dyDescent="0.25">
      <c r="A67">
        <v>6045127</v>
      </c>
      <c r="B67" t="s">
        <v>5</v>
      </c>
    </row>
    <row r="68" spans="1:29" x14ac:dyDescent="0.25">
      <c r="A68" s="14">
        <v>7000458</v>
      </c>
      <c r="B68" t="s">
        <v>5</v>
      </c>
      <c r="V68">
        <v>0.3</v>
      </c>
    </row>
    <row r="69" spans="1:29" x14ac:dyDescent="0.25">
      <c r="A69">
        <v>7015502</v>
      </c>
      <c r="B69" t="s">
        <v>5</v>
      </c>
    </row>
    <row r="70" spans="1:29" x14ac:dyDescent="0.25">
      <c r="A70">
        <v>7025847</v>
      </c>
      <c r="B70" t="s">
        <v>5</v>
      </c>
    </row>
    <row r="71" spans="1:29" x14ac:dyDescent="0.25">
      <c r="A71">
        <v>7082707</v>
      </c>
      <c r="B71" t="s">
        <v>5</v>
      </c>
    </row>
    <row r="72" spans="1:29" x14ac:dyDescent="0.25">
      <c r="A72" s="14">
        <v>7083159</v>
      </c>
      <c r="B72" t="s">
        <v>5</v>
      </c>
    </row>
    <row r="73" spans="1:29" x14ac:dyDescent="0.25">
      <c r="A73">
        <v>7084659</v>
      </c>
      <c r="B73" t="s">
        <v>5</v>
      </c>
    </row>
    <row r="74" spans="1:29" x14ac:dyDescent="0.25">
      <c r="A74" s="14">
        <v>7076814</v>
      </c>
      <c r="B74" t="s">
        <v>5</v>
      </c>
      <c r="R74">
        <v>4.3148999999999997</v>
      </c>
    </row>
    <row r="75" spans="1:29" x14ac:dyDescent="0.25">
      <c r="A75">
        <v>7076815</v>
      </c>
      <c r="B75" t="s">
        <v>5</v>
      </c>
      <c r="Q75">
        <v>1.4851000000000001</v>
      </c>
    </row>
    <row r="76" spans="1:29" x14ac:dyDescent="0.25">
      <c r="A76">
        <v>7089231</v>
      </c>
      <c r="B76" t="s">
        <v>5</v>
      </c>
    </row>
    <row r="77" spans="1:29" x14ac:dyDescent="0.25">
      <c r="A77">
        <v>7116004</v>
      </c>
      <c r="B77" t="s">
        <v>5</v>
      </c>
    </row>
    <row r="78" spans="1:29" x14ac:dyDescent="0.25">
      <c r="A78">
        <v>8003819</v>
      </c>
      <c r="B78" t="s">
        <v>5</v>
      </c>
    </row>
    <row r="79" spans="1:29" x14ac:dyDescent="0.25">
      <c r="A79" s="14">
        <v>8091779</v>
      </c>
      <c r="B79" t="s">
        <v>5</v>
      </c>
      <c r="P79">
        <v>11.2</v>
      </c>
    </row>
    <row r="80" spans="1:29" x14ac:dyDescent="0.25">
      <c r="A80">
        <v>8112522</v>
      </c>
      <c r="B80" t="s">
        <v>5</v>
      </c>
      <c r="X80">
        <v>0.74</v>
      </c>
      <c r="Z80">
        <v>2.5499999999999998</v>
      </c>
      <c r="AC80">
        <v>3.88</v>
      </c>
    </row>
    <row r="81" spans="1:69" x14ac:dyDescent="0.25">
      <c r="A81">
        <v>8127397</v>
      </c>
      <c r="B81" t="s">
        <v>5</v>
      </c>
    </row>
    <row r="82" spans="1:69" x14ac:dyDescent="0.25">
      <c r="A82">
        <v>8130998</v>
      </c>
      <c r="B82" t="s">
        <v>5</v>
      </c>
    </row>
    <row r="83" spans="1:69" x14ac:dyDescent="0.25">
      <c r="A83" s="14">
        <v>9002836</v>
      </c>
      <c r="B83" t="s">
        <v>5</v>
      </c>
    </row>
    <row r="84" spans="1:69" x14ac:dyDescent="0.25">
      <c r="A84" s="14">
        <v>9003331</v>
      </c>
      <c r="B84" t="s">
        <v>5</v>
      </c>
      <c r="AL84">
        <v>1.9470000000000001</v>
      </c>
      <c r="AV84">
        <v>2.9058000000000002</v>
      </c>
    </row>
    <row r="85" spans="1:69" x14ac:dyDescent="0.25">
      <c r="A85">
        <v>9003370</v>
      </c>
      <c r="B85" t="s">
        <v>5</v>
      </c>
    </row>
    <row r="86" spans="1:69" x14ac:dyDescent="0.25">
      <c r="A86">
        <v>9016278</v>
      </c>
      <c r="B86" t="s">
        <v>5</v>
      </c>
      <c r="I86" s="25">
        <v>29.870799999999999</v>
      </c>
      <c r="J86" s="25"/>
      <c r="K86" s="25"/>
      <c r="L86" s="25"/>
      <c r="M86" s="25"/>
      <c r="N86" s="25">
        <v>28.900200000000002</v>
      </c>
      <c r="O86" s="25"/>
      <c r="P86" s="25"/>
      <c r="S86" s="25">
        <v>25.5442</v>
      </c>
      <c r="W86">
        <v>17.850000000000001</v>
      </c>
    </row>
    <row r="87" spans="1:69" x14ac:dyDescent="0.25">
      <c r="A87">
        <v>9030684</v>
      </c>
      <c r="B87" t="s">
        <v>5</v>
      </c>
    </row>
    <row r="88" spans="1:69" x14ac:dyDescent="0.25">
      <c r="A88">
        <v>9031387</v>
      </c>
      <c r="B88" t="s">
        <v>5</v>
      </c>
    </row>
    <row r="89" spans="1:69" x14ac:dyDescent="0.25">
      <c r="A89">
        <v>9038676</v>
      </c>
      <c r="B89" t="s">
        <v>5</v>
      </c>
    </row>
    <row r="90" spans="1:69" x14ac:dyDescent="0.25">
      <c r="A90" s="14">
        <v>9039416</v>
      </c>
      <c r="B90" t="s">
        <v>5</v>
      </c>
      <c r="T90">
        <v>0.27479999999999999</v>
      </c>
    </row>
    <row r="91" spans="1:69" x14ac:dyDescent="0.25">
      <c r="A91">
        <v>9042861</v>
      </c>
      <c r="B91" t="s">
        <v>5</v>
      </c>
      <c r="AG91" s="25">
        <v>1.4032</v>
      </c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</row>
    <row r="92" spans="1:69" x14ac:dyDescent="0.25">
      <c r="A92" s="14">
        <v>9044899</v>
      </c>
      <c r="B92" t="s">
        <v>5</v>
      </c>
      <c r="Q92">
        <v>0.43</v>
      </c>
    </row>
    <row r="93" spans="1:69" x14ac:dyDescent="0.25">
      <c r="A93">
        <v>9052398</v>
      </c>
      <c r="B93" t="s">
        <v>5</v>
      </c>
    </row>
    <row r="94" spans="1:69" x14ac:dyDescent="0.25">
      <c r="A94">
        <v>9085204</v>
      </c>
      <c r="B94" t="s">
        <v>5</v>
      </c>
      <c r="S94">
        <v>5.2</v>
      </c>
    </row>
    <row r="95" spans="1:69" x14ac:dyDescent="0.25">
      <c r="A95">
        <v>9105492</v>
      </c>
      <c r="B95" t="s">
        <v>5</v>
      </c>
      <c r="Q95">
        <v>12.8</v>
      </c>
      <c r="R95">
        <v>8.5</v>
      </c>
      <c r="S95">
        <v>6.1</v>
      </c>
      <c r="AB95">
        <v>3.7</v>
      </c>
    </row>
    <row r="96" spans="1:69" x14ac:dyDescent="0.25">
      <c r="A96" s="14">
        <v>9138470</v>
      </c>
      <c r="B96" t="s">
        <v>5</v>
      </c>
      <c r="R96" s="20" t="s">
        <v>1419</v>
      </c>
    </row>
    <row r="97" spans="1:48" x14ac:dyDescent="0.25">
      <c r="A97" s="14">
        <v>9150676</v>
      </c>
      <c r="B97" t="s">
        <v>5</v>
      </c>
    </row>
    <row r="98" spans="1:48" x14ac:dyDescent="0.25">
      <c r="A98" s="14">
        <v>10010926</v>
      </c>
      <c r="B98" t="s">
        <v>5</v>
      </c>
      <c r="S98">
        <v>0.2324</v>
      </c>
      <c r="U98">
        <v>0.36030000000000001</v>
      </c>
    </row>
    <row r="99" spans="1:48" x14ac:dyDescent="0.25">
      <c r="A99">
        <v>10030897</v>
      </c>
      <c r="B99" t="s">
        <v>5</v>
      </c>
      <c r="E99">
        <v>0.36</v>
      </c>
      <c r="Q99">
        <v>2.48</v>
      </c>
      <c r="S99">
        <v>5.09</v>
      </c>
      <c r="V99">
        <v>1.81</v>
      </c>
      <c r="AD99">
        <v>1.23</v>
      </c>
      <c r="AK99">
        <v>0.93</v>
      </c>
      <c r="AV99">
        <v>1.0900000000000001</v>
      </c>
    </row>
    <row r="100" spans="1:48" x14ac:dyDescent="0.25">
      <c r="A100" s="16">
        <v>10091530</v>
      </c>
      <c r="B100" t="s">
        <v>5</v>
      </c>
    </row>
    <row r="101" spans="1:48" x14ac:dyDescent="0.25">
      <c r="A101">
        <v>10102052</v>
      </c>
      <c r="B101" t="s">
        <v>5</v>
      </c>
    </row>
    <row r="102" spans="1:48" x14ac:dyDescent="0.25">
      <c r="A102">
        <v>10104735</v>
      </c>
      <c r="B102" t="s">
        <v>5</v>
      </c>
    </row>
    <row r="103" spans="1:48" x14ac:dyDescent="0.25">
      <c r="A103" s="15">
        <v>10109552</v>
      </c>
      <c r="B103" t="s">
        <v>5</v>
      </c>
    </row>
    <row r="104" spans="1:48" x14ac:dyDescent="0.25">
      <c r="A104">
        <v>10131550</v>
      </c>
      <c r="B104" t="s">
        <v>5</v>
      </c>
    </row>
    <row r="105" spans="1:48" x14ac:dyDescent="0.25">
      <c r="A105">
        <v>10131607</v>
      </c>
      <c r="B105" t="s">
        <v>5</v>
      </c>
    </row>
    <row r="106" spans="1:48" x14ac:dyDescent="0.25">
      <c r="A106">
        <v>10145202</v>
      </c>
      <c r="B106" t="s">
        <v>5</v>
      </c>
    </row>
    <row r="107" spans="1:48" x14ac:dyDescent="0.25">
      <c r="A107">
        <v>10158770</v>
      </c>
      <c r="B107" t="s">
        <v>5</v>
      </c>
    </row>
    <row r="108" spans="1:48" x14ac:dyDescent="0.25">
      <c r="A108">
        <v>10162949</v>
      </c>
      <c r="B108" t="s">
        <v>5</v>
      </c>
    </row>
    <row r="109" spans="1:48" x14ac:dyDescent="0.25">
      <c r="A109">
        <v>10171633</v>
      </c>
      <c r="B109" t="s">
        <v>5</v>
      </c>
    </row>
    <row r="110" spans="1:48" x14ac:dyDescent="0.25">
      <c r="A110">
        <v>10180409</v>
      </c>
      <c r="B110" t="s">
        <v>5</v>
      </c>
    </row>
    <row r="111" spans="1:48" x14ac:dyDescent="0.25">
      <c r="A111">
        <v>11005762</v>
      </c>
      <c r="B111" t="s">
        <v>5</v>
      </c>
    </row>
    <row r="112" spans="1:48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61" x14ac:dyDescent="0.25">
      <c r="A129">
        <v>12229481</v>
      </c>
      <c r="B129" t="s">
        <v>5</v>
      </c>
    </row>
    <row r="130" spans="1:61" x14ac:dyDescent="0.25">
      <c r="A130">
        <v>12258821</v>
      </c>
      <c r="B130" t="s">
        <v>5</v>
      </c>
    </row>
    <row r="131" spans="1:61" x14ac:dyDescent="0.25">
      <c r="A131">
        <v>12309729</v>
      </c>
      <c r="B131" t="s">
        <v>5</v>
      </c>
    </row>
    <row r="132" spans="1:61" x14ac:dyDescent="0.25">
      <c r="A132">
        <v>12314941</v>
      </c>
      <c r="B132" t="s">
        <v>5</v>
      </c>
    </row>
    <row r="133" spans="1:61" x14ac:dyDescent="0.25">
      <c r="A133">
        <v>12323945</v>
      </c>
      <c r="B133" t="s">
        <v>5</v>
      </c>
    </row>
    <row r="134" spans="1:61" x14ac:dyDescent="0.25">
      <c r="A134">
        <v>13005942</v>
      </c>
      <c r="B134" t="s">
        <v>5</v>
      </c>
    </row>
    <row r="135" spans="1:61" x14ac:dyDescent="0.25">
      <c r="A135">
        <v>324</v>
      </c>
      <c r="B135" t="s">
        <v>5</v>
      </c>
      <c r="AP135">
        <v>0.7</v>
      </c>
    </row>
    <row r="136" spans="1:61" x14ac:dyDescent="0.25">
      <c r="A136" s="14">
        <v>3909</v>
      </c>
      <c r="B136" t="s">
        <v>5</v>
      </c>
      <c r="BI136">
        <v>4.2</v>
      </c>
    </row>
    <row r="137" spans="1:61" x14ac:dyDescent="0.25">
      <c r="A137" s="14">
        <v>4663</v>
      </c>
      <c r="B137" t="s">
        <v>5</v>
      </c>
    </row>
    <row r="138" spans="1:61" x14ac:dyDescent="0.25">
      <c r="A138">
        <v>1005522</v>
      </c>
      <c r="B138" t="s">
        <v>5</v>
      </c>
      <c r="Y138">
        <v>0.3</v>
      </c>
      <c r="AE138">
        <v>0.7</v>
      </c>
    </row>
    <row r="139" spans="1:61" x14ac:dyDescent="0.25">
      <c r="A139">
        <v>1007631</v>
      </c>
      <c r="B139" t="s">
        <v>5</v>
      </c>
      <c r="R139">
        <v>8.14</v>
      </c>
      <c r="U139">
        <v>8.14</v>
      </c>
      <c r="AB139">
        <v>5.44</v>
      </c>
      <c r="AO139">
        <v>1.96</v>
      </c>
    </row>
    <row r="140" spans="1:61" x14ac:dyDescent="0.25">
      <c r="A140">
        <v>1009760</v>
      </c>
      <c r="B140" t="s">
        <v>5</v>
      </c>
      <c r="P140">
        <v>7.67</v>
      </c>
    </row>
    <row r="141" spans="1:61" x14ac:dyDescent="0.25">
      <c r="A141">
        <v>2000646</v>
      </c>
      <c r="B141" t="s">
        <v>5</v>
      </c>
      <c r="Q141">
        <v>0.7</v>
      </c>
      <c r="R141">
        <v>0.9</v>
      </c>
      <c r="Z141">
        <v>0.7</v>
      </c>
      <c r="AA141">
        <v>1.1000000000000001</v>
      </c>
    </row>
    <row r="142" spans="1:61" x14ac:dyDescent="0.25">
      <c r="A142">
        <v>2003761</v>
      </c>
      <c r="B142" t="s">
        <v>5</v>
      </c>
    </row>
    <row r="143" spans="1:61" x14ac:dyDescent="0.25">
      <c r="A143">
        <v>2004061</v>
      </c>
      <c r="B143" t="s">
        <v>5</v>
      </c>
    </row>
    <row r="144" spans="1:61" x14ac:dyDescent="0.25">
      <c r="A144">
        <v>2006469</v>
      </c>
      <c r="B144" t="s">
        <v>5</v>
      </c>
    </row>
    <row r="145" spans="1:66" x14ac:dyDescent="0.25">
      <c r="A145" s="14">
        <v>3005132</v>
      </c>
      <c r="B145" t="s">
        <v>5</v>
      </c>
      <c r="Q145">
        <v>3.46</v>
      </c>
    </row>
    <row r="146" spans="1:66" x14ac:dyDescent="0.25">
      <c r="A146">
        <v>3009119</v>
      </c>
      <c r="B146" t="s">
        <v>5</v>
      </c>
    </row>
    <row r="147" spans="1:66" x14ac:dyDescent="0.25">
      <c r="A147">
        <v>3009936</v>
      </c>
      <c r="B147" t="s">
        <v>5</v>
      </c>
    </row>
    <row r="148" spans="1:66" x14ac:dyDescent="0.25">
      <c r="A148">
        <v>3011094</v>
      </c>
      <c r="B148" t="s">
        <v>5</v>
      </c>
    </row>
    <row r="149" spans="1:66" x14ac:dyDescent="0.25">
      <c r="A149">
        <v>3014643</v>
      </c>
      <c r="B149" t="s">
        <v>5</v>
      </c>
    </row>
    <row r="150" spans="1:66" x14ac:dyDescent="0.25">
      <c r="A150" s="14">
        <v>3016056</v>
      </c>
      <c r="B150" t="s">
        <v>5</v>
      </c>
      <c r="BN150">
        <v>0.9</v>
      </c>
    </row>
    <row r="151" spans="1:66" x14ac:dyDescent="0.25">
      <c r="A151" s="14">
        <v>3900219</v>
      </c>
      <c r="B151" t="s">
        <v>5</v>
      </c>
    </row>
    <row r="152" spans="1:66" x14ac:dyDescent="0.25">
      <c r="A152">
        <v>4000158</v>
      </c>
      <c r="B152" t="s">
        <v>5</v>
      </c>
    </row>
    <row r="153" spans="1:66" x14ac:dyDescent="0.25">
      <c r="A153">
        <v>4000304</v>
      </c>
      <c r="B153" t="s">
        <v>5</v>
      </c>
      <c r="Q153" s="25">
        <v>2.5667</v>
      </c>
    </row>
    <row r="154" spans="1:66" x14ac:dyDescent="0.25">
      <c r="A154" s="14">
        <v>4001905</v>
      </c>
      <c r="B154" t="s">
        <v>5</v>
      </c>
    </row>
    <row r="155" spans="1:66" x14ac:dyDescent="0.25">
      <c r="A155">
        <v>4002206</v>
      </c>
      <c r="B155" t="s">
        <v>5</v>
      </c>
    </row>
    <row r="156" spans="1:66" x14ac:dyDescent="0.25">
      <c r="A156">
        <v>4002715</v>
      </c>
      <c r="B156" t="s">
        <v>5</v>
      </c>
    </row>
    <row r="157" spans="1:66" x14ac:dyDescent="0.25">
      <c r="A157">
        <v>4003924</v>
      </c>
      <c r="B157" t="s">
        <v>5</v>
      </c>
      <c r="R157" s="25"/>
    </row>
    <row r="158" spans="1:66" x14ac:dyDescent="0.25">
      <c r="A158">
        <v>4006051</v>
      </c>
      <c r="B158" t="s">
        <v>5</v>
      </c>
    </row>
    <row r="159" spans="1:66" x14ac:dyDescent="0.25">
      <c r="A159">
        <v>4008140</v>
      </c>
      <c r="B159" t="s">
        <v>5</v>
      </c>
      <c r="P159">
        <v>5.5</v>
      </c>
      <c r="AH159">
        <v>7.3</v>
      </c>
    </row>
    <row r="160" spans="1:66" x14ac:dyDescent="0.25">
      <c r="A160" s="14">
        <v>4009906</v>
      </c>
      <c r="B160" t="s">
        <v>5</v>
      </c>
      <c r="R160">
        <v>0.5</v>
      </c>
      <c r="AQ160">
        <v>1</v>
      </c>
      <c r="BJ160">
        <v>0.7</v>
      </c>
      <c r="BM160">
        <v>0.6</v>
      </c>
    </row>
    <row r="161" spans="1:33" x14ac:dyDescent="0.25">
      <c r="A161">
        <v>4011027</v>
      </c>
      <c r="B161" t="s">
        <v>5</v>
      </c>
      <c r="R161">
        <v>0.2631</v>
      </c>
    </row>
    <row r="162" spans="1:33" x14ac:dyDescent="0.25">
      <c r="A162">
        <v>4011920</v>
      </c>
      <c r="B162" t="s">
        <v>5</v>
      </c>
    </row>
    <row r="163" spans="1:33" x14ac:dyDescent="0.25">
      <c r="A163">
        <v>4012248</v>
      </c>
      <c r="B163" t="s">
        <v>5</v>
      </c>
    </row>
    <row r="164" spans="1:33" x14ac:dyDescent="0.25">
      <c r="A164">
        <v>4013603</v>
      </c>
      <c r="B164" t="s">
        <v>5</v>
      </c>
    </row>
    <row r="165" spans="1:33" x14ac:dyDescent="0.25">
      <c r="A165">
        <v>5004654</v>
      </c>
      <c r="B165" t="s">
        <v>5</v>
      </c>
      <c r="R165">
        <v>8.5300000000000001E-2</v>
      </c>
      <c r="T165">
        <v>0.26490000000000002</v>
      </c>
      <c r="U165">
        <v>0.33090000000000003</v>
      </c>
      <c r="V165">
        <v>0.44019999999999998</v>
      </c>
      <c r="W165">
        <v>0.47570000000000001</v>
      </c>
      <c r="AA165">
        <v>0.38919999999999999</v>
      </c>
      <c r="AE165">
        <v>0.24379999999999999</v>
      </c>
      <c r="AG165">
        <v>0.1988</v>
      </c>
    </row>
    <row r="166" spans="1:33" x14ac:dyDescent="0.25">
      <c r="A166" s="16">
        <v>5006761</v>
      </c>
      <c r="B166" t="s">
        <v>5</v>
      </c>
    </row>
    <row r="167" spans="1:33" x14ac:dyDescent="0.25">
      <c r="A167">
        <v>5008807</v>
      </c>
      <c r="B167" t="s">
        <v>5</v>
      </c>
    </row>
    <row r="168" spans="1:33" x14ac:dyDescent="0.25">
      <c r="A168">
        <v>5009400</v>
      </c>
      <c r="B168" t="s">
        <v>5</v>
      </c>
    </row>
    <row r="169" spans="1:33" x14ac:dyDescent="0.25">
      <c r="A169">
        <v>5013211</v>
      </c>
      <c r="B169" t="s">
        <v>5</v>
      </c>
    </row>
    <row r="170" spans="1:33" x14ac:dyDescent="0.25">
      <c r="A170">
        <v>5013494</v>
      </c>
      <c r="B170" t="s">
        <v>5</v>
      </c>
    </row>
    <row r="171" spans="1:33" x14ac:dyDescent="0.25">
      <c r="A171" s="15">
        <v>5016255</v>
      </c>
      <c r="B171" t="s">
        <v>5</v>
      </c>
    </row>
    <row r="172" spans="1:33" x14ac:dyDescent="0.25">
      <c r="A172">
        <v>6005884</v>
      </c>
      <c r="B172" t="s">
        <v>5</v>
      </c>
    </row>
    <row r="173" spans="1:33" x14ac:dyDescent="0.25">
      <c r="A173">
        <v>6012448</v>
      </c>
      <c r="B173" t="s">
        <v>5</v>
      </c>
    </row>
    <row r="174" spans="1:33" x14ac:dyDescent="0.25">
      <c r="A174">
        <v>7000457</v>
      </c>
      <c r="B174" t="s">
        <v>5</v>
      </c>
    </row>
    <row r="175" spans="1:33" x14ac:dyDescent="0.25">
      <c r="A175" s="15">
        <v>7072644</v>
      </c>
      <c r="B175" t="s">
        <v>5</v>
      </c>
    </row>
    <row r="176" spans="1:33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6" x14ac:dyDescent="0.25">
      <c r="A193">
        <v>95007023</v>
      </c>
      <c r="B193" t="s">
        <v>5</v>
      </c>
    </row>
    <row r="194" spans="1:26" x14ac:dyDescent="0.25">
      <c r="A194">
        <v>95900316</v>
      </c>
      <c r="B194" t="s">
        <v>5</v>
      </c>
    </row>
    <row r="195" spans="1:26" x14ac:dyDescent="0.25">
      <c r="A195">
        <v>96004031</v>
      </c>
      <c r="B195" t="s">
        <v>5</v>
      </c>
    </row>
    <row r="196" spans="1:26" x14ac:dyDescent="0.25">
      <c r="A196">
        <v>96900455</v>
      </c>
      <c r="B196" t="s">
        <v>5</v>
      </c>
    </row>
    <row r="197" spans="1:26" x14ac:dyDescent="0.25">
      <c r="A197">
        <v>97004458</v>
      </c>
      <c r="B197" t="s">
        <v>5</v>
      </c>
    </row>
    <row r="198" spans="1:26" x14ac:dyDescent="0.25">
      <c r="A198">
        <v>97009212</v>
      </c>
      <c r="B198" t="s">
        <v>5</v>
      </c>
    </row>
    <row r="199" spans="1:26" x14ac:dyDescent="0.25">
      <c r="A199">
        <v>98006038</v>
      </c>
      <c r="B199" t="s">
        <v>5</v>
      </c>
    </row>
    <row r="200" spans="1:26" x14ac:dyDescent="0.25">
      <c r="A200">
        <v>98009041</v>
      </c>
      <c r="B200" t="s">
        <v>5</v>
      </c>
    </row>
    <row r="201" spans="1:26" x14ac:dyDescent="0.25">
      <c r="A201">
        <v>99000714</v>
      </c>
      <c r="B201" t="s">
        <v>5</v>
      </c>
    </row>
    <row r="202" spans="1:26" x14ac:dyDescent="0.25">
      <c r="A202">
        <v>99002655</v>
      </c>
      <c r="B202" t="s">
        <v>5</v>
      </c>
    </row>
    <row r="203" spans="1:26" x14ac:dyDescent="0.25">
      <c r="A203">
        <v>99007116</v>
      </c>
      <c r="B203" t="s">
        <v>5</v>
      </c>
    </row>
    <row r="204" spans="1:26" x14ac:dyDescent="0.25">
      <c r="A204">
        <v>99901293</v>
      </c>
      <c r="B204" t="s">
        <v>5</v>
      </c>
    </row>
    <row r="205" spans="1:26" x14ac:dyDescent="0.25">
      <c r="A205">
        <v>99901604</v>
      </c>
      <c r="B205" t="s">
        <v>5</v>
      </c>
    </row>
    <row r="206" spans="1:26" x14ac:dyDescent="0.25">
      <c r="A206" s="17"/>
    </row>
    <row r="207" spans="1:26" x14ac:dyDescent="0.25">
      <c r="A207">
        <v>4289</v>
      </c>
      <c r="B207" t="s">
        <v>3</v>
      </c>
    </row>
    <row r="208" spans="1:26" x14ac:dyDescent="0.25">
      <c r="A208">
        <v>500245</v>
      </c>
      <c r="B208" t="s">
        <v>3</v>
      </c>
      <c r="Q208" s="25">
        <v>1.105</v>
      </c>
      <c r="R208">
        <v>0.88290000000000002</v>
      </c>
      <c r="T208">
        <v>0.9647</v>
      </c>
      <c r="V208" s="25">
        <v>1.0815999999999999</v>
      </c>
      <c r="Z208">
        <v>0.95299999999999996</v>
      </c>
    </row>
    <row r="209" spans="1:45" x14ac:dyDescent="0.25">
      <c r="A209">
        <v>2002573</v>
      </c>
      <c r="B209" t="s">
        <v>3</v>
      </c>
      <c r="X209">
        <v>4.1512000000000002</v>
      </c>
      <c r="AC209">
        <v>3.9758</v>
      </c>
    </row>
    <row r="210" spans="1:45" x14ac:dyDescent="0.25">
      <c r="A210">
        <v>2003539</v>
      </c>
      <c r="B210" t="s">
        <v>3</v>
      </c>
      <c r="X210">
        <v>1.1000000000000001</v>
      </c>
    </row>
    <row r="211" spans="1:45" x14ac:dyDescent="0.25">
      <c r="A211">
        <v>2003649</v>
      </c>
      <c r="B211" t="s">
        <v>3</v>
      </c>
    </row>
    <row r="212" spans="1:45" x14ac:dyDescent="0.25">
      <c r="A212">
        <v>2005572</v>
      </c>
      <c r="B212" t="s">
        <v>3</v>
      </c>
      <c r="Q212" s="25">
        <v>2.8064</v>
      </c>
    </row>
    <row r="213" spans="1:45" x14ac:dyDescent="0.25">
      <c r="A213">
        <v>2013117</v>
      </c>
      <c r="B213" t="s">
        <v>3</v>
      </c>
    </row>
    <row r="214" spans="1:45" x14ac:dyDescent="0.25">
      <c r="A214" s="14">
        <v>3009633</v>
      </c>
      <c r="B214" t="s">
        <v>3</v>
      </c>
      <c r="AK214" s="25">
        <v>1.6897</v>
      </c>
      <c r="AL214" s="25"/>
      <c r="AM214" s="25">
        <v>1.6136999999999999</v>
      </c>
      <c r="AN214" s="25"/>
    </row>
    <row r="215" spans="1:45" x14ac:dyDescent="0.25">
      <c r="A215" s="14">
        <v>3010583</v>
      </c>
      <c r="B215" t="s">
        <v>3</v>
      </c>
      <c r="P215" s="23">
        <v>1.3</v>
      </c>
      <c r="Q215">
        <v>1.68</v>
      </c>
      <c r="AS215">
        <v>1.68</v>
      </c>
    </row>
    <row r="216" spans="1:45" x14ac:dyDescent="0.25">
      <c r="A216" s="18">
        <v>3011892</v>
      </c>
      <c r="B216" t="s">
        <v>3</v>
      </c>
      <c r="Z216" s="25">
        <v>21.866700000000002</v>
      </c>
      <c r="AI216" s="25">
        <v>6.7237</v>
      </c>
      <c r="AN216" s="25">
        <v>3.6133000000000002</v>
      </c>
    </row>
    <row r="217" spans="1:45" x14ac:dyDescent="0.25">
      <c r="A217">
        <v>4001382</v>
      </c>
      <c r="B217" t="s">
        <v>3</v>
      </c>
      <c r="AE217" s="23" t="s">
        <v>1420</v>
      </c>
      <c r="AF217" s="23">
        <v>11.7</v>
      </c>
    </row>
    <row r="218" spans="1:45" x14ac:dyDescent="0.25">
      <c r="A218">
        <v>5018675</v>
      </c>
      <c r="B218" t="s">
        <v>3</v>
      </c>
      <c r="W218">
        <v>13.74</v>
      </c>
    </row>
    <row r="219" spans="1:45" x14ac:dyDescent="0.25">
      <c r="A219" s="14">
        <v>6050168</v>
      </c>
      <c r="B219" t="s">
        <v>3</v>
      </c>
      <c r="P219" s="14" t="s">
        <v>1421</v>
      </c>
    </row>
    <row r="220" spans="1:45" x14ac:dyDescent="0.25">
      <c r="A220" s="16">
        <v>6062742</v>
      </c>
      <c r="B220" t="s">
        <v>3</v>
      </c>
    </row>
    <row r="221" spans="1:45" x14ac:dyDescent="0.25">
      <c r="A221">
        <v>7003242</v>
      </c>
      <c r="B221" t="s">
        <v>3</v>
      </c>
    </row>
    <row r="222" spans="1:45" x14ac:dyDescent="0.25">
      <c r="A222">
        <v>8016252</v>
      </c>
      <c r="B222" t="s">
        <v>3</v>
      </c>
    </row>
    <row r="223" spans="1:45" x14ac:dyDescent="0.25">
      <c r="A223">
        <v>12022536</v>
      </c>
      <c r="B223" t="s">
        <v>3</v>
      </c>
    </row>
    <row r="224" spans="1:45" x14ac:dyDescent="0.25">
      <c r="A224">
        <v>13020792</v>
      </c>
      <c r="B224" t="s">
        <v>3</v>
      </c>
    </row>
    <row r="225" spans="1:69" x14ac:dyDescent="0.25">
      <c r="A225">
        <v>97005797</v>
      </c>
      <c r="B225" t="s">
        <v>3</v>
      </c>
    </row>
    <row r="226" spans="1:69" x14ac:dyDescent="0.25">
      <c r="A226">
        <v>99000345</v>
      </c>
      <c r="B226" t="s">
        <v>3</v>
      </c>
    </row>
    <row r="227" spans="1:69" x14ac:dyDescent="0.25">
      <c r="A227" s="14">
        <v>5006592</v>
      </c>
      <c r="B227" t="s">
        <v>3</v>
      </c>
      <c r="Q227">
        <v>1.9</v>
      </c>
      <c r="BD227">
        <v>2.5</v>
      </c>
      <c r="BQ227">
        <v>2.4</v>
      </c>
    </row>
    <row r="228" spans="1:69" x14ac:dyDescent="0.25">
      <c r="A228">
        <v>5007274</v>
      </c>
      <c r="B228" t="s">
        <v>3</v>
      </c>
      <c r="Q228">
        <v>7.6</v>
      </c>
      <c r="AC228">
        <v>12.3</v>
      </c>
    </row>
    <row r="229" spans="1:69" x14ac:dyDescent="0.25">
      <c r="A229">
        <v>5015851</v>
      </c>
      <c r="B229" t="s">
        <v>3</v>
      </c>
      <c r="AU229" s="25">
        <v>1.0632999999999999</v>
      </c>
      <c r="BB229" s="25">
        <v>2.9817999999999998</v>
      </c>
      <c r="BC229" s="25"/>
      <c r="BL229">
        <v>0.7016</v>
      </c>
      <c r="BP229">
        <v>0.2923</v>
      </c>
    </row>
    <row r="230" spans="1:69" x14ac:dyDescent="0.25">
      <c r="A230">
        <v>6015647</v>
      </c>
      <c r="B230" t="s">
        <v>3</v>
      </c>
      <c r="P230">
        <v>19.8</v>
      </c>
      <c r="Q230">
        <v>12.8</v>
      </c>
      <c r="R230">
        <v>12.8</v>
      </c>
      <c r="S230">
        <v>16.899999999999999</v>
      </c>
      <c r="U230">
        <v>20.2</v>
      </c>
      <c r="W230" s="35">
        <v>24.1</v>
      </c>
      <c r="X230" s="35">
        <v>24.1</v>
      </c>
      <c r="Z230">
        <v>23.7</v>
      </c>
      <c r="AE230">
        <v>19.8</v>
      </c>
    </row>
    <row r="231" spans="1:69" x14ac:dyDescent="0.25">
      <c r="A231" s="14">
        <v>6056633</v>
      </c>
      <c r="B231" t="s">
        <v>3</v>
      </c>
      <c r="N231">
        <v>1.1000000000000001</v>
      </c>
    </row>
    <row r="232" spans="1:69" x14ac:dyDescent="0.25">
      <c r="A232">
        <v>7086224</v>
      </c>
      <c r="B232" t="s">
        <v>3</v>
      </c>
      <c r="AA232">
        <v>0.69340000000000002</v>
      </c>
      <c r="AF232" s="25">
        <v>1.9965999999999999</v>
      </c>
      <c r="AN232">
        <v>0.64929999999999999</v>
      </c>
      <c r="AQ232">
        <v>0.46150000000000002</v>
      </c>
    </row>
    <row r="233" spans="1:69" x14ac:dyDescent="0.25">
      <c r="A233" s="14">
        <v>8040959</v>
      </c>
      <c r="B233" t="s">
        <v>3</v>
      </c>
    </row>
    <row r="234" spans="1:69" x14ac:dyDescent="0.25">
      <c r="A234">
        <v>8107048</v>
      </c>
      <c r="B234" t="s">
        <v>3</v>
      </c>
    </row>
    <row r="235" spans="1:69" x14ac:dyDescent="0.25">
      <c r="A235" s="14">
        <v>8124044</v>
      </c>
      <c r="B235" t="s">
        <v>3</v>
      </c>
      <c r="Q235">
        <v>0.8</v>
      </c>
      <c r="AX235">
        <v>0.76</v>
      </c>
      <c r="AZ235">
        <v>0.76</v>
      </c>
      <c r="BC235">
        <v>0.53</v>
      </c>
      <c r="BE235">
        <v>0.49</v>
      </c>
      <c r="BH235">
        <v>0.52</v>
      </c>
    </row>
    <row r="236" spans="1:69" x14ac:dyDescent="0.25">
      <c r="A236">
        <v>8142949</v>
      </c>
      <c r="B236" t="s">
        <v>3</v>
      </c>
      <c r="Z236">
        <v>4.49</v>
      </c>
      <c r="AB236">
        <v>6.3</v>
      </c>
      <c r="AF236">
        <v>3</v>
      </c>
      <c r="AN236">
        <v>1.1000000000000001</v>
      </c>
    </row>
    <row r="237" spans="1:69" x14ac:dyDescent="0.25">
      <c r="A237">
        <v>9023306</v>
      </c>
      <c r="B237" t="s">
        <v>3</v>
      </c>
      <c r="T237">
        <v>0.3508</v>
      </c>
    </row>
    <row r="238" spans="1:69" x14ac:dyDescent="0.25">
      <c r="A238">
        <v>9034464</v>
      </c>
      <c r="B238" t="s">
        <v>3</v>
      </c>
    </row>
    <row r="239" spans="1:69" x14ac:dyDescent="0.25">
      <c r="A239">
        <v>9040167</v>
      </c>
      <c r="B239" t="s">
        <v>3</v>
      </c>
    </row>
    <row r="240" spans="1:69" x14ac:dyDescent="0.25">
      <c r="A240" s="14">
        <v>9054567</v>
      </c>
      <c r="B240" t="s">
        <v>3</v>
      </c>
      <c r="P240">
        <v>6.7</v>
      </c>
    </row>
    <row r="241" spans="1:67" x14ac:dyDescent="0.25">
      <c r="A241" s="14">
        <v>9083682</v>
      </c>
      <c r="B241" t="s">
        <v>3</v>
      </c>
      <c r="Q241">
        <v>7.3</v>
      </c>
      <c r="T241">
        <v>11.4</v>
      </c>
    </row>
    <row r="242" spans="1:67" x14ac:dyDescent="0.25">
      <c r="A242" s="14">
        <v>9102044</v>
      </c>
      <c r="B242" t="s">
        <v>3</v>
      </c>
      <c r="Q242">
        <v>9</v>
      </c>
      <c r="X242">
        <v>21.36</v>
      </c>
      <c r="AD242">
        <v>16.98</v>
      </c>
      <c r="BI242">
        <v>1.05</v>
      </c>
    </row>
    <row r="243" spans="1:67" x14ac:dyDescent="0.25">
      <c r="A243" s="14">
        <v>9119854</v>
      </c>
      <c r="B243" t="s">
        <v>3</v>
      </c>
      <c r="X243">
        <v>2.84</v>
      </c>
      <c r="AB243">
        <v>2.39</v>
      </c>
      <c r="AL243">
        <v>0.93</v>
      </c>
    </row>
    <row r="244" spans="1:67" x14ac:dyDescent="0.25">
      <c r="A244">
        <v>9125126</v>
      </c>
      <c r="B244" t="s">
        <v>3</v>
      </c>
      <c r="W244">
        <v>0.53</v>
      </c>
      <c r="Y244">
        <v>0.42</v>
      </c>
    </row>
    <row r="245" spans="1:67" x14ac:dyDescent="0.25">
      <c r="A245" s="14">
        <v>9174811</v>
      </c>
      <c r="B245" t="s">
        <v>3</v>
      </c>
      <c r="Q245">
        <v>0.53</v>
      </c>
      <c r="R245">
        <v>0.62</v>
      </c>
    </row>
    <row r="246" spans="1:67" x14ac:dyDescent="0.25">
      <c r="A246">
        <v>10002875</v>
      </c>
      <c r="B246" t="s">
        <v>3</v>
      </c>
      <c r="R246">
        <v>11.29</v>
      </c>
      <c r="S246">
        <v>9.4600000000000009</v>
      </c>
      <c r="T246" s="25">
        <v>9.4657999999999998</v>
      </c>
      <c r="U246" s="25">
        <v>11.3192</v>
      </c>
      <c r="V246" s="25">
        <v>13.470800000000001</v>
      </c>
      <c r="W246" s="25">
        <v>17.458200000000001</v>
      </c>
      <c r="AE246" s="25">
        <v>19.235600000000002</v>
      </c>
      <c r="AK246" s="25">
        <v>11.576499999999999</v>
      </c>
      <c r="AM246" s="25">
        <v>9.5885999999999996</v>
      </c>
      <c r="AP246" s="25">
        <v>6.9576000000000002</v>
      </c>
    </row>
    <row r="247" spans="1:67" x14ac:dyDescent="0.25">
      <c r="A247" s="19">
        <v>10023080</v>
      </c>
      <c r="B247" t="s">
        <v>3</v>
      </c>
      <c r="P247">
        <v>8.1999999999999993</v>
      </c>
      <c r="AS247">
        <v>8.1999999999999993</v>
      </c>
    </row>
    <row r="248" spans="1:67" x14ac:dyDescent="0.25">
      <c r="A248">
        <v>10025212</v>
      </c>
      <c r="B248" t="s">
        <v>3</v>
      </c>
      <c r="AH248">
        <v>0.99</v>
      </c>
      <c r="AI248">
        <v>1.8</v>
      </c>
      <c r="AR248">
        <v>0.96</v>
      </c>
    </row>
    <row r="249" spans="1:67" x14ac:dyDescent="0.25">
      <c r="A249" s="14">
        <v>10069407</v>
      </c>
      <c r="B249" t="s">
        <v>3</v>
      </c>
      <c r="X249">
        <v>0.7</v>
      </c>
    </row>
    <row r="250" spans="1:67" x14ac:dyDescent="0.25">
      <c r="A250">
        <v>10071135</v>
      </c>
      <c r="B250" t="s">
        <v>3</v>
      </c>
      <c r="AC250">
        <v>0.98219999999999996</v>
      </c>
      <c r="AE250" s="25">
        <v>1.0173000000000001</v>
      </c>
      <c r="AG250" s="25">
        <v>1.3097000000000001</v>
      </c>
    </row>
    <row r="251" spans="1:67" x14ac:dyDescent="0.25">
      <c r="A251">
        <v>10083649</v>
      </c>
      <c r="B251" t="s">
        <v>3</v>
      </c>
    </row>
    <row r="252" spans="1:67" x14ac:dyDescent="0.25">
      <c r="A252">
        <v>10102021</v>
      </c>
      <c r="B252" t="s">
        <v>3</v>
      </c>
    </row>
    <row r="253" spans="1:67" x14ac:dyDescent="0.25">
      <c r="A253" s="14">
        <v>10123729</v>
      </c>
      <c r="B253" t="s">
        <v>3</v>
      </c>
      <c r="Q253">
        <v>11.1</v>
      </c>
      <c r="R253">
        <v>16.600000000000001</v>
      </c>
      <c r="V253">
        <v>24.4</v>
      </c>
      <c r="AB253">
        <v>14.7</v>
      </c>
      <c r="BO253">
        <v>0.9</v>
      </c>
    </row>
    <row r="254" spans="1:67" x14ac:dyDescent="0.25">
      <c r="A254">
        <v>10144736</v>
      </c>
      <c r="B254" t="s">
        <v>3</v>
      </c>
      <c r="Q254">
        <v>0.73</v>
      </c>
    </row>
    <row r="255" spans="1:67" x14ac:dyDescent="0.25">
      <c r="A255" s="14">
        <v>10157275</v>
      </c>
      <c r="B255" t="s">
        <v>3</v>
      </c>
      <c r="Q255" s="37" t="s">
        <v>1422</v>
      </c>
    </row>
    <row r="256" spans="1:67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41" x14ac:dyDescent="0.25">
      <c r="A273">
        <v>11228365</v>
      </c>
      <c r="B273" t="s">
        <v>3</v>
      </c>
    </row>
    <row r="274" spans="1:41" x14ac:dyDescent="0.25">
      <c r="A274">
        <v>11242475</v>
      </c>
      <c r="B274" t="s">
        <v>3</v>
      </c>
    </row>
    <row r="275" spans="1:41" x14ac:dyDescent="0.25">
      <c r="A275" s="15">
        <v>12006392</v>
      </c>
      <c r="B275" t="s">
        <v>3</v>
      </c>
    </row>
    <row r="276" spans="1:41" x14ac:dyDescent="0.25">
      <c r="A276">
        <v>12020246</v>
      </c>
      <c r="B276" t="s">
        <v>3</v>
      </c>
    </row>
    <row r="277" spans="1:41" x14ac:dyDescent="0.25">
      <c r="A277">
        <v>12035138</v>
      </c>
      <c r="B277" t="s">
        <v>3</v>
      </c>
    </row>
    <row r="278" spans="1:41" x14ac:dyDescent="0.25">
      <c r="A278" s="15">
        <v>12111578</v>
      </c>
      <c r="B278" t="s">
        <v>3</v>
      </c>
    </row>
    <row r="279" spans="1:41" x14ac:dyDescent="0.25">
      <c r="A279" s="15">
        <v>12133434</v>
      </c>
      <c r="B279" t="s">
        <v>3</v>
      </c>
    </row>
    <row r="280" spans="1:41" x14ac:dyDescent="0.25">
      <c r="A280">
        <v>12164268</v>
      </c>
      <c r="B280" t="s">
        <v>3</v>
      </c>
    </row>
    <row r="281" spans="1:41" x14ac:dyDescent="0.25">
      <c r="A281">
        <v>12164269</v>
      </c>
      <c r="B281" t="s">
        <v>3</v>
      </c>
    </row>
    <row r="282" spans="1:41" x14ac:dyDescent="0.25">
      <c r="A282">
        <v>12168562</v>
      </c>
      <c r="B282" t="s">
        <v>3</v>
      </c>
    </row>
    <row r="283" spans="1:41" x14ac:dyDescent="0.25">
      <c r="A283">
        <v>12190939</v>
      </c>
      <c r="B283" t="s">
        <v>3</v>
      </c>
    </row>
    <row r="284" spans="1:41" x14ac:dyDescent="0.25">
      <c r="A284">
        <v>12311081</v>
      </c>
      <c r="B284" t="s">
        <v>3</v>
      </c>
    </row>
    <row r="285" spans="1:41" x14ac:dyDescent="0.25">
      <c r="A285">
        <v>13006749</v>
      </c>
      <c r="B285" t="s">
        <v>3</v>
      </c>
    </row>
    <row r="286" spans="1:41" x14ac:dyDescent="0.25">
      <c r="A286" s="17"/>
    </row>
    <row r="287" spans="1:41" x14ac:dyDescent="0.25">
      <c r="A287" s="14">
        <v>5281</v>
      </c>
      <c r="B287" t="s">
        <v>0</v>
      </c>
      <c r="P287" s="25">
        <v>5.8467000000000002</v>
      </c>
    </row>
    <row r="288" spans="1:41" x14ac:dyDescent="0.25">
      <c r="A288" s="14">
        <v>200085</v>
      </c>
      <c r="B288" t="s">
        <v>0</v>
      </c>
      <c r="F288">
        <v>0.42</v>
      </c>
      <c r="R288">
        <v>0.73</v>
      </c>
      <c r="S288">
        <v>0.7</v>
      </c>
      <c r="U288">
        <v>0.57999999999999996</v>
      </c>
      <c r="V288">
        <v>0.55000000000000004</v>
      </c>
      <c r="W288">
        <v>0.59</v>
      </c>
      <c r="X288">
        <v>0.45</v>
      </c>
      <c r="Z288">
        <v>0.54</v>
      </c>
      <c r="AB288">
        <v>0.48</v>
      </c>
      <c r="AO288">
        <v>0.51</v>
      </c>
    </row>
    <row r="289" spans="1:64" x14ac:dyDescent="0.25">
      <c r="A289" s="14">
        <v>500129</v>
      </c>
      <c r="B289" t="s">
        <v>0</v>
      </c>
      <c r="Z289" s="25">
        <v>18.23</v>
      </c>
      <c r="AB289" s="25">
        <v>20.8201</v>
      </c>
      <c r="AC289" s="25">
        <v>20.825900000000001</v>
      </c>
      <c r="AT289" s="25">
        <v>24.965399999999999</v>
      </c>
      <c r="AU289" s="25">
        <v>12.2781</v>
      </c>
      <c r="BK289" s="25">
        <v>5.8467000000000002</v>
      </c>
      <c r="BL289" s="25"/>
    </row>
    <row r="290" spans="1:64" x14ac:dyDescent="0.25">
      <c r="A290" s="20">
        <v>1002033</v>
      </c>
      <c r="B290" t="s">
        <v>0</v>
      </c>
    </row>
    <row r="291" spans="1:64" x14ac:dyDescent="0.25">
      <c r="A291" s="14">
        <v>1003457</v>
      </c>
      <c r="B291" t="s">
        <v>0</v>
      </c>
    </row>
    <row r="292" spans="1:64" x14ac:dyDescent="0.25">
      <c r="A292" s="14">
        <v>2005223</v>
      </c>
      <c r="B292" t="s">
        <v>0</v>
      </c>
      <c r="Q292" s="25">
        <v>6.0922999999999998</v>
      </c>
      <c r="S292" s="25">
        <v>5.6421000000000001</v>
      </c>
      <c r="AH292" s="25">
        <v>1.6721999999999999</v>
      </c>
    </row>
    <row r="293" spans="1:64" x14ac:dyDescent="0.25">
      <c r="A293">
        <v>2006107</v>
      </c>
      <c r="B293" t="s">
        <v>0</v>
      </c>
      <c r="Q293">
        <v>4.1500000000000004</v>
      </c>
    </row>
    <row r="294" spans="1:64" x14ac:dyDescent="0.25">
      <c r="A294" s="14">
        <v>2012014</v>
      </c>
      <c r="B294" t="s">
        <v>0</v>
      </c>
      <c r="G294">
        <v>0.3</v>
      </c>
    </row>
    <row r="295" spans="1:64" x14ac:dyDescent="0.25">
      <c r="A295" s="14">
        <v>3000152</v>
      </c>
      <c r="B295" t="s">
        <v>0</v>
      </c>
      <c r="P295" s="25">
        <v>7.8929999999999998</v>
      </c>
    </row>
    <row r="296" spans="1:64" x14ac:dyDescent="0.25">
      <c r="A296">
        <v>3014566</v>
      </c>
      <c r="B296" t="s">
        <v>0</v>
      </c>
    </row>
    <row r="297" spans="1:64" x14ac:dyDescent="0.25">
      <c r="A297">
        <v>3015058</v>
      </c>
      <c r="B297" t="s">
        <v>0</v>
      </c>
      <c r="G297">
        <v>0.6</v>
      </c>
      <c r="H297" s="23">
        <v>0.6</v>
      </c>
      <c r="R297">
        <v>0.3</v>
      </c>
      <c r="S297">
        <v>0.4</v>
      </c>
      <c r="Y297">
        <v>0.3</v>
      </c>
    </row>
    <row r="298" spans="1:64" x14ac:dyDescent="0.25">
      <c r="A298" s="18">
        <v>4000996</v>
      </c>
      <c r="B298" t="s">
        <v>0</v>
      </c>
      <c r="S298">
        <v>0.61980000000000002</v>
      </c>
      <c r="T298">
        <v>0.42680000000000001</v>
      </c>
      <c r="AE298">
        <v>0.57879999999999998</v>
      </c>
    </row>
    <row r="299" spans="1:64" x14ac:dyDescent="0.25">
      <c r="A299">
        <v>4003768</v>
      </c>
      <c r="B299" t="s">
        <v>0</v>
      </c>
      <c r="K299">
        <v>0.41</v>
      </c>
      <c r="N299">
        <v>0.52</v>
      </c>
      <c r="Q299">
        <v>3.74</v>
      </c>
      <c r="R299">
        <v>10.41</v>
      </c>
      <c r="S299">
        <v>13.46</v>
      </c>
      <c r="T299">
        <v>14.36</v>
      </c>
    </row>
    <row r="300" spans="1:64" x14ac:dyDescent="0.25">
      <c r="A300">
        <v>4006540</v>
      </c>
      <c r="B300" t="s">
        <v>0</v>
      </c>
      <c r="AA300" s="25">
        <v>12.161099999999999</v>
      </c>
      <c r="AB300" s="25">
        <v>1.3271999999999999</v>
      </c>
      <c r="AE300" s="25">
        <v>9.0038999999999998</v>
      </c>
      <c r="AH300" s="25">
        <v>6.7237</v>
      </c>
    </row>
    <row r="301" spans="1:64" x14ac:dyDescent="0.25">
      <c r="A301">
        <v>4007054</v>
      </c>
      <c r="B301" t="s">
        <v>0</v>
      </c>
      <c r="U301" t="s">
        <v>1423</v>
      </c>
      <c r="AF301">
        <v>0.16739999999999999</v>
      </c>
    </row>
    <row r="302" spans="1:64" x14ac:dyDescent="0.25">
      <c r="A302">
        <v>4011002</v>
      </c>
      <c r="B302" t="s">
        <v>0</v>
      </c>
      <c r="Q302">
        <v>0.2072</v>
      </c>
      <c r="V302">
        <v>0.16209999999999999</v>
      </c>
      <c r="Y302">
        <v>0.19819999999999999</v>
      </c>
    </row>
    <row r="303" spans="1:64" x14ac:dyDescent="0.25">
      <c r="A303">
        <v>4900268</v>
      </c>
      <c r="B303" t="s">
        <v>0</v>
      </c>
    </row>
    <row r="304" spans="1:64" x14ac:dyDescent="0.25">
      <c r="A304">
        <v>5001097</v>
      </c>
      <c r="B304" t="s">
        <v>0</v>
      </c>
      <c r="J304">
        <v>0.46</v>
      </c>
      <c r="U304">
        <v>0.36</v>
      </c>
    </row>
    <row r="305" spans="1:18" x14ac:dyDescent="0.25">
      <c r="A305">
        <v>5001098</v>
      </c>
      <c r="B305" t="s">
        <v>0</v>
      </c>
      <c r="H305">
        <v>0.41</v>
      </c>
      <c r="I305">
        <v>0.46</v>
      </c>
      <c r="L305">
        <v>0.52</v>
      </c>
    </row>
    <row r="306" spans="1:18" x14ac:dyDescent="0.25">
      <c r="A306">
        <v>5006152</v>
      </c>
      <c r="B306" t="s">
        <v>0</v>
      </c>
      <c r="N306">
        <v>9.0499999999999997E-2</v>
      </c>
      <c r="R306">
        <v>0.20699999999999999</v>
      </c>
    </row>
    <row r="307" spans="1:18" x14ac:dyDescent="0.25">
      <c r="A307" s="16">
        <v>5011824</v>
      </c>
      <c r="B307" t="s">
        <v>0</v>
      </c>
    </row>
    <row r="308" spans="1:18" x14ac:dyDescent="0.25">
      <c r="A308">
        <v>5016179</v>
      </c>
      <c r="B308" t="s">
        <v>0</v>
      </c>
    </row>
    <row r="309" spans="1:18" x14ac:dyDescent="0.25">
      <c r="A309">
        <v>5018677</v>
      </c>
      <c r="B309" t="s">
        <v>0</v>
      </c>
    </row>
    <row r="310" spans="1:18" x14ac:dyDescent="0.25">
      <c r="A310">
        <v>8012361</v>
      </c>
      <c r="B310" t="s">
        <v>0</v>
      </c>
    </row>
    <row r="311" spans="1:18" x14ac:dyDescent="0.25">
      <c r="A311">
        <v>7079011</v>
      </c>
      <c r="B311" t="s">
        <v>0</v>
      </c>
    </row>
    <row r="312" spans="1:18" x14ac:dyDescent="0.25">
      <c r="A312">
        <v>8055349</v>
      </c>
      <c r="B312" t="s">
        <v>0</v>
      </c>
    </row>
    <row r="313" spans="1:18" x14ac:dyDescent="0.25">
      <c r="A313">
        <v>8135416</v>
      </c>
      <c r="B313" t="s">
        <v>0</v>
      </c>
    </row>
    <row r="314" spans="1:18" x14ac:dyDescent="0.25">
      <c r="A314">
        <v>93018945</v>
      </c>
      <c r="B314" t="s">
        <v>0</v>
      </c>
    </row>
    <row r="315" spans="1:18" x14ac:dyDescent="0.25">
      <c r="A315">
        <v>94009028</v>
      </c>
      <c r="B315" t="s">
        <v>0</v>
      </c>
    </row>
    <row r="316" spans="1:18" x14ac:dyDescent="0.25">
      <c r="A316">
        <v>95005907</v>
      </c>
      <c r="B316" t="s">
        <v>0</v>
      </c>
    </row>
    <row r="317" spans="1:18" x14ac:dyDescent="0.25">
      <c r="A317">
        <v>95900164</v>
      </c>
      <c r="B317" t="s">
        <v>0</v>
      </c>
    </row>
    <row r="318" spans="1:18" x14ac:dyDescent="0.25">
      <c r="A318">
        <v>96015811</v>
      </c>
      <c r="B318" t="s">
        <v>0</v>
      </c>
    </row>
    <row r="319" spans="1:18" x14ac:dyDescent="0.25">
      <c r="A319">
        <v>97001240</v>
      </c>
      <c r="B319" t="s">
        <v>0</v>
      </c>
    </row>
    <row r="320" spans="1:18" x14ac:dyDescent="0.25">
      <c r="A320">
        <v>97005366</v>
      </c>
      <c r="B320" t="s">
        <v>0</v>
      </c>
    </row>
    <row r="321" spans="1:29" x14ac:dyDescent="0.25">
      <c r="A321">
        <v>98000595</v>
      </c>
      <c r="B321" t="s">
        <v>0</v>
      </c>
    </row>
    <row r="322" spans="1:29" x14ac:dyDescent="0.25">
      <c r="A322">
        <v>98002692</v>
      </c>
      <c r="B322" t="s">
        <v>0</v>
      </c>
    </row>
    <row r="323" spans="1:29" x14ac:dyDescent="0.25">
      <c r="A323">
        <v>98005277</v>
      </c>
      <c r="B323" t="s">
        <v>0</v>
      </c>
    </row>
    <row r="324" spans="1:29" x14ac:dyDescent="0.25">
      <c r="A324">
        <v>99001815</v>
      </c>
      <c r="B324" t="s">
        <v>0</v>
      </c>
    </row>
    <row r="325" spans="1:29" x14ac:dyDescent="0.25">
      <c r="A325">
        <v>6012361</v>
      </c>
      <c r="B325" t="s">
        <v>0</v>
      </c>
      <c r="S325" s="25">
        <v>2.4556</v>
      </c>
      <c r="T325" s="25">
        <v>2.0756000000000001</v>
      </c>
    </row>
    <row r="326" spans="1:29" x14ac:dyDescent="0.25">
      <c r="A326">
        <v>6015793</v>
      </c>
      <c r="B326" t="s">
        <v>0</v>
      </c>
      <c r="O326">
        <v>2.2000000000000002</v>
      </c>
      <c r="Q326">
        <v>2.11</v>
      </c>
      <c r="R326">
        <v>1.73</v>
      </c>
      <c r="U326">
        <v>1.28</v>
      </c>
    </row>
    <row r="327" spans="1:29" x14ac:dyDescent="0.25">
      <c r="A327">
        <v>6043619</v>
      </c>
      <c r="B327" t="s">
        <v>0</v>
      </c>
    </row>
    <row r="328" spans="1:29" x14ac:dyDescent="0.25">
      <c r="A328">
        <v>7001097</v>
      </c>
      <c r="B328" t="s">
        <v>0</v>
      </c>
    </row>
    <row r="329" spans="1:29" x14ac:dyDescent="0.25">
      <c r="A329">
        <v>7011435</v>
      </c>
      <c r="B329" t="s">
        <v>0</v>
      </c>
      <c r="Q329" s="25">
        <v>8.3023000000000007</v>
      </c>
      <c r="S329" s="25">
        <v>4.3849999999999998</v>
      </c>
      <c r="W329" s="25">
        <v>2.0463</v>
      </c>
    </row>
    <row r="330" spans="1:29" x14ac:dyDescent="0.25">
      <c r="A330">
        <v>7045811</v>
      </c>
      <c r="B330" t="s">
        <v>0</v>
      </c>
      <c r="U330" s="25">
        <v>7.7877999999999998</v>
      </c>
      <c r="V330" s="25">
        <v>8.7057000000000002</v>
      </c>
      <c r="AB330" s="25">
        <v>3.9699</v>
      </c>
    </row>
    <row r="331" spans="1:29" x14ac:dyDescent="0.25">
      <c r="A331">
        <v>7071198</v>
      </c>
      <c r="B331" t="s">
        <v>0</v>
      </c>
      <c r="D331">
        <v>0.39350000000000002</v>
      </c>
      <c r="U331">
        <v>0.49</v>
      </c>
    </row>
    <row r="332" spans="1:29" x14ac:dyDescent="0.25">
      <c r="A332">
        <v>7101143</v>
      </c>
      <c r="B332" t="s">
        <v>0</v>
      </c>
      <c r="Q332">
        <v>1.61</v>
      </c>
      <c r="S332">
        <v>2.2599999999999998</v>
      </c>
      <c r="T332">
        <v>1.76</v>
      </c>
      <c r="X332">
        <v>1.59</v>
      </c>
      <c r="AA332">
        <v>1.57</v>
      </c>
      <c r="AC332">
        <v>0.99</v>
      </c>
    </row>
    <row r="333" spans="1:29" x14ac:dyDescent="0.25">
      <c r="A333">
        <v>8073350</v>
      </c>
      <c r="B333" t="s">
        <v>0</v>
      </c>
      <c r="P333" s="23">
        <v>18</v>
      </c>
    </row>
    <row r="334" spans="1:29" x14ac:dyDescent="0.25">
      <c r="A334">
        <v>8073645</v>
      </c>
      <c r="B334" t="s">
        <v>0</v>
      </c>
      <c r="R334">
        <v>4.0999999999999996</v>
      </c>
    </row>
    <row r="335" spans="1:29" x14ac:dyDescent="0.25">
      <c r="A335" s="20">
        <v>8089666</v>
      </c>
      <c r="B335" t="s">
        <v>0</v>
      </c>
      <c r="M335">
        <v>0.8</v>
      </c>
      <c r="N335" s="23">
        <v>1.5</v>
      </c>
      <c r="O335">
        <v>1.9</v>
      </c>
      <c r="Q335" s="23">
        <v>3.5</v>
      </c>
      <c r="R335">
        <v>5.5</v>
      </c>
    </row>
    <row r="336" spans="1:29" x14ac:dyDescent="0.25">
      <c r="A336">
        <v>8103536</v>
      </c>
      <c r="B336" t="s">
        <v>0</v>
      </c>
    </row>
    <row r="337" spans="1:64" x14ac:dyDescent="0.25">
      <c r="A337" s="21">
        <v>8124816</v>
      </c>
      <c r="B337" t="s">
        <v>0</v>
      </c>
      <c r="Y337">
        <v>1</v>
      </c>
      <c r="AD337">
        <v>0.37</v>
      </c>
      <c r="AI337">
        <v>0.49</v>
      </c>
    </row>
    <row r="338" spans="1:64" x14ac:dyDescent="0.25">
      <c r="A338">
        <v>9003267</v>
      </c>
      <c r="B338" t="s">
        <v>0</v>
      </c>
    </row>
    <row r="339" spans="1:64" x14ac:dyDescent="0.25">
      <c r="A339">
        <v>9036964</v>
      </c>
      <c r="B339" t="s">
        <v>0</v>
      </c>
      <c r="C339">
        <v>0.21149999999999999</v>
      </c>
      <c r="S339">
        <v>0.15379999999999999</v>
      </c>
      <c r="W339">
        <v>0.10630000000000001</v>
      </c>
    </row>
    <row r="340" spans="1:64" x14ac:dyDescent="0.25">
      <c r="A340">
        <v>9090287</v>
      </c>
      <c r="B340" t="s">
        <v>0</v>
      </c>
      <c r="S340">
        <v>0.53959999999999997</v>
      </c>
      <c r="T340">
        <v>0.63009999999999999</v>
      </c>
      <c r="U340">
        <v>0.67079999999999995</v>
      </c>
      <c r="V340">
        <v>0.45700000000000002</v>
      </c>
      <c r="W340">
        <v>0.26919999999999999</v>
      </c>
    </row>
    <row r="341" spans="1:64" x14ac:dyDescent="0.25">
      <c r="A341">
        <v>9095148</v>
      </c>
      <c r="B341" t="s">
        <v>0</v>
      </c>
    </row>
    <row r="342" spans="1:64" x14ac:dyDescent="0.25">
      <c r="A342" s="14">
        <v>9104979</v>
      </c>
      <c r="B342" t="s">
        <v>0</v>
      </c>
      <c r="T342">
        <v>5.4</v>
      </c>
      <c r="W342">
        <v>2.1</v>
      </c>
      <c r="AA342">
        <v>2.4</v>
      </c>
      <c r="AE342">
        <v>1.3</v>
      </c>
      <c r="AT342">
        <v>7.8</v>
      </c>
      <c r="BA342">
        <v>4.5</v>
      </c>
    </row>
    <row r="343" spans="1:64" x14ac:dyDescent="0.25">
      <c r="A343">
        <v>9139514</v>
      </c>
      <c r="B343" t="s">
        <v>0</v>
      </c>
      <c r="AA343">
        <v>7.71</v>
      </c>
      <c r="AF343">
        <v>17.260000000000002</v>
      </c>
      <c r="AN343" s="35">
        <v>41</v>
      </c>
      <c r="AP343">
        <v>31</v>
      </c>
      <c r="BB343">
        <v>7</v>
      </c>
      <c r="BG343">
        <v>5</v>
      </c>
      <c r="BL343">
        <v>2.2000000000000002</v>
      </c>
    </row>
    <row r="344" spans="1:64" x14ac:dyDescent="0.25">
      <c r="A344">
        <v>10020659</v>
      </c>
      <c r="B344" t="s">
        <v>0</v>
      </c>
      <c r="T344">
        <v>0.15840000000000001</v>
      </c>
    </row>
    <row r="345" spans="1:64" x14ac:dyDescent="0.25">
      <c r="A345">
        <v>10025902</v>
      </c>
      <c r="B345" t="s">
        <v>0</v>
      </c>
      <c r="Q345">
        <v>0.56559999999999999</v>
      </c>
      <c r="R345">
        <v>0.37330000000000002</v>
      </c>
    </row>
    <row r="346" spans="1:64" x14ac:dyDescent="0.25">
      <c r="A346">
        <v>10027654</v>
      </c>
      <c r="B346" t="s">
        <v>0</v>
      </c>
      <c r="R346">
        <v>0.7</v>
      </c>
      <c r="AD346">
        <v>0.8</v>
      </c>
    </row>
    <row r="347" spans="1:64" x14ac:dyDescent="0.25">
      <c r="A347">
        <v>10084485</v>
      </c>
      <c r="B347" t="s">
        <v>0</v>
      </c>
    </row>
    <row r="348" spans="1:64" x14ac:dyDescent="0.25">
      <c r="A348">
        <v>10098420</v>
      </c>
      <c r="B348" t="s">
        <v>0</v>
      </c>
      <c r="R348">
        <v>4.88</v>
      </c>
      <c r="S348">
        <v>1.99</v>
      </c>
    </row>
    <row r="349" spans="1:64" x14ac:dyDescent="0.25">
      <c r="A349">
        <v>10129565</v>
      </c>
      <c r="B349" t="s">
        <v>0</v>
      </c>
    </row>
    <row r="350" spans="1:64" x14ac:dyDescent="0.25">
      <c r="A350" s="14">
        <v>10146828</v>
      </c>
      <c r="B350" t="s">
        <v>0</v>
      </c>
      <c r="Q350">
        <v>0.4</v>
      </c>
      <c r="AD350">
        <v>0.4</v>
      </c>
    </row>
    <row r="351" spans="1:64" x14ac:dyDescent="0.25">
      <c r="A351">
        <v>10163776</v>
      </c>
      <c r="B351" t="s">
        <v>0</v>
      </c>
    </row>
    <row r="352" spans="1:64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9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104"/>
  <sheetViews>
    <sheetView workbookViewId="0">
      <selection activeCell="E13" sqref="E3:E13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5.28515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1424</v>
      </c>
      <c r="D1" t="s">
        <v>95</v>
      </c>
      <c r="E1" t="s">
        <v>133</v>
      </c>
    </row>
    <row r="2" spans="1:5" x14ac:dyDescent="0.25">
      <c r="A2">
        <v>10002875</v>
      </c>
      <c r="B2" t="s">
        <v>3</v>
      </c>
      <c r="C2" t="s">
        <v>1424</v>
      </c>
      <c r="D2" t="s">
        <v>1457</v>
      </c>
      <c r="E2">
        <v>10</v>
      </c>
    </row>
    <row r="3" spans="1:5" x14ac:dyDescent="0.25">
      <c r="A3">
        <v>200085</v>
      </c>
      <c r="B3" t="s">
        <v>0</v>
      </c>
      <c r="C3" t="s">
        <v>1424</v>
      </c>
      <c r="D3" t="s">
        <v>1462</v>
      </c>
      <c r="E3">
        <v>10</v>
      </c>
    </row>
    <row r="4" spans="1:5" x14ac:dyDescent="0.25">
      <c r="A4">
        <v>6015647</v>
      </c>
      <c r="B4" t="s">
        <v>3</v>
      </c>
      <c r="C4" t="s">
        <v>1424</v>
      </c>
      <c r="D4" t="s">
        <v>1448</v>
      </c>
      <c r="E4">
        <v>9</v>
      </c>
    </row>
    <row r="5" spans="1:5" x14ac:dyDescent="0.25">
      <c r="A5">
        <v>96018835</v>
      </c>
      <c r="B5" t="s">
        <v>16</v>
      </c>
      <c r="C5" t="s">
        <v>1424</v>
      </c>
      <c r="D5" t="s">
        <v>1425</v>
      </c>
      <c r="E5">
        <v>8</v>
      </c>
    </row>
    <row r="6" spans="1:5" x14ac:dyDescent="0.25">
      <c r="A6">
        <v>5004654</v>
      </c>
      <c r="B6" t="s">
        <v>5</v>
      </c>
      <c r="C6" t="s">
        <v>1424</v>
      </c>
      <c r="D6" t="s">
        <v>1438</v>
      </c>
      <c r="E6">
        <v>8</v>
      </c>
    </row>
    <row r="7" spans="1:5" x14ac:dyDescent="0.25">
      <c r="A7">
        <v>10030897</v>
      </c>
      <c r="B7" t="s">
        <v>5</v>
      </c>
      <c r="C7" t="s">
        <v>1424</v>
      </c>
      <c r="D7" t="s">
        <v>1432</v>
      </c>
      <c r="E7">
        <v>7</v>
      </c>
    </row>
    <row r="8" spans="1:5" x14ac:dyDescent="0.25">
      <c r="A8">
        <v>9139514</v>
      </c>
      <c r="B8" t="s">
        <v>0</v>
      </c>
      <c r="C8" t="s">
        <v>1424</v>
      </c>
      <c r="D8" t="s">
        <v>1485</v>
      </c>
      <c r="E8">
        <v>7</v>
      </c>
    </row>
    <row r="9" spans="1:5" x14ac:dyDescent="0.25">
      <c r="A9">
        <v>8124044</v>
      </c>
      <c r="B9" t="s">
        <v>3</v>
      </c>
      <c r="C9" t="s">
        <v>1424</v>
      </c>
      <c r="D9" t="s">
        <v>1450</v>
      </c>
      <c r="E9">
        <v>6</v>
      </c>
    </row>
    <row r="10" spans="1:5" x14ac:dyDescent="0.25">
      <c r="A10">
        <v>500129</v>
      </c>
      <c r="B10" t="s">
        <v>0</v>
      </c>
      <c r="C10" t="s">
        <v>1424</v>
      </c>
      <c r="D10" t="s">
        <v>1463</v>
      </c>
      <c r="E10">
        <v>6</v>
      </c>
    </row>
    <row r="11" spans="1:5" x14ac:dyDescent="0.25">
      <c r="A11">
        <v>4003768</v>
      </c>
      <c r="B11" t="s">
        <v>0</v>
      </c>
      <c r="C11" t="s">
        <v>1424</v>
      </c>
      <c r="D11" t="s">
        <v>1467</v>
      </c>
      <c r="E11">
        <v>6</v>
      </c>
    </row>
    <row r="12" spans="1:5" x14ac:dyDescent="0.25">
      <c r="A12">
        <v>7101143</v>
      </c>
      <c r="B12" t="s">
        <v>0</v>
      </c>
      <c r="C12" t="s">
        <v>1424</v>
      </c>
      <c r="D12" t="s">
        <v>1479</v>
      </c>
      <c r="E12">
        <v>6</v>
      </c>
    </row>
    <row r="13" spans="1:5" x14ac:dyDescent="0.25">
      <c r="A13">
        <v>9104979</v>
      </c>
      <c r="B13" t="s">
        <v>0</v>
      </c>
      <c r="C13" t="s">
        <v>1424</v>
      </c>
      <c r="D13" t="s">
        <v>1484</v>
      </c>
      <c r="E13">
        <v>6</v>
      </c>
    </row>
    <row r="14" spans="1:5" x14ac:dyDescent="0.25">
      <c r="A14">
        <v>500245</v>
      </c>
      <c r="B14" t="s">
        <v>3</v>
      </c>
      <c r="C14" t="s">
        <v>1424</v>
      </c>
      <c r="D14" t="s">
        <v>1439</v>
      </c>
      <c r="E14">
        <v>5</v>
      </c>
    </row>
    <row r="15" spans="1:5" x14ac:dyDescent="0.25">
      <c r="A15">
        <v>10123729</v>
      </c>
      <c r="B15" t="s">
        <v>3</v>
      </c>
      <c r="C15" t="s">
        <v>1424</v>
      </c>
      <c r="D15" t="s">
        <v>1461</v>
      </c>
      <c r="E15">
        <v>5</v>
      </c>
    </row>
    <row r="16" spans="1:5" x14ac:dyDescent="0.25">
      <c r="A16">
        <v>3015058</v>
      </c>
      <c r="B16" t="s">
        <v>0</v>
      </c>
      <c r="C16" t="s">
        <v>1424</v>
      </c>
      <c r="D16" t="s">
        <v>1465</v>
      </c>
      <c r="E16">
        <v>5</v>
      </c>
    </row>
    <row r="17" spans="1:5" x14ac:dyDescent="0.25">
      <c r="A17">
        <v>8089666</v>
      </c>
      <c r="B17" t="s">
        <v>0</v>
      </c>
      <c r="C17" t="s">
        <v>1424</v>
      </c>
      <c r="D17" t="s">
        <v>1480</v>
      </c>
      <c r="E17">
        <v>5</v>
      </c>
    </row>
    <row r="18" spans="1:5" x14ac:dyDescent="0.25">
      <c r="A18">
        <v>9090287</v>
      </c>
      <c r="B18" t="s">
        <v>0</v>
      </c>
      <c r="C18" t="s">
        <v>1424</v>
      </c>
      <c r="D18" t="s">
        <v>1483</v>
      </c>
      <c r="E18">
        <v>5</v>
      </c>
    </row>
    <row r="19" spans="1:5" x14ac:dyDescent="0.25">
      <c r="A19">
        <v>9016278</v>
      </c>
      <c r="B19" t="s">
        <v>5</v>
      </c>
      <c r="C19" t="s">
        <v>1424</v>
      </c>
      <c r="D19" t="s">
        <v>1429</v>
      </c>
      <c r="E19">
        <v>4</v>
      </c>
    </row>
    <row r="20" spans="1:5" x14ac:dyDescent="0.25">
      <c r="A20">
        <v>9105492</v>
      </c>
      <c r="B20" t="s">
        <v>5</v>
      </c>
      <c r="C20" t="s">
        <v>1424</v>
      </c>
      <c r="D20" t="s">
        <v>1430</v>
      </c>
      <c r="E20">
        <v>4</v>
      </c>
    </row>
    <row r="21" spans="1:5" x14ac:dyDescent="0.25">
      <c r="A21">
        <v>1007631</v>
      </c>
      <c r="B21" t="s">
        <v>5</v>
      </c>
      <c r="C21" t="s">
        <v>1424</v>
      </c>
      <c r="D21" t="s">
        <v>1434</v>
      </c>
      <c r="E21">
        <v>4</v>
      </c>
    </row>
    <row r="22" spans="1:5" x14ac:dyDescent="0.25">
      <c r="A22">
        <v>2000646</v>
      </c>
      <c r="B22" t="s">
        <v>5</v>
      </c>
      <c r="C22" t="s">
        <v>1424</v>
      </c>
      <c r="D22" t="s">
        <v>1435</v>
      </c>
      <c r="E22">
        <v>4</v>
      </c>
    </row>
    <row r="23" spans="1:5" x14ac:dyDescent="0.25">
      <c r="A23">
        <v>4009906</v>
      </c>
      <c r="B23" t="s">
        <v>5</v>
      </c>
      <c r="C23" t="s">
        <v>1424</v>
      </c>
      <c r="D23" t="s">
        <v>1437</v>
      </c>
      <c r="E23">
        <v>4</v>
      </c>
    </row>
    <row r="24" spans="1:5" x14ac:dyDescent="0.25">
      <c r="A24">
        <v>5015851</v>
      </c>
      <c r="B24" t="s">
        <v>3</v>
      </c>
      <c r="C24" t="s">
        <v>1424</v>
      </c>
      <c r="D24" t="s">
        <v>1447</v>
      </c>
      <c r="E24">
        <v>4</v>
      </c>
    </row>
    <row r="25" spans="1:5" x14ac:dyDescent="0.25">
      <c r="A25">
        <v>7086224</v>
      </c>
      <c r="B25" t="s">
        <v>3</v>
      </c>
      <c r="C25" t="s">
        <v>1424</v>
      </c>
      <c r="D25" t="s">
        <v>1449</v>
      </c>
      <c r="E25">
        <v>4</v>
      </c>
    </row>
    <row r="26" spans="1:5" x14ac:dyDescent="0.25">
      <c r="A26">
        <v>8142949</v>
      </c>
      <c r="B26" t="s">
        <v>3</v>
      </c>
      <c r="C26" t="s">
        <v>1424</v>
      </c>
      <c r="D26" t="s">
        <v>1451</v>
      </c>
      <c r="E26">
        <v>4</v>
      </c>
    </row>
    <row r="27" spans="1:5" x14ac:dyDescent="0.25">
      <c r="A27">
        <v>9102044</v>
      </c>
      <c r="B27" t="s">
        <v>3</v>
      </c>
      <c r="C27" t="s">
        <v>1424</v>
      </c>
      <c r="D27" t="s">
        <v>1453</v>
      </c>
      <c r="E27">
        <v>4</v>
      </c>
    </row>
    <row r="28" spans="1:5" x14ac:dyDescent="0.25">
      <c r="A28">
        <v>4006540</v>
      </c>
      <c r="B28" t="s">
        <v>0</v>
      </c>
      <c r="C28" t="s">
        <v>1424</v>
      </c>
      <c r="D28" t="s">
        <v>1468</v>
      </c>
      <c r="E28">
        <v>4</v>
      </c>
    </row>
    <row r="29" spans="1:5" x14ac:dyDescent="0.25">
      <c r="A29">
        <v>6015793</v>
      </c>
      <c r="B29" t="s">
        <v>0</v>
      </c>
      <c r="C29" t="s">
        <v>1424</v>
      </c>
      <c r="D29" t="s">
        <v>1475</v>
      </c>
      <c r="E29">
        <v>4</v>
      </c>
    </row>
    <row r="30" spans="1:5" x14ac:dyDescent="0.25">
      <c r="A30">
        <v>11240728</v>
      </c>
      <c r="B30" t="s">
        <v>11</v>
      </c>
      <c r="C30" t="s">
        <v>1424</v>
      </c>
      <c r="D30" t="s">
        <v>1426</v>
      </c>
      <c r="E30">
        <v>3</v>
      </c>
    </row>
    <row r="31" spans="1:5" x14ac:dyDescent="0.25">
      <c r="A31">
        <v>8112522</v>
      </c>
      <c r="B31" t="s">
        <v>5</v>
      </c>
      <c r="C31" t="s">
        <v>1424</v>
      </c>
      <c r="D31" t="s">
        <v>1427</v>
      </c>
      <c r="E31">
        <v>3</v>
      </c>
    </row>
    <row r="32" spans="1:5" x14ac:dyDescent="0.25">
      <c r="A32">
        <v>3010583</v>
      </c>
      <c r="B32" t="s">
        <v>3</v>
      </c>
      <c r="C32" t="s">
        <v>1424</v>
      </c>
      <c r="D32" t="s">
        <v>1442</v>
      </c>
      <c r="E32">
        <v>3</v>
      </c>
    </row>
    <row r="33" spans="1:5" x14ac:dyDescent="0.25">
      <c r="A33">
        <v>3011892</v>
      </c>
      <c r="B33" t="s">
        <v>3</v>
      </c>
      <c r="C33" t="s">
        <v>1424</v>
      </c>
      <c r="D33" t="s">
        <v>1443</v>
      </c>
      <c r="E33">
        <v>3</v>
      </c>
    </row>
    <row r="34" spans="1:5" x14ac:dyDescent="0.25">
      <c r="A34">
        <v>5006592</v>
      </c>
      <c r="B34" t="s">
        <v>3</v>
      </c>
      <c r="C34" t="s">
        <v>1424</v>
      </c>
      <c r="D34" t="s">
        <v>1445</v>
      </c>
      <c r="E34">
        <v>3</v>
      </c>
    </row>
    <row r="35" spans="1:5" x14ac:dyDescent="0.25">
      <c r="A35">
        <v>9119854</v>
      </c>
      <c r="B35" t="s">
        <v>3</v>
      </c>
      <c r="C35" t="s">
        <v>1424</v>
      </c>
      <c r="D35" t="s">
        <v>1454</v>
      </c>
      <c r="E35">
        <v>3</v>
      </c>
    </row>
    <row r="36" spans="1:5" x14ac:dyDescent="0.25">
      <c r="A36">
        <v>10025212</v>
      </c>
      <c r="B36" t="s">
        <v>3</v>
      </c>
      <c r="C36" t="s">
        <v>1424</v>
      </c>
      <c r="D36" t="s">
        <v>1459</v>
      </c>
      <c r="E36">
        <v>3</v>
      </c>
    </row>
    <row r="37" spans="1:5" x14ac:dyDescent="0.25">
      <c r="A37">
        <v>10071135</v>
      </c>
      <c r="B37" t="s">
        <v>3</v>
      </c>
      <c r="C37" t="s">
        <v>1424</v>
      </c>
      <c r="D37" t="s">
        <v>1460</v>
      </c>
      <c r="E37">
        <v>3</v>
      </c>
    </row>
    <row r="38" spans="1:5" x14ac:dyDescent="0.25">
      <c r="A38">
        <v>2005223</v>
      </c>
      <c r="B38" t="s">
        <v>0</v>
      </c>
      <c r="C38" t="s">
        <v>1424</v>
      </c>
      <c r="D38" t="s">
        <v>1464</v>
      </c>
      <c r="E38">
        <v>3</v>
      </c>
    </row>
    <row r="39" spans="1:5" x14ac:dyDescent="0.25">
      <c r="A39">
        <v>4000996</v>
      </c>
      <c r="B39" t="s">
        <v>0</v>
      </c>
      <c r="C39" t="s">
        <v>1424</v>
      </c>
      <c r="D39" t="s">
        <v>1466</v>
      </c>
      <c r="E39">
        <v>3</v>
      </c>
    </row>
    <row r="40" spans="1:5" x14ac:dyDescent="0.25">
      <c r="A40">
        <v>4011002</v>
      </c>
      <c r="B40" t="s">
        <v>0</v>
      </c>
      <c r="C40" t="s">
        <v>1424</v>
      </c>
      <c r="D40" t="s">
        <v>1470</v>
      </c>
      <c r="E40">
        <v>3</v>
      </c>
    </row>
    <row r="41" spans="1:5" x14ac:dyDescent="0.25">
      <c r="A41">
        <v>5001098</v>
      </c>
      <c r="B41" t="s">
        <v>0</v>
      </c>
      <c r="C41" t="s">
        <v>1424</v>
      </c>
      <c r="D41" t="s">
        <v>1472</v>
      </c>
      <c r="E41">
        <v>3</v>
      </c>
    </row>
    <row r="42" spans="1:5" x14ac:dyDescent="0.25">
      <c r="A42">
        <v>7011435</v>
      </c>
      <c r="B42" t="s">
        <v>0</v>
      </c>
      <c r="C42" t="s">
        <v>1424</v>
      </c>
      <c r="D42" t="s">
        <v>1476</v>
      </c>
      <c r="E42">
        <v>3</v>
      </c>
    </row>
    <row r="43" spans="1:5" x14ac:dyDescent="0.25">
      <c r="A43">
        <v>7045811</v>
      </c>
      <c r="B43" t="s">
        <v>0</v>
      </c>
      <c r="C43" t="s">
        <v>1424</v>
      </c>
      <c r="D43" t="s">
        <v>1477</v>
      </c>
      <c r="E43">
        <v>3</v>
      </c>
    </row>
    <row r="44" spans="1:5" x14ac:dyDescent="0.25">
      <c r="A44">
        <v>8124816</v>
      </c>
      <c r="B44" t="s">
        <v>0</v>
      </c>
      <c r="C44" t="s">
        <v>1424</v>
      </c>
      <c r="D44" t="s">
        <v>1481</v>
      </c>
      <c r="E44">
        <v>3</v>
      </c>
    </row>
    <row r="45" spans="1:5" x14ac:dyDescent="0.25">
      <c r="A45">
        <v>9036964</v>
      </c>
      <c r="B45" t="s">
        <v>0</v>
      </c>
      <c r="C45" t="s">
        <v>1424</v>
      </c>
      <c r="D45" t="s">
        <v>1482</v>
      </c>
      <c r="E45">
        <v>3</v>
      </c>
    </row>
    <row r="46" spans="1:5" x14ac:dyDescent="0.25">
      <c r="A46">
        <v>9003331</v>
      </c>
      <c r="B46" t="s">
        <v>5</v>
      </c>
      <c r="C46" t="s">
        <v>1424</v>
      </c>
      <c r="D46" t="s">
        <v>1428</v>
      </c>
      <c r="E46">
        <v>2</v>
      </c>
    </row>
    <row r="47" spans="1:5" x14ac:dyDescent="0.25">
      <c r="A47">
        <v>10010926</v>
      </c>
      <c r="B47" t="s">
        <v>5</v>
      </c>
      <c r="C47" t="s">
        <v>1424</v>
      </c>
      <c r="D47" t="s">
        <v>1431</v>
      </c>
      <c r="E47">
        <v>2</v>
      </c>
    </row>
    <row r="48" spans="1:5" x14ac:dyDescent="0.25">
      <c r="A48">
        <v>1005522</v>
      </c>
      <c r="B48" t="s">
        <v>5</v>
      </c>
      <c r="C48" t="s">
        <v>1424</v>
      </c>
      <c r="D48" t="s">
        <v>1433</v>
      </c>
      <c r="E48">
        <v>2</v>
      </c>
    </row>
    <row r="49" spans="1:5" x14ac:dyDescent="0.25">
      <c r="A49">
        <v>4008140</v>
      </c>
      <c r="B49" t="s">
        <v>5</v>
      </c>
      <c r="C49" t="s">
        <v>1424</v>
      </c>
      <c r="D49" t="s">
        <v>1436</v>
      </c>
      <c r="E49">
        <v>2</v>
      </c>
    </row>
    <row r="50" spans="1:5" x14ac:dyDescent="0.25">
      <c r="A50">
        <v>2002573</v>
      </c>
      <c r="B50" t="s">
        <v>3</v>
      </c>
      <c r="C50" t="s">
        <v>1424</v>
      </c>
      <c r="D50" t="s">
        <v>1440</v>
      </c>
      <c r="E50">
        <v>2</v>
      </c>
    </row>
    <row r="51" spans="1:5" x14ac:dyDescent="0.25">
      <c r="A51">
        <v>3009633</v>
      </c>
      <c r="B51" t="s">
        <v>3</v>
      </c>
      <c r="C51" t="s">
        <v>1424</v>
      </c>
      <c r="D51" t="s">
        <v>1441</v>
      </c>
      <c r="E51">
        <v>2</v>
      </c>
    </row>
    <row r="52" spans="1:5" x14ac:dyDescent="0.25">
      <c r="A52">
        <v>4001382</v>
      </c>
      <c r="B52" t="s">
        <v>3</v>
      </c>
      <c r="C52" t="s">
        <v>1424</v>
      </c>
      <c r="D52" t="s">
        <v>1444</v>
      </c>
      <c r="E52">
        <v>2</v>
      </c>
    </row>
    <row r="53" spans="1:5" x14ac:dyDescent="0.25">
      <c r="A53">
        <v>5007274</v>
      </c>
      <c r="B53" t="s">
        <v>3</v>
      </c>
      <c r="C53" t="s">
        <v>1424</v>
      </c>
      <c r="D53" t="s">
        <v>1446</v>
      </c>
      <c r="E53">
        <v>2</v>
      </c>
    </row>
    <row r="54" spans="1:5" x14ac:dyDescent="0.25">
      <c r="A54">
        <v>9083682</v>
      </c>
      <c r="B54" t="s">
        <v>3</v>
      </c>
      <c r="C54" t="s">
        <v>1424</v>
      </c>
      <c r="D54" t="s">
        <v>1452</v>
      </c>
      <c r="E54">
        <v>2</v>
      </c>
    </row>
    <row r="55" spans="1:5" x14ac:dyDescent="0.25">
      <c r="A55">
        <v>9125126</v>
      </c>
      <c r="B55" t="s">
        <v>3</v>
      </c>
      <c r="C55" t="s">
        <v>1424</v>
      </c>
      <c r="D55" t="s">
        <v>1455</v>
      </c>
      <c r="E55">
        <v>2</v>
      </c>
    </row>
    <row r="56" spans="1:5" x14ac:dyDescent="0.25">
      <c r="A56">
        <v>9174811</v>
      </c>
      <c r="B56" t="s">
        <v>3</v>
      </c>
      <c r="C56" t="s">
        <v>1424</v>
      </c>
      <c r="D56" t="s">
        <v>1456</v>
      </c>
      <c r="E56">
        <v>2</v>
      </c>
    </row>
    <row r="57" spans="1:5" x14ac:dyDescent="0.25">
      <c r="A57">
        <v>10023080</v>
      </c>
      <c r="B57" t="s">
        <v>3</v>
      </c>
      <c r="C57" t="s">
        <v>1424</v>
      </c>
      <c r="D57" t="s">
        <v>1458</v>
      </c>
      <c r="E57">
        <v>2</v>
      </c>
    </row>
    <row r="58" spans="1:5" x14ac:dyDescent="0.25">
      <c r="A58">
        <v>4007054</v>
      </c>
      <c r="B58" t="s">
        <v>0</v>
      </c>
      <c r="C58" t="s">
        <v>1424</v>
      </c>
      <c r="D58" t="s">
        <v>1469</v>
      </c>
      <c r="E58">
        <v>2</v>
      </c>
    </row>
    <row r="59" spans="1:5" x14ac:dyDescent="0.25">
      <c r="A59">
        <v>5001097</v>
      </c>
      <c r="B59" t="s">
        <v>0</v>
      </c>
      <c r="C59" t="s">
        <v>1424</v>
      </c>
      <c r="D59" t="s">
        <v>1471</v>
      </c>
      <c r="E59">
        <v>2</v>
      </c>
    </row>
    <row r="60" spans="1:5" x14ac:dyDescent="0.25">
      <c r="A60">
        <v>5006152</v>
      </c>
      <c r="B60" t="s">
        <v>0</v>
      </c>
      <c r="C60" t="s">
        <v>1424</v>
      </c>
      <c r="D60" t="s">
        <v>1473</v>
      </c>
      <c r="E60">
        <v>2</v>
      </c>
    </row>
    <row r="61" spans="1:5" x14ac:dyDescent="0.25">
      <c r="A61">
        <v>6012361</v>
      </c>
      <c r="B61" t="s">
        <v>0</v>
      </c>
      <c r="C61" t="s">
        <v>1424</v>
      </c>
      <c r="D61" t="s">
        <v>1474</v>
      </c>
      <c r="E61">
        <v>2</v>
      </c>
    </row>
    <row r="62" spans="1:5" x14ac:dyDescent="0.25">
      <c r="A62">
        <v>7071198</v>
      </c>
      <c r="B62" t="s">
        <v>0</v>
      </c>
      <c r="C62" t="s">
        <v>1424</v>
      </c>
      <c r="D62" t="s">
        <v>1478</v>
      </c>
      <c r="E62">
        <v>2</v>
      </c>
    </row>
    <row r="63" spans="1:5" x14ac:dyDescent="0.25">
      <c r="A63">
        <v>10025902</v>
      </c>
      <c r="B63" t="s">
        <v>0</v>
      </c>
      <c r="C63" t="s">
        <v>1424</v>
      </c>
      <c r="D63" t="s">
        <v>1456</v>
      </c>
      <c r="E63">
        <v>2</v>
      </c>
    </row>
    <row r="64" spans="1:5" x14ac:dyDescent="0.25">
      <c r="A64">
        <v>10027654</v>
      </c>
      <c r="B64" t="s">
        <v>0</v>
      </c>
      <c r="C64" t="s">
        <v>1424</v>
      </c>
      <c r="D64" t="s">
        <v>1486</v>
      </c>
      <c r="E64">
        <v>2</v>
      </c>
    </row>
    <row r="65" spans="1:5" x14ac:dyDescent="0.25">
      <c r="A65">
        <v>10098420</v>
      </c>
      <c r="B65" t="s">
        <v>0</v>
      </c>
      <c r="C65" t="s">
        <v>1424</v>
      </c>
      <c r="D65" t="s">
        <v>1487</v>
      </c>
      <c r="E65">
        <v>2</v>
      </c>
    </row>
    <row r="66" spans="1:5" x14ac:dyDescent="0.25">
      <c r="A66">
        <v>10146828</v>
      </c>
      <c r="B66" t="s">
        <v>0</v>
      </c>
      <c r="C66" t="s">
        <v>1424</v>
      </c>
      <c r="D66" t="s">
        <v>1488</v>
      </c>
      <c r="E66">
        <v>2</v>
      </c>
    </row>
    <row r="67" spans="1:5" x14ac:dyDescent="0.25">
      <c r="A67">
        <v>7103068</v>
      </c>
      <c r="B67" t="s">
        <v>11</v>
      </c>
      <c r="C67" t="s">
        <v>1424</v>
      </c>
      <c r="D67" t="s">
        <v>1365</v>
      </c>
      <c r="E67">
        <v>1</v>
      </c>
    </row>
    <row r="68" spans="1:5" x14ac:dyDescent="0.25">
      <c r="A68">
        <v>6011198</v>
      </c>
      <c r="B68" t="s">
        <v>5</v>
      </c>
      <c r="C68" t="s">
        <v>1424</v>
      </c>
      <c r="D68" t="s">
        <v>1365</v>
      </c>
      <c r="E68">
        <v>1</v>
      </c>
    </row>
    <row r="69" spans="1:5" x14ac:dyDescent="0.25">
      <c r="A69">
        <v>6012681</v>
      </c>
      <c r="B69" t="s">
        <v>5</v>
      </c>
      <c r="C69" t="s">
        <v>1424</v>
      </c>
      <c r="D69" t="s">
        <v>1367</v>
      </c>
      <c r="E69">
        <v>1</v>
      </c>
    </row>
    <row r="70" spans="1:5" x14ac:dyDescent="0.25">
      <c r="A70">
        <v>7000458</v>
      </c>
      <c r="B70" t="s">
        <v>5</v>
      </c>
      <c r="C70" t="s">
        <v>1424</v>
      </c>
      <c r="D70" t="s">
        <v>1371</v>
      </c>
      <c r="E70">
        <v>1</v>
      </c>
    </row>
    <row r="71" spans="1:5" x14ac:dyDescent="0.25">
      <c r="A71">
        <v>7076814</v>
      </c>
      <c r="B71" t="s">
        <v>5</v>
      </c>
      <c r="C71" t="s">
        <v>1424</v>
      </c>
      <c r="D71" t="s">
        <v>1367</v>
      </c>
      <c r="E71">
        <v>1</v>
      </c>
    </row>
    <row r="72" spans="1:5" x14ac:dyDescent="0.25">
      <c r="A72">
        <v>7076815</v>
      </c>
      <c r="B72" t="s">
        <v>5</v>
      </c>
      <c r="C72" t="s">
        <v>1424</v>
      </c>
      <c r="D72" t="s">
        <v>1366</v>
      </c>
      <c r="E72">
        <v>1</v>
      </c>
    </row>
    <row r="73" spans="1:5" x14ac:dyDescent="0.25">
      <c r="A73">
        <v>8091779</v>
      </c>
      <c r="B73" t="s">
        <v>5</v>
      </c>
      <c r="C73" t="s">
        <v>1424</v>
      </c>
      <c r="D73" t="s">
        <v>1365</v>
      </c>
      <c r="E73">
        <v>1</v>
      </c>
    </row>
    <row r="74" spans="1:5" x14ac:dyDescent="0.25">
      <c r="A74">
        <v>9039416</v>
      </c>
      <c r="B74" t="s">
        <v>5</v>
      </c>
      <c r="C74" t="s">
        <v>1424</v>
      </c>
      <c r="D74" t="s">
        <v>1369</v>
      </c>
      <c r="E74">
        <v>1</v>
      </c>
    </row>
    <row r="75" spans="1:5" x14ac:dyDescent="0.25">
      <c r="A75">
        <v>9042861</v>
      </c>
      <c r="B75" t="s">
        <v>5</v>
      </c>
      <c r="C75" t="s">
        <v>1424</v>
      </c>
      <c r="D75" t="s">
        <v>1382</v>
      </c>
      <c r="E75">
        <v>1</v>
      </c>
    </row>
    <row r="76" spans="1:5" x14ac:dyDescent="0.25">
      <c r="A76">
        <v>9044899</v>
      </c>
      <c r="B76" t="s">
        <v>5</v>
      </c>
      <c r="C76" t="s">
        <v>1424</v>
      </c>
      <c r="D76" t="s">
        <v>1366</v>
      </c>
      <c r="E76">
        <v>1</v>
      </c>
    </row>
    <row r="77" spans="1:5" x14ac:dyDescent="0.25">
      <c r="A77">
        <v>9085204</v>
      </c>
      <c r="B77" t="s">
        <v>5</v>
      </c>
      <c r="C77" t="s">
        <v>1424</v>
      </c>
      <c r="D77" t="s">
        <v>1368</v>
      </c>
      <c r="E77">
        <v>1</v>
      </c>
    </row>
    <row r="78" spans="1:5" x14ac:dyDescent="0.25">
      <c r="A78">
        <v>9138470</v>
      </c>
      <c r="B78" t="s">
        <v>5</v>
      </c>
      <c r="C78" t="s">
        <v>1424</v>
      </c>
      <c r="D78" t="s">
        <v>1367</v>
      </c>
      <c r="E78">
        <v>1</v>
      </c>
    </row>
    <row r="79" spans="1:5" x14ac:dyDescent="0.25">
      <c r="A79">
        <v>324</v>
      </c>
      <c r="B79" t="s">
        <v>5</v>
      </c>
      <c r="C79" t="s">
        <v>1424</v>
      </c>
      <c r="D79" t="s">
        <v>1391</v>
      </c>
      <c r="E79">
        <v>1</v>
      </c>
    </row>
    <row r="80" spans="1:5" x14ac:dyDescent="0.25">
      <c r="A80">
        <v>3909</v>
      </c>
      <c r="B80" t="s">
        <v>5</v>
      </c>
      <c r="C80" t="s">
        <v>1424</v>
      </c>
      <c r="D80" t="s">
        <v>1410</v>
      </c>
      <c r="E80">
        <v>1</v>
      </c>
    </row>
    <row r="81" spans="1:5" x14ac:dyDescent="0.25">
      <c r="A81">
        <v>1009760</v>
      </c>
      <c r="B81" t="s">
        <v>5</v>
      </c>
      <c r="C81" t="s">
        <v>1424</v>
      </c>
      <c r="D81" t="s">
        <v>1365</v>
      </c>
      <c r="E81">
        <v>1</v>
      </c>
    </row>
    <row r="82" spans="1:5" x14ac:dyDescent="0.25">
      <c r="A82">
        <v>3005132</v>
      </c>
      <c r="B82" t="s">
        <v>5</v>
      </c>
      <c r="C82" t="s">
        <v>1424</v>
      </c>
      <c r="D82" t="s">
        <v>1366</v>
      </c>
      <c r="E82">
        <v>1</v>
      </c>
    </row>
    <row r="83" spans="1:5" x14ac:dyDescent="0.25">
      <c r="A83">
        <v>3016056</v>
      </c>
      <c r="B83" t="s">
        <v>5</v>
      </c>
      <c r="C83" t="s">
        <v>1424</v>
      </c>
      <c r="D83" t="s">
        <v>1415</v>
      </c>
      <c r="E83">
        <v>1</v>
      </c>
    </row>
    <row r="84" spans="1:5" x14ac:dyDescent="0.25">
      <c r="A84">
        <v>4000304</v>
      </c>
      <c r="B84" t="s">
        <v>5</v>
      </c>
      <c r="C84" t="s">
        <v>1424</v>
      </c>
      <c r="D84" t="s">
        <v>1366</v>
      </c>
      <c r="E84">
        <v>1</v>
      </c>
    </row>
    <row r="85" spans="1:5" x14ac:dyDescent="0.25">
      <c r="A85">
        <v>4011027</v>
      </c>
      <c r="B85" t="s">
        <v>5</v>
      </c>
      <c r="C85" t="s">
        <v>1424</v>
      </c>
      <c r="D85" t="s">
        <v>1367</v>
      </c>
      <c r="E85">
        <v>1</v>
      </c>
    </row>
    <row r="86" spans="1:5" x14ac:dyDescent="0.25">
      <c r="A86">
        <v>2003539</v>
      </c>
      <c r="B86" t="s">
        <v>3</v>
      </c>
      <c r="C86" t="s">
        <v>1424</v>
      </c>
      <c r="D86" t="s">
        <v>1373</v>
      </c>
      <c r="E86">
        <v>1</v>
      </c>
    </row>
    <row r="87" spans="1:5" x14ac:dyDescent="0.25">
      <c r="A87">
        <v>2005572</v>
      </c>
      <c r="B87" t="s">
        <v>3</v>
      </c>
      <c r="C87" t="s">
        <v>1424</v>
      </c>
      <c r="D87" t="s">
        <v>1366</v>
      </c>
      <c r="E87">
        <v>1</v>
      </c>
    </row>
    <row r="88" spans="1:5" x14ac:dyDescent="0.25">
      <c r="A88">
        <v>5018675</v>
      </c>
      <c r="B88" t="s">
        <v>3</v>
      </c>
      <c r="C88" t="s">
        <v>1424</v>
      </c>
      <c r="D88" t="s">
        <v>1372</v>
      </c>
      <c r="E88">
        <v>1</v>
      </c>
    </row>
    <row r="89" spans="1:5" x14ac:dyDescent="0.25">
      <c r="A89">
        <v>6050168</v>
      </c>
      <c r="B89" t="s">
        <v>3</v>
      </c>
      <c r="C89" t="s">
        <v>1424</v>
      </c>
      <c r="D89" t="s">
        <v>1365</v>
      </c>
      <c r="E89">
        <v>1</v>
      </c>
    </row>
    <row r="90" spans="1:5" x14ac:dyDescent="0.25">
      <c r="A90">
        <v>6056633</v>
      </c>
      <c r="B90" t="s">
        <v>3</v>
      </c>
      <c r="C90" t="s">
        <v>1424</v>
      </c>
      <c r="D90" t="s">
        <v>1363</v>
      </c>
      <c r="E90">
        <v>1</v>
      </c>
    </row>
    <row r="91" spans="1:5" x14ac:dyDescent="0.25">
      <c r="A91">
        <v>9023306</v>
      </c>
      <c r="B91" t="s">
        <v>3</v>
      </c>
      <c r="C91" t="s">
        <v>1424</v>
      </c>
      <c r="D91" t="s">
        <v>1369</v>
      </c>
      <c r="E91">
        <v>1</v>
      </c>
    </row>
    <row r="92" spans="1:5" x14ac:dyDescent="0.25">
      <c r="A92">
        <v>9054567</v>
      </c>
      <c r="B92" t="s">
        <v>3</v>
      </c>
      <c r="C92" t="s">
        <v>1424</v>
      </c>
      <c r="D92" t="s">
        <v>1365</v>
      </c>
      <c r="E92">
        <v>1</v>
      </c>
    </row>
    <row r="93" spans="1:5" x14ac:dyDescent="0.25">
      <c r="A93">
        <v>10069407</v>
      </c>
      <c r="B93" t="s">
        <v>3</v>
      </c>
      <c r="C93" t="s">
        <v>1424</v>
      </c>
      <c r="D93" t="s">
        <v>1373</v>
      </c>
      <c r="E93">
        <v>1</v>
      </c>
    </row>
    <row r="94" spans="1:5" x14ac:dyDescent="0.25">
      <c r="A94">
        <v>10144736</v>
      </c>
      <c r="B94" t="s">
        <v>3</v>
      </c>
      <c r="C94" t="s">
        <v>1424</v>
      </c>
      <c r="D94" t="s">
        <v>1366</v>
      </c>
      <c r="E94">
        <v>1</v>
      </c>
    </row>
    <row r="95" spans="1:5" x14ac:dyDescent="0.25">
      <c r="A95">
        <v>10157275</v>
      </c>
      <c r="B95" t="s">
        <v>3</v>
      </c>
      <c r="C95" t="s">
        <v>1424</v>
      </c>
      <c r="D95" t="s">
        <v>1366</v>
      </c>
      <c r="E95">
        <v>1</v>
      </c>
    </row>
    <row r="96" spans="1:5" x14ac:dyDescent="0.25">
      <c r="A96">
        <v>5281</v>
      </c>
      <c r="B96" t="s">
        <v>0</v>
      </c>
      <c r="C96" t="s">
        <v>1424</v>
      </c>
      <c r="D96" t="s">
        <v>1365</v>
      </c>
      <c r="E96">
        <v>1</v>
      </c>
    </row>
    <row r="97" spans="1:5" x14ac:dyDescent="0.25">
      <c r="A97">
        <v>2006107</v>
      </c>
      <c r="B97" t="s">
        <v>0</v>
      </c>
      <c r="C97" t="s">
        <v>1424</v>
      </c>
      <c r="D97" t="s">
        <v>1366</v>
      </c>
      <c r="E97">
        <v>1</v>
      </c>
    </row>
    <row r="98" spans="1:5" x14ac:dyDescent="0.25">
      <c r="A98">
        <v>2012014</v>
      </c>
      <c r="B98" t="s">
        <v>0</v>
      </c>
      <c r="C98" t="s">
        <v>1424</v>
      </c>
      <c r="D98" t="s">
        <v>1356</v>
      </c>
      <c r="E98">
        <v>1</v>
      </c>
    </row>
    <row r="99" spans="1:5" x14ac:dyDescent="0.25">
      <c r="A99">
        <v>3000152</v>
      </c>
      <c r="B99" t="s">
        <v>0</v>
      </c>
      <c r="C99" t="s">
        <v>1424</v>
      </c>
      <c r="D99" t="s">
        <v>1365</v>
      </c>
      <c r="E99">
        <v>1</v>
      </c>
    </row>
    <row r="100" spans="1:5" x14ac:dyDescent="0.25">
      <c r="A100">
        <v>8073350</v>
      </c>
      <c r="B100" t="s">
        <v>0</v>
      </c>
      <c r="C100" t="s">
        <v>1424</v>
      </c>
      <c r="D100" t="s">
        <v>1365</v>
      </c>
      <c r="E100">
        <v>1</v>
      </c>
    </row>
    <row r="101" spans="1:5" x14ac:dyDescent="0.25">
      <c r="A101">
        <v>8073645</v>
      </c>
      <c r="B101" t="s">
        <v>0</v>
      </c>
      <c r="C101" t="s">
        <v>1424</v>
      </c>
      <c r="D101" t="s">
        <v>1367</v>
      </c>
      <c r="E101">
        <v>1</v>
      </c>
    </row>
    <row r="102" spans="1:5" x14ac:dyDescent="0.25">
      <c r="A102">
        <v>10020659</v>
      </c>
      <c r="B102" t="s">
        <v>0</v>
      </c>
      <c r="C102" t="s">
        <v>1424</v>
      </c>
      <c r="D102" t="s">
        <v>1369</v>
      </c>
      <c r="E102">
        <v>1</v>
      </c>
    </row>
    <row r="104" spans="1:5" x14ac:dyDescent="0.25">
      <c r="A104">
        <f>SUBTOTAL(2,TotalBilirubin[Edited_BfArM Nummer2])</f>
        <v>101</v>
      </c>
      <c r="E104">
        <f>SUBTOTAL(9,TotalBilirubin[Total Number of Observations])</f>
        <v>284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D370"/>
  <sheetViews>
    <sheetView workbookViewId="0">
      <selection sqref="A1:AD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31.85546875" customWidth="1"/>
    <col min="4" max="4" width="29.28515625" customWidth="1"/>
    <col min="5" max="12" width="20.7109375" customWidth="1"/>
    <col min="13" max="30" width="21.7109375" customWidth="1"/>
  </cols>
  <sheetData>
    <row r="1" spans="1:30" x14ac:dyDescent="0.25">
      <c r="A1" s="6" t="s">
        <v>96</v>
      </c>
      <c r="B1" s="7" t="s">
        <v>97</v>
      </c>
      <c r="C1" s="2" t="s">
        <v>1489</v>
      </c>
      <c r="D1" s="2" t="s">
        <v>1490</v>
      </c>
      <c r="E1" s="2" t="s">
        <v>1491</v>
      </c>
      <c r="F1" s="2" t="s">
        <v>1492</v>
      </c>
      <c r="G1" s="2" t="s">
        <v>1493</v>
      </c>
      <c r="H1" s="2" t="s">
        <v>1494</v>
      </c>
      <c r="I1" s="2" t="s">
        <v>1495</v>
      </c>
      <c r="J1" s="2" t="s">
        <v>1496</v>
      </c>
      <c r="K1" s="2" t="s">
        <v>1497</v>
      </c>
      <c r="L1" s="2" t="s">
        <v>1498</v>
      </c>
      <c r="M1" s="2" t="s">
        <v>1499</v>
      </c>
      <c r="N1" s="2" t="s">
        <v>1500</v>
      </c>
      <c r="O1" s="2" t="s">
        <v>1501</v>
      </c>
      <c r="P1" s="2" t="s">
        <v>1502</v>
      </c>
      <c r="Q1" s="2" t="s">
        <v>1503</v>
      </c>
      <c r="R1" s="2" t="s">
        <v>1504</v>
      </c>
      <c r="S1" s="2" t="s">
        <v>1505</v>
      </c>
      <c r="T1" s="2" t="s">
        <v>1506</v>
      </c>
      <c r="U1" s="2" t="s">
        <v>1507</v>
      </c>
      <c r="V1" s="2" t="s">
        <v>1508</v>
      </c>
      <c r="W1" s="2" t="s">
        <v>1509</v>
      </c>
      <c r="X1" s="2" t="s">
        <v>1510</v>
      </c>
      <c r="Y1" s="2" t="s">
        <v>1511</v>
      </c>
      <c r="Z1" s="2" t="s">
        <v>1512</v>
      </c>
      <c r="AA1" s="2" t="s">
        <v>1513</v>
      </c>
      <c r="AB1" s="2" t="s">
        <v>1514</v>
      </c>
      <c r="AC1" s="2" t="s">
        <v>1515</v>
      </c>
      <c r="AD1" s="2" t="s">
        <v>1516</v>
      </c>
    </row>
    <row r="2" spans="1:30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1:30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x14ac:dyDescent="0.25">
      <c r="A5">
        <v>95005911</v>
      </c>
      <c r="B5" t="s">
        <v>20</v>
      </c>
    </row>
    <row r="6" spans="1:30" x14ac:dyDescent="0.25">
      <c r="A6">
        <v>99001908</v>
      </c>
      <c r="B6" t="s">
        <v>20</v>
      </c>
    </row>
    <row r="7" spans="1:30" x14ac:dyDescent="0.25">
      <c r="A7">
        <v>99004067</v>
      </c>
      <c r="B7" t="s">
        <v>20</v>
      </c>
    </row>
    <row r="8" spans="1:30" x14ac:dyDescent="0.25">
      <c r="A8">
        <v>97002136</v>
      </c>
      <c r="B8" t="s">
        <v>20</v>
      </c>
    </row>
    <row r="9" spans="1:30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1:30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30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spans="1:30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30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x14ac:dyDescent="0.25">
      <c r="A18">
        <v>1480</v>
      </c>
      <c r="B18" t="s">
        <v>16</v>
      </c>
    </row>
    <row r="19" spans="1:30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x14ac:dyDescent="0.25">
      <c r="A26">
        <v>99000897</v>
      </c>
      <c r="B26" t="s">
        <v>16</v>
      </c>
    </row>
    <row r="27" spans="1:30" x14ac:dyDescent="0.25">
      <c r="A27">
        <v>99001245</v>
      </c>
      <c r="B27" t="s">
        <v>16</v>
      </c>
    </row>
    <row r="28" spans="1:30" x14ac:dyDescent="0.25">
      <c r="A28">
        <v>99001902</v>
      </c>
      <c r="B28" t="s">
        <v>16</v>
      </c>
    </row>
    <row r="29" spans="1:30" x14ac:dyDescent="0.25">
      <c r="A29">
        <v>99001912</v>
      </c>
      <c r="B29" t="s">
        <v>16</v>
      </c>
    </row>
    <row r="30" spans="1:30" x14ac:dyDescent="0.25">
      <c r="A30">
        <v>99001913</v>
      </c>
      <c r="B30" t="s">
        <v>16</v>
      </c>
    </row>
    <row r="31" spans="1:30" x14ac:dyDescent="0.25">
      <c r="A31">
        <v>99001937</v>
      </c>
      <c r="B31" t="s">
        <v>16</v>
      </c>
    </row>
    <row r="32" spans="1:30" x14ac:dyDescent="0.25">
      <c r="A32">
        <v>99001943</v>
      </c>
      <c r="B32" t="s">
        <v>16</v>
      </c>
    </row>
    <row r="33" spans="1:30" x14ac:dyDescent="0.25">
      <c r="A33">
        <v>99001927</v>
      </c>
      <c r="B33" t="s">
        <v>16</v>
      </c>
    </row>
    <row r="34" spans="1:30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1:30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1:30" x14ac:dyDescent="0.25">
      <c r="A36" s="14">
        <v>96018835</v>
      </c>
      <c r="B36" t="s">
        <v>16</v>
      </c>
    </row>
    <row r="37" spans="1:30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1:30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40" spans="1:30" x14ac:dyDescent="0.25">
      <c r="A40" s="15">
        <v>6016435</v>
      </c>
      <c r="B40" t="s">
        <v>14</v>
      </c>
    </row>
    <row r="41" spans="1:30" x14ac:dyDescent="0.25">
      <c r="A41">
        <v>8045149</v>
      </c>
      <c r="B41" t="s">
        <v>14</v>
      </c>
    </row>
    <row r="42" spans="1:30" x14ac:dyDescent="0.25">
      <c r="A42">
        <v>10023001</v>
      </c>
      <c r="B42" t="s">
        <v>14</v>
      </c>
    </row>
    <row r="43" spans="1:30" x14ac:dyDescent="0.25">
      <c r="A43">
        <v>10027526</v>
      </c>
      <c r="B43" t="s">
        <v>14</v>
      </c>
    </row>
    <row r="44" spans="1:30" x14ac:dyDescent="0.25">
      <c r="A44">
        <v>14222171</v>
      </c>
      <c r="B44" t="s">
        <v>14</v>
      </c>
    </row>
    <row r="45" spans="1:30" x14ac:dyDescent="0.25">
      <c r="A45">
        <v>1006143</v>
      </c>
      <c r="B45" t="s">
        <v>14</v>
      </c>
    </row>
    <row r="46" spans="1:30" x14ac:dyDescent="0.25">
      <c r="A46">
        <v>6006917</v>
      </c>
      <c r="B46" t="s">
        <v>14</v>
      </c>
    </row>
    <row r="48" spans="1:30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30" x14ac:dyDescent="0.25">
      <c r="A81">
        <v>8127397</v>
      </c>
      <c r="B81" t="s">
        <v>5</v>
      </c>
    </row>
    <row r="82" spans="1:30" x14ac:dyDescent="0.25">
      <c r="A82">
        <v>8130998</v>
      </c>
      <c r="B82" t="s">
        <v>5</v>
      </c>
    </row>
    <row r="83" spans="1:30" x14ac:dyDescent="0.25">
      <c r="A83" s="14">
        <v>9002836</v>
      </c>
      <c r="B83" t="s">
        <v>5</v>
      </c>
    </row>
    <row r="84" spans="1:30" x14ac:dyDescent="0.25">
      <c r="A84" s="14">
        <v>9003331</v>
      </c>
      <c r="B84" t="s">
        <v>5</v>
      </c>
    </row>
    <row r="85" spans="1:30" x14ac:dyDescent="0.25">
      <c r="A85">
        <v>9003370</v>
      </c>
      <c r="B85" t="s">
        <v>5</v>
      </c>
    </row>
    <row r="86" spans="1:30" x14ac:dyDescent="0.25">
      <c r="A86">
        <v>9016278</v>
      </c>
      <c r="B86" t="s">
        <v>5</v>
      </c>
    </row>
    <row r="87" spans="1:30" x14ac:dyDescent="0.25">
      <c r="A87">
        <v>9030684</v>
      </c>
      <c r="B87" t="s">
        <v>5</v>
      </c>
    </row>
    <row r="88" spans="1:30" x14ac:dyDescent="0.25">
      <c r="A88">
        <v>9031387</v>
      </c>
      <c r="B88" t="s">
        <v>5</v>
      </c>
    </row>
    <row r="89" spans="1:30" x14ac:dyDescent="0.25">
      <c r="A89">
        <v>9038676</v>
      </c>
      <c r="B89" t="s">
        <v>5</v>
      </c>
    </row>
    <row r="90" spans="1:30" x14ac:dyDescent="0.25">
      <c r="A90" s="14">
        <v>9039416</v>
      </c>
      <c r="B90" t="s">
        <v>5</v>
      </c>
    </row>
    <row r="91" spans="1:30" x14ac:dyDescent="0.25">
      <c r="A91">
        <v>9042861</v>
      </c>
      <c r="B91" t="s">
        <v>5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</row>
    <row r="92" spans="1:30" x14ac:dyDescent="0.25">
      <c r="A92" s="14">
        <v>9044899</v>
      </c>
      <c r="B92" t="s">
        <v>5</v>
      </c>
    </row>
    <row r="93" spans="1:30" x14ac:dyDescent="0.25">
      <c r="A93">
        <v>9052398</v>
      </c>
      <c r="B93" t="s">
        <v>5</v>
      </c>
    </row>
    <row r="94" spans="1:30" x14ac:dyDescent="0.25">
      <c r="A94">
        <v>9085204</v>
      </c>
      <c r="B94" t="s">
        <v>5</v>
      </c>
    </row>
    <row r="95" spans="1:30" x14ac:dyDescent="0.25">
      <c r="A95">
        <v>9105492</v>
      </c>
      <c r="B95" t="s">
        <v>5</v>
      </c>
    </row>
    <row r="96" spans="1:30" x14ac:dyDescent="0.25">
      <c r="A96" s="14">
        <v>9138470</v>
      </c>
      <c r="B96" t="s">
        <v>5</v>
      </c>
    </row>
    <row r="97" spans="1:7" x14ac:dyDescent="0.25">
      <c r="A97" s="14">
        <v>9150676</v>
      </c>
      <c r="B97" t="s">
        <v>5</v>
      </c>
    </row>
    <row r="98" spans="1:7" x14ac:dyDescent="0.25">
      <c r="A98" s="14">
        <v>10010926</v>
      </c>
      <c r="B98" t="s">
        <v>5</v>
      </c>
      <c r="E98">
        <v>1.9800000000000002E-2</v>
      </c>
    </row>
    <row r="99" spans="1:7" x14ac:dyDescent="0.25">
      <c r="A99">
        <v>10030897</v>
      </c>
      <c r="B99" t="s">
        <v>5</v>
      </c>
      <c r="E99">
        <v>2.11</v>
      </c>
      <c r="G99">
        <v>4.72</v>
      </c>
    </row>
    <row r="100" spans="1:7" x14ac:dyDescent="0.25">
      <c r="A100" s="16">
        <v>10091530</v>
      </c>
      <c r="B100" t="s">
        <v>5</v>
      </c>
    </row>
    <row r="101" spans="1:7" x14ac:dyDescent="0.25">
      <c r="A101">
        <v>10102052</v>
      </c>
      <c r="B101" t="s">
        <v>5</v>
      </c>
    </row>
    <row r="102" spans="1:7" x14ac:dyDescent="0.25">
      <c r="A102">
        <v>10104735</v>
      </c>
      <c r="B102" t="s">
        <v>5</v>
      </c>
    </row>
    <row r="103" spans="1:7" x14ac:dyDescent="0.25">
      <c r="A103" s="15">
        <v>10109552</v>
      </c>
      <c r="B103" t="s">
        <v>5</v>
      </c>
    </row>
    <row r="104" spans="1:7" x14ac:dyDescent="0.25">
      <c r="A104">
        <v>10131550</v>
      </c>
      <c r="B104" t="s">
        <v>5</v>
      </c>
    </row>
    <row r="105" spans="1:7" x14ac:dyDescent="0.25">
      <c r="A105">
        <v>10131607</v>
      </c>
      <c r="B105" t="s">
        <v>5</v>
      </c>
    </row>
    <row r="106" spans="1:7" x14ac:dyDescent="0.25">
      <c r="A106">
        <v>10145202</v>
      </c>
      <c r="B106" t="s">
        <v>5</v>
      </c>
    </row>
    <row r="107" spans="1:7" x14ac:dyDescent="0.25">
      <c r="A107">
        <v>10158770</v>
      </c>
      <c r="B107" t="s">
        <v>5</v>
      </c>
    </row>
    <row r="108" spans="1:7" x14ac:dyDescent="0.25">
      <c r="A108">
        <v>10162949</v>
      </c>
      <c r="B108" t="s">
        <v>5</v>
      </c>
    </row>
    <row r="109" spans="1:7" x14ac:dyDescent="0.25">
      <c r="A109">
        <v>10171633</v>
      </c>
      <c r="B109" t="s">
        <v>5</v>
      </c>
    </row>
    <row r="110" spans="1:7" x14ac:dyDescent="0.25">
      <c r="A110">
        <v>10180409</v>
      </c>
      <c r="B110" t="s">
        <v>5</v>
      </c>
    </row>
    <row r="111" spans="1:7" x14ac:dyDescent="0.25">
      <c r="A111">
        <v>11005762</v>
      </c>
      <c r="B111" t="s">
        <v>5</v>
      </c>
    </row>
    <row r="112" spans="1:7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5" x14ac:dyDescent="0.25">
      <c r="A129">
        <v>12229481</v>
      </c>
      <c r="B129" t="s">
        <v>5</v>
      </c>
    </row>
    <row r="130" spans="1:15" x14ac:dyDescent="0.25">
      <c r="A130">
        <v>12258821</v>
      </c>
      <c r="B130" t="s">
        <v>5</v>
      </c>
    </row>
    <row r="131" spans="1:15" x14ac:dyDescent="0.25">
      <c r="A131">
        <v>12309729</v>
      </c>
      <c r="B131" t="s">
        <v>5</v>
      </c>
    </row>
    <row r="132" spans="1:15" x14ac:dyDescent="0.25">
      <c r="A132">
        <v>12314941</v>
      </c>
      <c r="B132" t="s">
        <v>5</v>
      </c>
    </row>
    <row r="133" spans="1:15" x14ac:dyDescent="0.25">
      <c r="A133">
        <v>12323945</v>
      </c>
      <c r="B133" t="s">
        <v>5</v>
      </c>
    </row>
    <row r="134" spans="1:15" x14ac:dyDescent="0.25">
      <c r="A134">
        <v>13005942</v>
      </c>
      <c r="B134" t="s">
        <v>5</v>
      </c>
    </row>
    <row r="135" spans="1:15" x14ac:dyDescent="0.25">
      <c r="A135">
        <v>324</v>
      </c>
      <c r="B135" t="s">
        <v>5</v>
      </c>
    </row>
    <row r="136" spans="1:15" x14ac:dyDescent="0.25">
      <c r="A136" s="14">
        <v>3909</v>
      </c>
      <c r="B136" t="s">
        <v>5</v>
      </c>
    </row>
    <row r="137" spans="1:15" x14ac:dyDescent="0.25">
      <c r="A137" s="14">
        <v>4663</v>
      </c>
      <c r="B137" t="s">
        <v>5</v>
      </c>
    </row>
    <row r="138" spans="1:15" x14ac:dyDescent="0.25">
      <c r="A138">
        <v>1005522</v>
      </c>
      <c r="B138" t="s">
        <v>5</v>
      </c>
    </row>
    <row r="139" spans="1:15" x14ac:dyDescent="0.25">
      <c r="A139">
        <v>1007631</v>
      </c>
      <c r="B139" t="s">
        <v>5</v>
      </c>
      <c r="I139">
        <v>5.93</v>
      </c>
      <c r="O139">
        <v>3.98</v>
      </c>
    </row>
    <row r="140" spans="1:15" x14ac:dyDescent="0.25">
      <c r="A140">
        <v>1009760</v>
      </c>
      <c r="B140" t="s">
        <v>5</v>
      </c>
      <c r="D140">
        <v>7.27</v>
      </c>
    </row>
    <row r="141" spans="1:15" x14ac:dyDescent="0.25">
      <c r="A141">
        <v>2000646</v>
      </c>
      <c r="B141" t="s">
        <v>5</v>
      </c>
    </row>
    <row r="142" spans="1:15" x14ac:dyDescent="0.25">
      <c r="A142">
        <v>2003761</v>
      </c>
      <c r="B142" t="s">
        <v>5</v>
      </c>
    </row>
    <row r="143" spans="1:15" x14ac:dyDescent="0.25">
      <c r="A143">
        <v>2004061</v>
      </c>
      <c r="B143" t="s">
        <v>5</v>
      </c>
    </row>
    <row r="144" spans="1:15" x14ac:dyDescent="0.25">
      <c r="A144">
        <v>2006469</v>
      </c>
      <c r="B144" t="s">
        <v>5</v>
      </c>
    </row>
    <row r="145" spans="1:29" x14ac:dyDescent="0.25">
      <c r="A145" s="14">
        <v>3005132</v>
      </c>
      <c r="B145" t="s">
        <v>5</v>
      </c>
    </row>
    <row r="146" spans="1:29" x14ac:dyDescent="0.25">
      <c r="A146">
        <v>3009119</v>
      </c>
      <c r="B146" t="s">
        <v>5</v>
      </c>
    </row>
    <row r="147" spans="1:29" x14ac:dyDescent="0.25">
      <c r="A147">
        <v>3009936</v>
      </c>
      <c r="B147" t="s">
        <v>5</v>
      </c>
    </row>
    <row r="148" spans="1:29" x14ac:dyDescent="0.25">
      <c r="A148">
        <v>3011094</v>
      </c>
      <c r="B148" t="s">
        <v>5</v>
      </c>
    </row>
    <row r="149" spans="1:29" x14ac:dyDescent="0.25">
      <c r="A149">
        <v>3014643</v>
      </c>
      <c r="B149" t="s">
        <v>5</v>
      </c>
    </row>
    <row r="150" spans="1:29" x14ac:dyDescent="0.25">
      <c r="A150" s="14">
        <v>3016056</v>
      </c>
      <c r="B150" t="s">
        <v>5</v>
      </c>
      <c r="AC150">
        <v>0.26</v>
      </c>
    </row>
    <row r="151" spans="1:29" x14ac:dyDescent="0.25">
      <c r="A151" s="14">
        <v>3900219</v>
      </c>
      <c r="B151" t="s">
        <v>5</v>
      </c>
    </row>
    <row r="152" spans="1:29" x14ac:dyDescent="0.25">
      <c r="A152">
        <v>4000158</v>
      </c>
      <c r="B152" t="s">
        <v>5</v>
      </c>
    </row>
    <row r="153" spans="1:29" x14ac:dyDescent="0.25">
      <c r="A153">
        <v>4000304</v>
      </c>
      <c r="B153" t="s">
        <v>5</v>
      </c>
    </row>
    <row r="154" spans="1:29" x14ac:dyDescent="0.25">
      <c r="A154" s="14">
        <v>4001905</v>
      </c>
      <c r="B154" t="s">
        <v>5</v>
      </c>
    </row>
    <row r="155" spans="1:29" x14ac:dyDescent="0.25">
      <c r="A155">
        <v>4002206</v>
      </c>
      <c r="B155" t="s">
        <v>5</v>
      </c>
    </row>
    <row r="156" spans="1:29" x14ac:dyDescent="0.25">
      <c r="A156">
        <v>4002715</v>
      </c>
      <c r="B156" t="s">
        <v>5</v>
      </c>
    </row>
    <row r="157" spans="1:29" x14ac:dyDescent="0.25">
      <c r="A157">
        <v>4003924</v>
      </c>
      <c r="B157" t="s">
        <v>5</v>
      </c>
    </row>
    <row r="158" spans="1:29" x14ac:dyDescent="0.25">
      <c r="A158">
        <v>4006051</v>
      </c>
      <c r="B158" t="s">
        <v>5</v>
      </c>
    </row>
    <row r="159" spans="1:29" x14ac:dyDescent="0.25">
      <c r="A159">
        <v>4008140</v>
      </c>
      <c r="B159" t="s">
        <v>5</v>
      </c>
      <c r="D159">
        <v>4.5999999999999996</v>
      </c>
    </row>
    <row r="160" spans="1:29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3" x14ac:dyDescent="0.25">
      <c r="A209">
        <v>2002573</v>
      </c>
      <c r="B209" t="s">
        <v>3</v>
      </c>
    </row>
    <row r="210" spans="1:23" x14ac:dyDescent="0.25">
      <c r="A210">
        <v>2003539</v>
      </c>
      <c r="B210" t="s">
        <v>3</v>
      </c>
    </row>
    <row r="211" spans="1:23" x14ac:dyDescent="0.25">
      <c r="A211">
        <v>2003649</v>
      </c>
      <c r="B211" t="s">
        <v>3</v>
      </c>
    </row>
    <row r="212" spans="1:23" x14ac:dyDescent="0.25">
      <c r="A212">
        <v>2005572</v>
      </c>
      <c r="B212" t="s">
        <v>3</v>
      </c>
    </row>
    <row r="213" spans="1:23" x14ac:dyDescent="0.25">
      <c r="A213">
        <v>2013117</v>
      </c>
      <c r="B213" t="s">
        <v>3</v>
      </c>
    </row>
    <row r="214" spans="1:23" x14ac:dyDescent="0.25">
      <c r="A214" s="14">
        <v>3009633</v>
      </c>
      <c r="B214" t="s">
        <v>3</v>
      </c>
      <c r="P214" s="25">
        <v>5.4842000000000004</v>
      </c>
      <c r="Q214" s="25"/>
      <c r="R214" s="25"/>
      <c r="S214" s="25"/>
      <c r="T214" s="25">
        <v>5.4842000000000004</v>
      </c>
      <c r="U214" s="25">
        <v>0.63139999999999996</v>
      </c>
      <c r="V214" s="25">
        <v>0.57879999999999998</v>
      </c>
      <c r="W214" s="25"/>
    </row>
    <row r="215" spans="1:23" x14ac:dyDescent="0.25">
      <c r="A215" s="14">
        <v>3010583</v>
      </c>
      <c r="B215" t="s">
        <v>3</v>
      </c>
    </row>
    <row r="216" spans="1:23" x14ac:dyDescent="0.25">
      <c r="A216" s="18">
        <v>3011892</v>
      </c>
      <c r="B216" t="s">
        <v>3</v>
      </c>
      <c r="R216" s="25">
        <v>13.330500000000001</v>
      </c>
      <c r="S216" s="25"/>
      <c r="T216" s="25">
        <v>3.5255999999999998</v>
      </c>
      <c r="W216" s="25">
        <v>2.0171000000000001</v>
      </c>
    </row>
    <row r="217" spans="1:23" x14ac:dyDescent="0.25">
      <c r="A217">
        <v>4001382</v>
      </c>
      <c r="B217" t="s">
        <v>3</v>
      </c>
      <c r="P217" s="23">
        <v>3.15</v>
      </c>
      <c r="Q217" s="23">
        <v>3.5666660000000001</v>
      </c>
    </row>
    <row r="218" spans="1:23" x14ac:dyDescent="0.25">
      <c r="A218">
        <v>5018675</v>
      </c>
      <c r="B218" t="s">
        <v>3</v>
      </c>
    </row>
    <row r="219" spans="1:23" x14ac:dyDescent="0.25">
      <c r="A219" s="14">
        <v>6050168</v>
      </c>
      <c r="B219" t="s">
        <v>3</v>
      </c>
      <c r="E219" s="14" t="s">
        <v>1517</v>
      </c>
    </row>
    <row r="220" spans="1:23" x14ac:dyDescent="0.25">
      <c r="A220" s="16">
        <v>6062742</v>
      </c>
      <c r="B220" t="s">
        <v>3</v>
      </c>
    </row>
    <row r="221" spans="1:23" x14ac:dyDescent="0.25">
      <c r="A221">
        <v>7003242</v>
      </c>
      <c r="B221" t="s">
        <v>3</v>
      </c>
    </row>
    <row r="222" spans="1:23" x14ac:dyDescent="0.25">
      <c r="A222">
        <v>8016252</v>
      </c>
      <c r="B222" t="s">
        <v>3</v>
      </c>
    </row>
    <row r="223" spans="1:23" x14ac:dyDescent="0.25">
      <c r="A223">
        <v>12022536</v>
      </c>
      <c r="B223" t="s">
        <v>3</v>
      </c>
    </row>
    <row r="224" spans="1:23" x14ac:dyDescent="0.25">
      <c r="A224">
        <v>13020792</v>
      </c>
      <c r="B224" t="s">
        <v>3</v>
      </c>
    </row>
    <row r="225" spans="1:30" x14ac:dyDescent="0.25">
      <c r="A225">
        <v>97005797</v>
      </c>
      <c r="B225" t="s">
        <v>3</v>
      </c>
    </row>
    <row r="226" spans="1:30" x14ac:dyDescent="0.25">
      <c r="A226">
        <v>99000345</v>
      </c>
      <c r="B226" t="s">
        <v>3</v>
      </c>
    </row>
    <row r="227" spans="1:30" x14ac:dyDescent="0.25">
      <c r="A227" s="14">
        <v>5006592</v>
      </c>
      <c r="B227" t="s">
        <v>3</v>
      </c>
    </row>
    <row r="228" spans="1:30" x14ac:dyDescent="0.25">
      <c r="A228">
        <v>5007274</v>
      </c>
      <c r="B228" t="s">
        <v>3</v>
      </c>
      <c r="E228">
        <v>5.4</v>
      </c>
    </row>
    <row r="229" spans="1:30" x14ac:dyDescent="0.25">
      <c r="A229">
        <v>5015851</v>
      </c>
      <c r="B229" t="s">
        <v>3</v>
      </c>
      <c r="Z229">
        <v>0.78510000000000002</v>
      </c>
      <c r="AA229">
        <v>0.39029999999999998</v>
      </c>
      <c r="AD229">
        <v>3.2800000000000003E-2</v>
      </c>
    </row>
    <row r="230" spans="1:30" x14ac:dyDescent="0.25">
      <c r="A230">
        <v>6015647</v>
      </c>
      <c r="B230" t="s">
        <v>3</v>
      </c>
      <c r="E230">
        <v>7.8</v>
      </c>
      <c r="F230">
        <v>8.4</v>
      </c>
      <c r="G230">
        <v>12.3</v>
      </c>
      <c r="I230">
        <v>14</v>
      </c>
      <c r="K230">
        <v>16</v>
      </c>
      <c r="M230">
        <v>17.2</v>
      </c>
    </row>
    <row r="231" spans="1:30" x14ac:dyDescent="0.25">
      <c r="A231" s="14">
        <v>6056633</v>
      </c>
      <c r="B231" t="s">
        <v>3</v>
      </c>
    </row>
    <row r="232" spans="1:30" x14ac:dyDescent="0.25">
      <c r="A232">
        <v>7086224</v>
      </c>
      <c r="B232" t="s">
        <v>3</v>
      </c>
      <c r="N232">
        <v>0.55989999999999995</v>
      </c>
      <c r="Q232" s="25">
        <v>1.3573999999999999</v>
      </c>
      <c r="W232">
        <v>0.44340000000000002</v>
      </c>
      <c r="Y232">
        <v>0.32240000000000002</v>
      </c>
    </row>
    <row r="233" spans="1:30" x14ac:dyDescent="0.25">
      <c r="A233" s="14">
        <v>8040959</v>
      </c>
      <c r="B233" t="s">
        <v>3</v>
      </c>
    </row>
    <row r="234" spans="1:30" x14ac:dyDescent="0.25">
      <c r="A234">
        <v>8107048</v>
      </c>
      <c r="B234" t="s">
        <v>3</v>
      </c>
    </row>
    <row r="235" spans="1:30" x14ac:dyDescent="0.25">
      <c r="A235" s="14">
        <v>8124044</v>
      </c>
      <c r="B235" t="s">
        <v>3</v>
      </c>
    </row>
    <row r="236" spans="1:30" x14ac:dyDescent="0.25">
      <c r="A236">
        <v>8142949</v>
      </c>
      <c r="B236" t="s">
        <v>3</v>
      </c>
    </row>
    <row r="237" spans="1:30" x14ac:dyDescent="0.25">
      <c r="A237">
        <v>9023306</v>
      </c>
      <c r="B237" t="s">
        <v>3</v>
      </c>
    </row>
    <row r="238" spans="1:30" x14ac:dyDescent="0.25">
      <c r="A238">
        <v>9034464</v>
      </c>
      <c r="B238" t="s">
        <v>3</v>
      </c>
    </row>
    <row r="239" spans="1:30" x14ac:dyDescent="0.25">
      <c r="A239">
        <v>9040167</v>
      </c>
      <c r="B239" t="s">
        <v>3</v>
      </c>
    </row>
    <row r="240" spans="1:30" x14ac:dyDescent="0.25">
      <c r="A240" s="14">
        <v>9054567</v>
      </c>
      <c r="B240" t="s">
        <v>3</v>
      </c>
    </row>
    <row r="241" spans="1:12" x14ac:dyDescent="0.25">
      <c r="A241" s="14">
        <v>9083682</v>
      </c>
      <c r="B241" t="s">
        <v>3</v>
      </c>
    </row>
    <row r="242" spans="1:12" x14ac:dyDescent="0.25">
      <c r="A242" s="14">
        <v>9102044</v>
      </c>
      <c r="B242" t="s">
        <v>3</v>
      </c>
    </row>
    <row r="243" spans="1:12" x14ac:dyDescent="0.25">
      <c r="A243" s="14">
        <v>9119854</v>
      </c>
      <c r="B243" t="s">
        <v>3</v>
      </c>
    </row>
    <row r="244" spans="1:12" x14ac:dyDescent="0.25">
      <c r="A244">
        <v>9125126</v>
      </c>
      <c r="B244" t="s">
        <v>3</v>
      </c>
    </row>
    <row r="245" spans="1:12" x14ac:dyDescent="0.25">
      <c r="A245" s="14">
        <v>9174811</v>
      </c>
      <c r="B245" t="s">
        <v>3</v>
      </c>
    </row>
    <row r="246" spans="1:12" x14ac:dyDescent="0.25">
      <c r="A246">
        <v>10002875</v>
      </c>
      <c r="B246" t="s">
        <v>3</v>
      </c>
      <c r="F246" s="25">
        <v>10.646800000000001</v>
      </c>
      <c r="G246" s="25">
        <v>8.5419999999999998</v>
      </c>
      <c r="H246" s="25">
        <v>9.1033000000000008</v>
      </c>
      <c r="I246" s="25">
        <v>8.8811</v>
      </c>
      <c r="J246" s="25">
        <v>12.5646</v>
      </c>
      <c r="K246" s="25">
        <v>16.440899999999999</v>
      </c>
      <c r="L246" s="25"/>
    </row>
    <row r="247" spans="1:12" x14ac:dyDescent="0.25">
      <c r="A247" s="19">
        <v>10023080</v>
      </c>
      <c r="B247" t="s">
        <v>3</v>
      </c>
    </row>
    <row r="248" spans="1:12" x14ac:dyDescent="0.25">
      <c r="A248">
        <v>10025212</v>
      </c>
      <c r="B248" t="s">
        <v>3</v>
      </c>
    </row>
    <row r="249" spans="1:12" x14ac:dyDescent="0.25">
      <c r="A249" s="14">
        <v>10069407</v>
      </c>
      <c r="B249" t="s">
        <v>3</v>
      </c>
    </row>
    <row r="250" spans="1:12" x14ac:dyDescent="0.25">
      <c r="A250">
        <v>10071135</v>
      </c>
      <c r="B250" t="s">
        <v>3</v>
      </c>
    </row>
    <row r="251" spans="1:12" x14ac:dyDescent="0.25">
      <c r="A251">
        <v>10083649</v>
      </c>
      <c r="B251" t="s">
        <v>3</v>
      </c>
    </row>
    <row r="252" spans="1:12" x14ac:dyDescent="0.25">
      <c r="A252">
        <v>10102021</v>
      </c>
      <c r="B252" t="s">
        <v>3</v>
      </c>
    </row>
    <row r="253" spans="1:12" x14ac:dyDescent="0.25">
      <c r="A253" s="14">
        <v>10123729</v>
      </c>
      <c r="B253" t="s">
        <v>3</v>
      </c>
    </row>
    <row r="254" spans="1:12" x14ac:dyDescent="0.25">
      <c r="A254">
        <v>10144736</v>
      </c>
      <c r="B254" t="s">
        <v>3</v>
      </c>
    </row>
    <row r="255" spans="1:12" x14ac:dyDescent="0.25">
      <c r="A255" s="14">
        <v>10157275</v>
      </c>
      <c r="B255" t="s">
        <v>3</v>
      </c>
      <c r="D255" s="35">
        <v>106</v>
      </c>
    </row>
    <row r="256" spans="1:1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9" x14ac:dyDescent="0.25">
      <c r="A289" s="14">
        <v>500129</v>
      </c>
      <c r="B289" t="s">
        <v>0</v>
      </c>
      <c r="M289" s="25">
        <v>15.7042</v>
      </c>
      <c r="N289" s="25"/>
    </row>
    <row r="290" spans="1:19" x14ac:dyDescent="0.25">
      <c r="A290" s="20">
        <v>1002033</v>
      </c>
      <c r="B290" t="s">
        <v>0</v>
      </c>
    </row>
    <row r="291" spans="1:19" x14ac:dyDescent="0.25">
      <c r="A291" s="14">
        <v>1003457</v>
      </c>
      <c r="B291" t="s">
        <v>0</v>
      </c>
    </row>
    <row r="292" spans="1:19" x14ac:dyDescent="0.25">
      <c r="A292" s="14">
        <v>2005223</v>
      </c>
      <c r="B292" t="s">
        <v>0</v>
      </c>
      <c r="G292" s="25">
        <v>6.1390000000000002</v>
      </c>
      <c r="S292" s="25">
        <v>1.0289999999999999</v>
      </c>
    </row>
    <row r="293" spans="1:19" x14ac:dyDescent="0.25">
      <c r="A293">
        <v>2006107</v>
      </c>
      <c r="B293" t="s">
        <v>0</v>
      </c>
    </row>
    <row r="294" spans="1:19" x14ac:dyDescent="0.25">
      <c r="A294" s="14">
        <v>2012014</v>
      </c>
      <c r="B294" t="s">
        <v>0</v>
      </c>
    </row>
    <row r="295" spans="1:19" x14ac:dyDescent="0.25">
      <c r="A295" s="14">
        <v>3000152</v>
      </c>
      <c r="B295" t="s">
        <v>0</v>
      </c>
      <c r="D295" s="25">
        <v>5.8467000000000002</v>
      </c>
    </row>
    <row r="296" spans="1:19" x14ac:dyDescent="0.25">
      <c r="A296">
        <v>3014566</v>
      </c>
      <c r="B296" t="s">
        <v>0</v>
      </c>
    </row>
    <row r="297" spans="1:19" x14ac:dyDescent="0.25">
      <c r="A297">
        <v>3015058</v>
      </c>
      <c r="B297" t="s">
        <v>0</v>
      </c>
    </row>
    <row r="298" spans="1:19" x14ac:dyDescent="0.25">
      <c r="A298" s="18">
        <v>4000996</v>
      </c>
      <c r="B298" t="s">
        <v>0</v>
      </c>
      <c r="G298">
        <v>0.18709999999999999</v>
      </c>
      <c r="H298" t="s">
        <v>1518</v>
      </c>
    </row>
    <row r="299" spans="1:19" x14ac:dyDescent="0.25">
      <c r="A299">
        <v>4003768</v>
      </c>
      <c r="B299" t="s">
        <v>0</v>
      </c>
    </row>
    <row r="300" spans="1:19" x14ac:dyDescent="0.25">
      <c r="A300">
        <v>4006540</v>
      </c>
      <c r="B300" t="s">
        <v>0</v>
      </c>
    </row>
    <row r="301" spans="1:19" x14ac:dyDescent="0.25">
      <c r="A301">
        <v>4007054</v>
      </c>
      <c r="B301" t="s">
        <v>0</v>
      </c>
    </row>
    <row r="302" spans="1:19" x14ac:dyDescent="0.25">
      <c r="A302">
        <v>4011002</v>
      </c>
      <c r="B302" t="s">
        <v>0</v>
      </c>
    </row>
    <row r="303" spans="1:19" x14ac:dyDescent="0.25">
      <c r="A303">
        <v>4900268</v>
      </c>
      <c r="B303" t="s">
        <v>0</v>
      </c>
    </row>
    <row r="304" spans="1:19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14" x14ac:dyDescent="0.25">
      <c r="A321">
        <v>98000595</v>
      </c>
      <c r="B321" t="s">
        <v>0</v>
      </c>
    </row>
    <row r="322" spans="1:14" x14ac:dyDescent="0.25">
      <c r="A322">
        <v>98002692</v>
      </c>
      <c r="B322" t="s">
        <v>0</v>
      </c>
    </row>
    <row r="323" spans="1:14" x14ac:dyDescent="0.25">
      <c r="A323">
        <v>98005277</v>
      </c>
      <c r="B323" t="s">
        <v>0</v>
      </c>
    </row>
    <row r="324" spans="1:14" x14ac:dyDescent="0.25">
      <c r="A324">
        <v>99001815</v>
      </c>
      <c r="B324" t="s">
        <v>0</v>
      </c>
    </row>
    <row r="325" spans="1:14" x14ac:dyDescent="0.25">
      <c r="A325">
        <v>6012361</v>
      </c>
      <c r="B325" t="s">
        <v>0</v>
      </c>
      <c r="G325" s="25">
        <v>1.754</v>
      </c>
      <c r="H325" s="25">
        <v>1.3797999999999999</v>
      </c>
    </row>
    <row r="326" spans="1:14" x14ac:dyDescent="0.25">
      <c r="A326">
        <v>6015793</v>
      </c>
      <c r="B326" t="s">
        <v>0</v>
      </c>
    </row>
    <row r="327" spans="1:14" x14ac:dyDescent="0.25">
      <c r="A327">
        <v>6043619</v>
      </c>
      <c r="B327" t="s">
        <v>0</v>
      </c>
    </row>
    <row r="328" spans="1:14" x14ac:dyDescent="0.25">
      <c r="A328">
        <v>7001097</v>
      </c>
      <c r="B328" t="s">
        <v>0</v>
      </c>
    </row>
    <row r="329" spans="1:14" x14ac:dyDescent="0.25">
      <c r="A329">
        <v>7011435</v>
      </c>
      <c r="B329" t="s">
        <v>0</v>
      </c>
      <c r="E329" s="25">
        <v>3.2742</v>
      </c>
    </row>
    <row r="330" spans="1:14" x14ac:dyDescent="0.25">
      <c r="A330">
        <v>7045811</v>
      </c>
      <c r="B330" t="s">
        <v>0</v>
      </c>
    </row>
    <row r="331" spans="1:14" x14ac:dyDescent="0.25">
      <c r="A331">
        <v>7071198</v>
      </c>
      <c r="B331" t="s">
        <v>0</v>
      </c>
      <c r="C331">
        <v>3.5700000000000003E-2</v>
      </c>
      <c r="I331">
        <v>0.67</v>
      </c>
    </row>
    <row r="332" spans="1:14" x14ac:dyDescent="0.25">
      <c r="A332">
        <v>7101143</v>
      </c>
      <c r="B332" t="s">
        <v>0</v>
      </c>
      <c r="E332">
        <v>0.96</v>
      </c>
      <c r="G332">
        <v>0.98</v>
      </c>
      <c r="H332">
        <v>0.86</v>
      </c>
      <c r="L332">
        <v>0.74</v>
      </c>
      <c r="N332">
        <v>0.67</v>
      </c>
    </row>
    <row r="333" spans="1:14" x14ac:dyDescent="0.25">
      <c r="A333">
        <v>8073350</v>
      </c>
      <c r="B333" t="s">
        <v>0</v>
      </c>
    </row>
    <row r="334" spans="1:14" x14ac:dyDescent="0.25">
      <c r="A334">
        <v>8073645</v>
      </c>
      <c r="B334" t="s">
        <v>0</v>
      </c>
      <c r="F334">
        <v>2.0499999999999998</v>
      </c>
    </row>
    <row r="335" spans="1:14" x14ac:dyDescent="0.25">
      <c r="A335" s="20">
        <v>8089666</v>
      </c>
      <c r="B335" t="s">
        <v>0</v>
      </c>
    </row>
    <row r="336" spans="1:14" x14ac:dyDescent="0.25">
      <c r="A336">
        <v>8103536</v>
      </c>
      <c r="B336" t="s">
        <v>0</v>
      </c>
    </row>
    <row r="337" spans="1:14" x14ac:dyDescent="0.25">
      <c r="A337" s="21">
        <v>8124816</v>
      </c>
      <c r="B337" t="s">
        <v>0</v>
      </c>
    </row>
    <row r="338" spans="1:14" x14ac:dyDescent="0.25">
      <c r="A338">
        <v>9003267</v>
      </c>
      <c r="B338" t="s">
        <v>0</v>
      </c>
    </row>
    <row r="339" spans="1:14" x14ac:dyDescent="0.25">
      <c r="A339">
        <v>9036964</v>
      </c>
      <c r="B339" t="s">
        <v>0</v>
      </c>
    </row>
    <row r="340" spans="1:14" x14ac:dyDescent="0.25">
      <c r="A340">
        <v>9090287</v>
      </c>
      <c r="B340" t="s">
        <v>0</v>
      </c>
    </row>
    <row r="341" spans="1:14" x14ac:dyDescent="0.25">
      <c r="A341">
        <v>9095148</v>
      </c>
      <c r="B341" t="s">
        <v>0</v>
      </c>
    </row>
    <row r="342" spans="1:14" x14ac:dyDescent="0.25">
      <c r="A342" s="14">
        <v>9104979</v>
      </c>
      <c r="B342" t="s">
        <v>0</v>
      </c>
    </row>
    <row r="343" spans="1:14" x14ac:dyDescent="0.25">
      <c r="A343">
        <v>9139514</v>
      </c>
      <c r="B343" t="s">
        <v>0</v>
      </c>
    </row>
    <row r="344" spans="1:14" x14ac:dyDescent="0.25">
      <c r="A344">
        <v>10020659</v>
      </c>
      <c r="B344" t="s">
        <v>0</v>
      </c>
    </row>
    <row r="345" spans="1:14" x14ac:dyDescent="0.25">
      <c r="A345">
        <v>10025902</v>
      </c>
      <c r="B345" t="s">
        <v>0</v>
      </c>
      <c r="E345">
        <v>0.4491</v>
      </c>
      <c r="F345">
        <v>0.2828</v>
      </c>
    </row>
    <row r="346" spans="1:14" x14ac:dyDescent="0.25">
      <c r="A346">
        <v>10027654</v>
      </c>
      <c r="B346" t="s">
        <v>0</v>
      </c>
    </row>
    <row r="347" spans="1:14" x14ac:dyDescent="0.25">
      <c r="A347">
        <v>10084485</v>
      </c>
      <c r="B347" t="s">
        <v>0</v>
      </c>
    </row>
    <row r="348" spans="1:14" x14ac:dyDescent="0.25">
      <c r="A348">
        <v>10098420</v>
      </c>
      <c r="B348" t="s">
        <v>0</v>
      </c>
    </row>
    <row r="349" spans="1:14" x14ac:dyDescent="0.25">
      <c r="A349">
        <v>10129565</v>
      </c>
      <c r="B349" t="s">
        <v>0</v>
      </c>
    </row>
    <row r="350" spans="1:14" x14ac:dyDescent="0.25">
      <c r="A350" s="14">
        <v>10146828</v>
      </c>
      <c r="B350" t="s">
        <v>0</v>
      </c>
    </row>
    <row r="351" spans="1:14" x14ac:dyDescent="0.25">
      <c r="A351">
        <v>10163776</v>
      </c>
      <c r="B351" t="s">
        <v>0</v>
      </c>
    </row>
    <row r="352" spans="1:14" x14ac:dyDescent="0.25">
      <c r="A352">
        <v>10173664</v>
      </c>
      <c r="B352" t="s">
        <v>0</v>
      </c>
      <c r="H352">
        <v>0.11650000000000001</v>
      </c>
      <c r="J352">
        <v>0.13120000000000001</v>
      </c>
      <c r="N352">
        <v>0.2364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9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30"/>
  <sheetViews>
    <sheetView workbookViewId="0">
      <selection activeCell="E6" sqref="E4:E6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6.140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1519</v>
      </c>
      <c r="D1" t="s">
        <v>95</v>
      </c>
      <c r="E1" t="s">
        <v>133</v>
      </c>
    </row>
    <row r="2" spans="1:5" x14ac:dyDescent="0.25">
      <c r="A2">
        <v>6015647</v>
      </c>
      <c r="B2" t="s">
        <v>3</v>
      </c>
      <c r="C2" t="s">
        <v>1519</v>
      </c>
      <c r="D2" t="s">
        <v>1526</v>
      </c>
      <c r="E2">
        <v>6</v>
      </c>
    </row>
    <row r="3" spans="1:5" x14ac:dyDescent="0.25">
      <c r="A3">
        <v>10002875</v>
      </c>
      <c r="B3" t="s">
        <v>3</v>
      </c>
      <c r="C3" t="s">
        <v>1519</v>
      </c>
      <c r="D3" t="s">
        <v>1528</v>
      </c>
      <c r="E3">
        <v>6</v>
      </c>
    </row>
    <row r="4" spans="1:5" x14ac:dyDescent="0.25">
      <c r="A4">
        <v>7101143</v>
      </c>
      <c r="B4" t="s">
        <v>0</v>
      </c>
      <c r="C4" t="s">
        <v>1519</v>
      </c>
      <c r="D4" t="s">
        <v>1532</v>
      </c>
      <c r="E4">
        <v>5</v>
      </c>
    </row>
    <row r="5" spans="1:5" x14ac:dyDescent="0.25">
      <c r="A5">
        <v>3009633</v>
      </c>
      <c r="B5" t="s">
        <v>3</v>
      </c>
      <c r="C5" t="s">
        <v>1519</v>
      </c>
      <c r="D5" t="s">
        <v>1522</v>
      </c>
      <c r="E5">
        <v>4</v>
      </c>
    </row>
    <row r="6" spans="1:5" x14ac:dyDescent="0.25">
      <c r="A6">
        <v>7086224</v>
      </c>
      <c r="B6" t="s">
        <v>3</v>
      </c>
      <c r="C6" t="s">
        <v>1519</v>
      </c>
      <c r="D6" t="s">
        <v>1527</v>
      </c>
      <c r="E6">
        <v>4</v>
      </c>
    </row>
    <row r="7" spans="1:5" x14ac:dyDescent="0.25">
      <c r="A7">
        <v>3011892</v>
      </c>
      <c r="B7" t="s">
        <v>3</v>
      </c>
      <c r="C7" t="s">
        <v>1519</v>
      </c>
      <c r="D7" t="s">
        <v>1523</v>
      </c>
      <c r="E7">
        <v>3</v>
      </c>
    </row>
    <row r="8" spans="1:5" x14ac:dyDescent="0.25">
      <c r="A8">
        <v>5015851</v>
      </c>
      <c r="B8" t="s">
        <v>3</v>
      </c>
      <c r="C8" t="s">
        <v>1519</v>
      </c>
      <c r="D8" t="s">
        <v>1525</v>
      </c>
      <c r="E8">
        <v>3</v>
      </c>
    </row>
    <row r="9" spans="1:5" x14ac:dyDescent="0.25">
      <c r="A9">
        <v>10173664</v>
      </c>
      <c r="B9" t="s">
        <v>0</v>
      </c>
      <c r="C9" t="s">
        <v>1519</v>
      </c>
      <c r="D9" t="s">
        <v>1534</v>
      </c>
      <c r="E9">
        <v>3</v>
      </c>
    </row>
    <row r="10" spans="1:5" x14ac:dyDescent="0.25">
      <c r="A10">
        <v>10030897</v>
      </c>
      <c r="B10" t="s">
        <v>5</v>
      </c>
      <c r="C10" t="s">
        <v>1519</v>
      </c>
      <c r="D10" t="s">
        <v>1520</v>
      </c>
      <c r="E10">
        <v>2</v>
      </c>
    </row>
    <row r="11" spans="1:5" x14ac:dyDescent="0.25">
      <c r="A11">
        <v>1007631</v>
      </c>
      <c r="B11" t="s">
        <v>5</v>
      </c>
      <c r="C11" t="s">
        <v>1519</v>
      </c>
      <c r="D11" t="s">
        <v>1521</v>
      </c>
      <c r="E11">
        <v>2</v>
      </c>
    </row>
    <row r="12" spans="1:5" x14ac:dyDescent="0.25">
      <c r="A12">
        <v>4001382</v>
      </c>
      <c r="B12" t="s">
        <v>3</v>
      </c>
      <c r="C12" t="s">
        <v>1519</v>
      </c>
      <c r="D12" t="s">
        <v>1524</v>
      </c>
      <c r="E12">
        <v>2</v>
      </c>
    </row>
    <row r="13" spans="1:5" x14ac:dyDescent="0.25">
      <c r="A13">
        <v>2005223</v>
      </c>
      <c r="B13" t="s">
        <v>0</v>
      </c>
      <c r="C13" t="s">
        <v>1519</v>
      </c>
      <c r="D13" t="s">
        <v>1529</v>
      </c>
      <c r="E13">
        <v>2</v>
      </c>
    </row>
    <row r="14" spans="1:5" x14ac:dyDescent="0.25">
      <c r="A14">
        <v>4000996</v>
      </c>
      <c r="B14" t="s">
        <v>0</v>
      </c>
      <c r="C14" t="s">
        <v>1519</v>
      </c>
      <c r="D14" t="s">
        <v>1530</v>
      </c>
      <c r="E14">
        <v>2</v>
      </c>
    </row>
    <row r="15" spans="1:5" x14ac:dyDescent="0.25">
      <c r="A15">
        <v>6012361</v>
      </c>
      <c r="B15" t="s">
        <v>0</v>
      </c>
      <c r="C15" t="s">
        <v>1519</v>
      </c>
      <c r="D15" t="s">
        <v>1530</v>
      </c>
      <c r="E15">
        <v>2</v>
      </c>
    </row>
    <row r="16" spans="1:5" x14ac:dyDescent="0.25">
      <c r="A16">
        <v>7071198</v>
      </c>
      <c r="B16" t="s">
        <v>0</v>
      </c>
      <c r="C16" t="s">
        <v>1519</v>
      </c>
      <c r="D16" t="s">
        <v>1531</v>
      </c>
      <c r="E16">
        <v>2</v>
      </c>
    </row>
    <row r="17" spans="1:5" x14ac:dyDescent="0.25">
      <c r="A17">
        <v>10025902</v>
      </c>
      <c r="B17" t="s">
        <v>0</v>
      </c>
      <c r="C17" t="s">
        <v>1519</v>
      </c>
      <c r="D17" t="s">
        <v>1533</v>
      </c>
      <c r="E17">
        <v>2</v>
      </c>
    </row>
    <row r="18" spans="1:5" x14ac:dyDescent="0.25">
      <c r="A18">
        <v>10010926</v>
      </c>
      <c r="B18" t="s">
        <v>5</v>
      </c>
      <c r="C18" t="s">
        <v>1519</v>
      </c>
      <c r="D18" t="s">
        <v>1491</v>
      </c>
      <c r="E18">
        <v>1</v>
      </c>
    </row>
    <row r="19" spans="1:5" x14ac:dyDescent="0.25">
      <c r="A19">
        <v>1009760</v>
      </c>
      <c r="B19" t="s">
        <v>5</v>
      </c>
      <c r="C19" t="s">
        <v>1519</v>
      </c>
      <c r="D19" t="s">
        <v>1490</v>
      </c>
      <c r="E19">
        <v>1</v>
      </c>
    </row>
    <row r="20" spans="1:5" x14ac:dyDescent="0.25">
      <c r="A20">
        <v>3016056</v>
      </c>
      <c r="B20" t="s">
        <v>5</v>
      </c>
      <c r="C20" t="s">
        <v>1519</v>
      </c>
      <c r="D20" t="s">
        <v>1515</v>
      </c>
      <c r="E20">
        <v>1</v>
      </c>
    </row>
    <row r="21" spans="1:5" x14ac:dyDescent="0.25">
      <c r="A21">
        <v>4008140</v>
      </c>
      <c r="B21" t="s">
        <v>5</v>
      </c>
      <c r="C21" t="s">
        <v>1519</v>
      </c>
      <c r="D21" t="s">
        <v>1490</v>
      </c>
      <c r="E21">
        <v>1</v>
      </c>
    </row>
    <row r="22" spans="1:5" x14ac:dyDescent="0.25">
      <c r="A22">
        <v>6050168</v>
      </c>
      <c r="B22" t="s">
        <v>3</v>
      </c>
      <c r="C22" t="s">
        <v>1519</v>
      </c>
      <c r="D22" t="s">
        <v>1491</v>
      </c>
      <c r="E22">
        <v>1</v>
      </c>
    </row>
    <row r="23" spans="1:5" x14ac:dyDescent="0.25">
      <c r="A23">
        <v>5007274</v>
      </c>
      <c r="B23" t="s">
        <v>3</v>
      </c>
      <c r="C23" t="s">
        <v>1519</v>
      </c>
      <c r="D23" t="s">
        <v>1491</v>
      </c>
      <c r="E23">
        <v>1</v>
      </c>
    </row>
    <row r="24" spans="1:5" x14ac:dyDescent="0.25">
      <c r="A24">
        <v>10157275</v>
      </c>
      <c r="B24" t="s">
        <v>3</v>
      </c>
      <c r="C24" t="s">
        <v>1519</v>
      </c>
      <c r="D24" t="s">
        <v>1490</v>
      </c>
      <c r="E24">
        <v>1</v>
      </c>
    </row>
    <row r="25" spans="1:5" x14ac:dyDescent="0.25">
      <c r="A25">
        <v>500129</v>
      </c>
      <c r="B25" t="s">
        <v>0</v>
      </c>
      <c r="C25" t="s">
        <v>1519</v>
      </c>
      <c r="D25" t="s">
        <v>1499</v>
      </c>
      <c r="E25">
        <v>1</v>
      </c>
    </row>
    <row r="26" spans="1:5" x14ac:dyDescent="0.25">
      <c r="A26">
        <v>3000152</v>
      </c>
      <c r="B26" t="s">
        <v>0</v>
      </c>
      <c r="C26" t="s">
        <v>1519</v>
      </c>
      <c r="D26" t="s">
        <v>1490</v>
      </c>
      <c r="E26">
        <v>1</v>
      </c>
    </row>
    <row r="27" spans="1:5" x14ac:dyDescent="0.25">
      <c r="A27">
        <v>7011435</v>
      </c>
      <c r="B27" t="s">
        <v>0</v>
      </c>
      <c r="C27" t="s">
        <v>1519</v>
      </c>
      <c r="D27" t="s">
        <v>1491</v>
      </c>
      <c r="E27">
        <v>1</v>
      </c>
    </row>
    <row r="28" spans="1:5" x14ac:dyDescent="0.25">
      <c r="A28">
        <v>8073645</v>
      </c>
      <c r="B28" t="s">
        <v>0</v>
      </c>
      <c r="C28" t="s">
        <v>1519</v>
      </c>
      <c r="D28" t="s">
        <v>1492</v>
      </c>
      <c r="E28">
        <v>1</v>
      </c>
    </row>
    <row r="30" spans="1:5" x14ac:dyDescent="0.25">
      <c r="A30">
        <f>SUBTOTAL(2,DirectBilirubin[Edited_BfArM Nummer2])</f>
        <v>27</v>
      </c>
      <c r="E30">
        <f>SUBTOTAL(9,DirectBilirubin[Total Number of Observations])</f>
        <v>61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V370"/>
  <sheetViews>
    <sheetView workbookViewId="0">
      <selection sqref="A1:V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32" customWidth="1"/>
    <col min="4" max="6" width="31" customWidth="1"/>
    <col min="7" max="7" width="29.42578125" customWidth="1"/>
    <col min="8" max="13" width="20.85546875" customWidth="1"/>
    <col min="14" max="22" width="21.85546875" customWidth="1"/>
  </cols>
  <sheetData>
    <row r="1" spans="1:22" x14ac:dyDescent="0.25">
      <c r="A1" s="6" t="s">
        <v>96</v>
      </c>
      <c r="B1" s="7" t="s">
        <v>97</v>
      </c>
      <c r="C1" s="2" t="s">
        <v>1535</v>
      </c>
      <c r="D1" s="2" t="s">
        <v>1536</v>
      </c>
      <c r="E1" s="2" t="s">
        <v>1537</v>
      </c>
      <c r="F1" s="2" t="s">
        <v>1538</v>
      </c>
      <c r="G1" s="2" t="s">
        <v>1539</v>
      </c>
      <c r="H1" s="2" t="s">
        <v>1540</v>
      </c>
      <c r="I1" s="2" t="s">
        <v>1541</v>
      </c>
      <c r="J1" s="2" t="s">
        <v>1542</v>
      </c>
      <c r="K1" s="2" t="s">
        <v>1543</v>
      </c>
      <c r="L1" s="2" t="s">
        <v>1544</v>
      </c>
      <c r="M1" s="2" t="s">
        <v>1545</v>
      </c>
      <c r="N1" s="2" t="s">
        <v>1546</v>
      </c>
      <c r="O1" s="2" t="s">
        <v>1547</v>
      </c>
      <c r="P1" s="2" t="s">
        <v>1548</v>
      </c>
      <c r="Q1" s="2" t="s">
        <v>1549</v>
      </c>
      <c r="R1" s="2" t="s">
        <v>1550</v>
      </c>
      <c r="S1" s="2" t="s">
        <v>1551</v>
      </c>
      <c r="T1" s="2" t="s">
        <v>1552</v>
      </c>
      <c r="U1" s="2" t="s">
        <v>1553</v>
      </c>
      <c r="V1" s="2" t="s">
        <v>1554</v>
      </c>
    </row>
    <row r="2" spans="1:22" x14ac:dyDescent="0.25">
      <c r="A2">
        <v>7072184</v>
      </c>
      <c r="B2" t="s">
        <v>20</v>
      </c>
      <c r="C2" s="12"/>
      <c r="D2" s="12"/>
      <c r="E2" s="12"/>
      <c r="F2" s="12"/>
      <c r="G2">
        <v>3.3</v>
      </c>
    </row>
    <row r="3" spans="1:22" x14ac:dyDescent="0.25">
      <c r="A3">
        <v>9108231</v>
      </c>
      <c r="B3" t="s">
        <v>20</v>
      </c>
      <c r="C3" s="12"/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 x14ac:dyDescent="0.25">
      <c r="A4">
        <v>12061933</v>
      </c>
      <c r="B4" t="s">
        <v>20</v>
      </c>
      <c r="C4" s="12"/>
      <c r="D4" s="12"/>
      <c r="E4" s="12"/>
      <c r="F4" s="12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 x14ac:dyDescent="0.25">
      <c r="A5">
        <v>95005911</v>
      </c>
      <c r="B5" t="s">
        <v>20</v>
      </c>
    </row>
    <row r="6" spans="1:22" x14ac:dyDescent="0.25">
      <c r="A6">
        <v>99001908</v>
      </c>
      <c r="B6" t="s">
        <v>20</v>
      </c>
    </row>
    <row r="7" spans="1:22" x14ac:dyDescent="0.25">
      <c r="A7">
        <v>99004067</v>
      </c>
      <c r="B7" t="s">
        <v>20</v>
      </c>
    </row>
    <row r="8" spans="1:22" x14ac:dyDescent="0.25">
      <c r="A8">
        <v>97002136</v>
      </c>
      <c r="B8" t="s">
        <v>20</v>
      </c>
    </row>
    <row r="9" spans="1:22" x14ac:dyDescent="0.25">
      <c r="A9">
        <v>1502</v>
      </c>
      <c r="B9" t="s">
        <v>20</v>
      </c>
      <c r="C9" s="12"/>
      <c r="D9" s="12"/>
      <c r="E9" s="12"/>
      <c r="F9" s="12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spans="1:22" x14ac:dyDescent="0.25">
      <c r="A10">
        <v>4003543</v>
      </c>
      <c r="B10" t="s">
        <v>20</v>
      </c>
      <c r="C10" s="12"/>
      <c r="D10" s="12"/>
      <c r="E10" s="12"/>
      <c r="F10" s="12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x14ac:dyDescent="0.25">
      <c r="A11">
        <v>4900261</v>
      </c>
      <c r="B11" t="s">
        <v>20</v>
      </c>
      <c r="C11" s="12"/>
      <c r="D11" s="12"/>
      <c r="E11" s="12"/>
      <c r="F11" s="12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x14ac:dyDescent="0.25">
      <c r="C12" s="12"/>
      <c r="D12" s="12"/>
      <c r="E12" s="12"/>
      <c r="F12" s="12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x14ac:dyDescent="0.25">
      <c r="A13">
        <v>14242856</v>
      </c>
      <c r="B13" t="s">
        <v>18</v>
      </c>
      <c r="C13" s="12"/>
      <c r="D13" s="12"/>
      <c r="E13" s="12"/>
      <c r="F13" s="12"/>
      <c r="G13" s="12">
        <v>5</v>
      </c>
      <c r="H13" s="12"/>
      <c r="I13" s="12"/>
      <c r="J13" s="12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x14ac:dyDescent="0.25">
      <c r="A14">
        <v>99001183</v>
      </c>
      <c r="B14" t="s">
        <v>18</v>
      </c>
      <c r="C14" s="12"/>
      <c r="D14" s="12"/>
      <c r="E14" s="12"/>
      <c r="F14" s="12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x14ac:dyDescent="0.25">
      <c r="A15">
        <v>3000983</v>
      </c>
      <c r="B15" t="s">
        <v>18</v>
      </c>
      <c r="C15" s="12"/>
      <c r="D15" s="12"/>
      <c r="E15" s="12"/>
      <c r="F15" s="12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x14ac:dyDescent="0.25">
      <c r="A16">
        <v>10064335</v>
      </c>
      <c r="B16" t="s">
        <v>18</v>
      </c>
      <c r="C16" s="12"/>
      <c r="D16" s="12"/>
      <c r="E16" s="12"/>
      <c r="F16" s="12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x14ac:dyDescent="0.25">
      <c r="A17" s="12"/>
      <c r="C17" s="12"/>
      <c r="D17" s="12"/>
      <c r="E17" s="12"/>
      <c r="F17" s="12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x14ac:dyDescent="0.25">
      <c r="A18">
        <v>1480</v>
      </c>
      <c r="B18" t="s">
        <v>16</v>
      </c>
    </row>
    <row r="19" spans="1:22" x14ac:dyDescent="0.25">
      <c r="A19">
        <v>7063959</v>
      </c>
      <c r="B19" t="s">
        <v>16</v>
      </c>
      <c r="C19" s="12"/>
      <c r="D19" s="12"/>
      <c r="E19" s="12"/>
      <c r="F19" s="12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spans="1:22" x14ac:dyDescent="0.25">
      <c r="A20">
        <v>1003215</v>
      </c>
      <c r="B20" t="s">
        <v>16</v>
      </c>
      <c r="C20" s="12"/>
      <c r="D20" s="12"/>
      <c r="E20" s="12"/>
      <c r="F20" s="12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 x14ac:dyDescent="0.25">
      <c r="A21">
        <v>99000802</v>
      </c>
      <c r="B21" t="s">
        <v>16</v>
      </c>
      <c r="C21" s="12"/>
      <c r="D21" s="12"/>
      <c r="E21" s="12"/>
      <c r="F21" s="12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2" x14ac:dyDescent="0.25">
      <c r="A22">
        <v>99000892</v>
      </c>
      <c r="B22" t="s">
        <v>16</v>
      </c>
      <c r="C22" s="12"/>
      <c r="D22" s="12"/>
      <c r="E22" s="12"/>
      <c r="F22" s="12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22" x14ac:dyDescent="0.25">
      <c r="A23" s="14">
        <v>1000192</v>
      </c>
      <c r="B23" t="s">
        <v>16</v>
      </c>
      <c r="C23" s="12"/>
      <c r="D23" s="12"/>
      <c r="E23" s="12"/>
      <c r="F23" s="12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1:22" x14ac:dyDescent="0.25">
      <c r="A24">
        <v>1506</v>
      </c>
      <c r="B24" t="s">
        <v>16</v>
      </c>
      <c r="C24" s="12"/>
      <c r="D24" s="12"/>
      <c r="E24" s="12"/>
      <c r="F24" s="12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x14ac:dyDescent="0.25">
      <c r="A25" s="14">
        <v>99000894</v>
      </c>
      <c r="B25" t="s">
        <v>16</v>
      </c>
      <c r="C25" s="12"/>
      <c r="D25" s="12"/>
      <c r="E25" s="12"/>
      <c r="F25" s="12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2" x14ac:dyDescent="0.25">
      <c r="A26">
        <v>99000897</v>
      </c>
      <c r="B26" t="s">
        <v>16</v>
      </c>
    </row>
    <row r="27" spans="1:22" x14ac:dyDescent="0.25">
      <c r="A27">
        <v>99001245</v>
      </c>
      <c r="B27" t="s">
        <v>16</v>
      </c>
    </row>
    <row r="28" spans="1:22" x14ac:dyDescent="0.25">
      <c r="A28">
        <v>99001902</v>
      </c>
      <c r="B28" t="s">
        <v>16</v>
      </c>
    </row>
    <row r="29" spans="1:22" x14ac:dyDescent="0.25">
      <c r="A29">
        <v>99001912</v>
      </c>
      <c r="B29" t="s">
        <v>16</v>
      </c>
    </row>
    <row r="30" spans="1:22" x14ac:dyDescent="0.25">
      <c r="A30">
        <v>99001913</v>
      </c>
      <c r="B30" t="s">
        <v>16</v>
      </c>
    </row>
    <row r="31" spans="1:22" x14ac:dyDescent="0.25">
      <c r="A31">
        <v>99001937</v>
      </c>
      <c r="B31" t="s">
        <v>16</v>
      </c>
    </row>
    <row r="32" spans="1:22" x14ac:dyDescent="0.25">
      <c r="A32">
        <v>99001943</v>
      </c>
      <c r="B32" t="s">
        <v>16</v>
      </c>
    </row>
    <row r="33" spans="1:22" x14ac:dyDescent="0.25">
      <c r="A33">
        <v>99001927</v>
      </c>
      <c r="B33" t="s">
        <v>16</v>
      </c>
    </row>
    <row r="34" spans="1:22" x14ac:dyDescent="0.25">
      <c r="A34">
        <v>1505</v>
      </c>
      <c r="B34" t="s">
        <v>16</v>
      </c>
      <c r="C34" s="12"/>
      <c r="D34" s="12"/>
      <c r="E34" s="12"/>
      <c r="F34" s="12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x14ac:dyDescent="0.25">
      <c r="A35" s="14">
        <v>1000197</v>
      </c>
      <c r="B35" t="s">
        <v>16</v>
      </c>
      <c r="C35" s="12"/>
      <c r="D35" s="12"/>
      <c r="E35" s="12"/>
      <c r="F35" s="12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x14ac:dyDescent="0.25">
      <c r="A36" s="14">
        <v>96018835</v>
      </c>
      <c r="B36" t="s">
        <v>16</v>
      </c>
      <c r="G36" s="13"/>
      <c r="H36" s="13"/>
      <c r="I36" s="13"/>
      <c r="J36" s="13"/>
      <c r="K36">
        <v>3.9</v>
      </c>
      <c r="M36" s="35">
        <v>0.03</v>
      </c>
      <c r="P36">
        <v>3.5</v>
      </c>
    </row>
    <row r="37" spans="1:22" x14ac:dyDescent="0.25">
      <c r="A37">
        <v>98008326</v>
      </c>
      <c r="B37" t="s">
        <v>16</v>
      </c>
      <c r="C37" s="12"/>
      <c r="D37" s="12"/>
      <c r="E37" s="12"/>
      <c r="F37" s="12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x14ac:dyDescent="0.25">
      <c r="A38">
        <v>99000717</v>
      </c>
      <c r="B38" t="s">
        <v>16</v>
      </c>
      <c r="C38" s="12"/>
      <c r="D38" s="12"/>
      <c r="E38" s="12"/>
      <c r="F38" s="12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40" spans="1:22" x14ac:dyDescent="0.25">
      <c r="A40" s="15">
        <v>6016435</v>
      </c>
      <c r="B40" t="s">
        <v>14</v>
      </c>
    </row>
    <row r="41" spans="1:22" x14ac:dyDescent="0.25">
      <c r="A41">
        <v>8045149</v>
      </c>
      <c r="B41" t="s">
        <v>14</v>
      </c>
    </row>
    <row r="42" spans="1:22" x14ac:dyDescent="0.25">
      <c r="A42">
        <v>10023001</v>
      </c>
      <c r="B42" t="s">
        <v>14</v>
      </c>
    </row>
    <row r="43" spans="1:22" x14ac:dyDescent="0.25">
      <c r="A43">
        <v>10027526</v>
      </c>
      <c r="B43" t="s">
        <v>14</v>
      </c>
    </row>
    <row r="44" spans="1:22" x14ac:dyDescent="0.25">
      <c r="A44">
        <v>14222171</v>
      </c>
      <c r="B44" t="s">
        <v>14</v>
      </c>
    </row>
    <row r="45" spans="1:22" x14ac:dyDescent="0.25">
      <c r="A45">
        <v>1006143</v>
      </c>
      <c r="B45" t="s">
        <v>14</v>
      </c>
    </row>
    <row r="46" spans="1:22" x14ac:dyDescent="0.25">
      <c r="A46">
        <v>6006917</v>
      </c>
      <c r="B46" t="s">
        <v>14</v>
      </c>
    </row>
    <row r="48" spans="1:22" x14ac:dyDescent="0.25">
      <c r="A48">
        <v>8057159</v>
      </c>
      <c r="B48" t="s">
        <v>12</v>
      </c>
    </row>
    <row r="49" spans="1:21" x14ac:dyDescent="0.25">
      <c r="A49" s="14">
        <v>9140312</v>
      </c>
      <c r="B49" t="s">
        <v>12</v>
      </c>
    </row>
    <row r="50" spans="1:21" x14ac:dyDescent="0.25">
      <c r="A50">
        <v>12008230</v>
      </c>
      <c r="B50" t="s">
        <v>12</v>
      </c>
    </row>
    <row r="51" spans="1:21" x14ac:dyDescent="0.25">
      <c r="A51">
        <v>12088444</v>
      </c>
      <c r="B51" t="s">
        <v>12</v>
      </c>
    </row>
    <row r="52" spans="1:21" x14ac:dyDescent="0.25">
      <c r="A52" s="14">
        <v>13118872</v>
      </c>
      <c r="B52" t="s">
        <v>12</v>
      </c>
    </row>
    <row r="53" spans="1:21" x14ac:dyDescent="0.25">
      <c r="A53">
        <v>12012030</v>
      </c>
      <c r="B53" t="s">
        <v>12</v>
      </c>
      <c r="Q53">
        <v>3.8</v>
      </c>
      <c r="U53">
        <v>4.2</v>
      </c>
    </row>
    <row r="55" spans="1:21" x14ac:dyDescent="0.25">
      <c r="A55" s="15">
        <v>9074418</v>
      </c>
      <c r="B55" t="s">
        <v>11</v>
      </c>
    </row>
    <row r="56" spans="1:21" x14ac:dyDescent="0.25">
      <c r="A56" s="14">
        <v>1263</v>
      </c>
      <c r="B56" t="s">
        <v>11</v>
      </c>
    </row>
    <row r="57" spans="1:21" x14ac:dyDescent="0.25">
      <c r="A57">
        <v>98004910</v>
      </c>
      <c r="B57" t="s">
        <v>11</v>
      </c>
    </row>
    <row r="58" spans="1:21" x14ac:dyDescent="0.25">
      <c r="A58" s="15">
        <v>7103068</v>
      </c>
      <c r="B58" t="s">
        <v>11</v>
      </c>
      <c r="G58" s="35">
        <v>3.4000000000000002E-2</v>
      </c>
    </row>
    <row r="59" spans="1:21" x14ac:dyDescent="0.25">
      <c r="A59">
        <v>11240728</v>
      </c>
      <c r="B59" t="s">
        <v>11</v>
      </c>
    </row>
    <row r="61" spans="1:21" x14ac:dyDescent="0.25">
      <c r="A61">
        <v>5015869</v>
      </c>
      <c r="B61" t="s">
        <v>5</v>
      </c>
    </row>
    <row r="62" spans="1:21" x14ac:dyDescent="0.25">
      <c r="A62" s="15">
        <v>5016969</v>
      </c>
      <c r="B62" t="s">
        <v>5</v>
      </c>
    </row>
    <row r="63" spans="1:21" x14ac:dyDescent="0.25">
      <c r="A63">
        <v>6023231</v>
      </c>
      <c r="B63" t="s">
        <v>5</v>
      </c>
    </row>
    <row r="64" spans="1:21" x14ac:dyDescent="0.25">
      <c r="A64" s="15">
        <v>6011198</v>
      </c>
      <c r="B64" t="s">
        <v>5</v>
      </c>
    </row>
    <row r="65" spans="1:8" x14ac:dyDescent="0.25">
      <c r="A65" s="14">
        <v>6012681</v>
      </c>
      <c r="B65" t="s">
        <v>5</v>
      </c>
    </row>
    <row r="66" spans="1:8" x14ac:dyDescent="0.25">
      <c r="A66">
        <v>6014511</v>
      </c>
      <c r="B66" t="s">
        <v>5</v>
      </c>
    </row>
    <row r="67" spans="1:8" x14ac:dyDescent="0.25">
      <c r="A67">
        <v>6045127</v>
      </c>
      <c r="B67" t="s">
        <v>5</v>
      </c>
    </row>
    <row r="68" spans="1:8" x14ac:dyDescent="0.25">
      <c r="A68" s="14">
        <v>7000458</v>
      </c>
      <c r="B68" t="s">
        <v>5</v>
      </c>
    </row>
    <row r="69" spans="1:8" x14ac:dyDescent="0.25">
      <c r="A69">
        <v>7015502</v>
      </c>
      <c r="B69" t="s">
        <v>5</v>
      </c>
    </row>
    <row r="70" spans="1:8" x14ac:dyDescent="0.25">
      <c r="A70">
        <v>7025847</v>
      </c>
      <c r="B70" t="s">
        <v>5</v>
      </c>
      <c r="H70">
        <v>0.19112000000000001</v>
      </c>
    </row>
    <row r="71" spans="1:8" x14ac:dyDescent="0.25">
      <c r="A71">
        <v>7082707</v>
      </c>
      <c r="B71" t="s">
        <v>5</v>
      </c>
    </row>
    <row r="72" spans="1:8" x14ac:dyDescent="0.25">
      <c r="A72" s="14">
        <v>7083159</v>
      </c>
      <c r="B72" t="s">
        <v>5</v>
      </c>
    </row>
    <row r="73" spans="1:8" x14ac:dyDescent="0.25">
      <c r="A73">
        <v>7084659</v>
      </c>
      <c r="B73" t="s">
        <v>5</v>
      </c>
    </row>
    <row r="74" spans="1:8" x14ac:dyDescent="0.25">
      <c r="A74" s="14">
        <v>7076814</v>
      </c>
      <c r="B74" t="s">
        <v>5</v>
      </c>
    </row>
    <row r="75" spans="1:8" x14ac:dyDescent="0.25">
      <c r="A75">
        <v>7076815</v>
      </c>
      <c r="B75" t="s">
        <v>5</v>
      </c>
    </row>
    <row r="76" spans="1:8" x14ac:dyDescent="0.25">
      <c r="A76">
        <v>7089231</v>
      </c>
      <c r="B76" t="s">
        <v>5</v>
      </c>
    </row>
    <row r="77" spans="1:8" x14ac:dyDescent="0.25">
      <c r="A77">
        <v>7116004</v>
      </c>
      <c r="B77" t="s">
        <v>5</v>
      </c>
    </row>
    <row r="78" spans="1:8" x14ac:dyDescent="0.25">
      <c r="A78">
        <v>8003819</v>
      </c>
      <c r="B78" t="s">
        <v>5</v>
      </c>
    </row>
    <row r="79" spans="1:8" x14ac:dyDescent="0.25">
      <c r="A79" s="14">
        <v>8091779</v>
      </c>
      <c r="B79" t="s">
        <v>5</v>
      </c>
    </row>
    <row r="80" spans="1:8" x14ac:dyDescent="0.25">
      <c r="A80">
        <v>8112522</v>
      </c>
      <c r="B80" t="s">
        <v>5</v>
      </c>
    </row>
    <row r="81" spans="1:6" x14ac:dyDescent="0.25">
      <c r="A81">
        <v>8127397</v>
      </c>
      <c r="B81" t="s">
        <v>5</v>
      </c>
    </row>
    <row r="82" spans="1:6" x14ac:dyDescent="0.25">
      <c r="A82">
        <v>8130998</v>
      </c>
      <c r="B82" t="s">
        <v>5</v>
      </c>
    </row>
    <row r="83" spans="1:6" x14ac:dyDescent="0.25">
      <c r="A83" s="14">
        <v>9002836</v>
      </c>
      <c r="B83" t="s">
        <v>5</v>
      </c>
    </row>
    <row r="84" spans="1:6" x14ac:dyDescent="0.25">
      <c r="A84" s="14">
        <v>9003331</v>
      </c>
      <c r="B84" t="s">
        <v>5</v>
      </c>
    </row>
    <row r="85" spans="1:6" x14ac:dyDescent="0.25">
      <c r="A85">
        <v>9003370</v>
      </c>
      <c r="B85" t="s">
        <v>5</v>
      </c>
    </row>
    <row r="86" spans="1:6" x14ac:dyDescent="0.25">
      <c r="A86">
        <v>9016278</v>
      </c>
      <c r="B86" t="s">
        <v>5</v>
      </c>
    </row>
    <row r="87" spans="1:6" x14ac:dyDescent="0.25">
      <c r="A87">
        <v>9030684</v>
      </c>
      <c r="B87" t="s">
        <v>5</v>
      </c>
    </row>
    <row r="88" spans="1:6" x14ac:dyDescent="0.25">
      <c r="A88">
        <v>9031387</v>
      </c>
      <c r="B88" t="s">
        <v>5</v>
      </c>
    </row>
    <row r="89" spans="1:6" x14ac:dyDescent="0.25">
      <c r="A89">
        <v>9038676</v>
      </c>
      <c r="B89" t="s">
        <v>5</v>
      </c>
    </row>
    <row r="90" spans="1:6" x14ac:dyDescent="0.25">
      <c r="A90" s="14">
        <v>9039416</v>
      </c>
      <c r="B90" t="s">
        <v>5</v>
      </c>
    </row>
    <row r="91" spans="1:6" x14ac:dyDescent="0.25">
      <c r="A91">
        <v>9042861</v>
      </c>
      <c r="B91" t="s">
        <v>5</v>
      </c>
      <c r="C91" s="25"/>
      <c r="D91" s="25"/>
      <c r="E91" s="25"/>
      <c r="F91" s="25"/>
    </row>
    <row r="92" spans="1:6" x14ac:dyDescent="0.25">
      <c r="A92" s="14">
        <v>9044899</v>
      </c>
      <c r="B92" t="s">
        <v>5</v>
      </c>
    </row>
    <row r="93" spans="1:6" x14ac:dyDescent="0.25">
      <c r="A93">
        <v>9052398</v>
      </c>
      <c r="B93" t="s">
        <v>5</v>
      </c>
    </row>
    <row r="94" spans="1:6" x14ac:dyDescent="0.25">
      <c r="A94">
        <v>9085204</v>
      </c>
      <c r="B94" t="s">
        <v>5</v>
      </c>
    </row>
    <row r="95" spans="1:6" x14ac:dyDescent="0.25">
      <c r="A95">
        <v>9105492</v>
      </c>
      <c r="B95" t="s">
        <v>5</v>
      </c>
    </row>
    <row r="96" spans="1:6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2" x14ac:dyDescent="0.25">
      <c r="A129">
        <v>12229481</v>
      </c>
      <c r="B129" t="s">
        <v>5</v>
      </c>
    </row>
    <row r="130" spans="1:22" x14ac:dyDescent="0.25">
      <c r="A130">
        <v>12258821</v>
      </c>
      <c r="B130" t="s">
        <v>5</v>
      </c>
    </row>
    <row r="131" spans="1:22" x14ac:dyDescent="0.25">
      <c r="A131">
        <v>12309729</v>
      </c>
      <c r="B131" t="s">
        <v>5</v>
      </c>
    </row>
    <row r="132" spans="1:22" x14ac:dyDescent="0.25">
      <c r="A132">
        <v>12314941</v>
      </c>
      <c r="B132" t="s">
        <v>5</v>
      </c>
    </row>
    <row r="133" spans="1:22" x14ac:dyDescent="0.25">
      <c r="A133">
        <v>12323945</v>
      </c>
      <c r="B133" t="s">
        <v>5</v>
      </c>
    </row>
    <row r="134" spans="1:22" x14ac:dyDescent="0.25">
      <c r="A134">
        <v>13005942</v>
      </c>
      <c r="B134" t="s">
        <v>5</v>
      </c>
    </row>
    <row r="135" spans="1:22" x14ac:dyDescent="0.25">
      <c r="A135">
        <v>324</v>
      </c>
      <c r="B135" t="s">
        <v>5</v>
      </c>
    </row>
    <row r="136" spans="1:22" x14ac:dyDescent="0.25">
      <c r="A136" s="14">
        <v>3909</v>
      </c>
      <c r="B136" t="s">
        <v>5</v>
      </c>
      <c r="K136">
        <v>5.0999999999999996</v>
      </c>
      <c r="V136">
        <v>6.8</v>
      </c>
    </row>
    <row r="137" spans="1:22" x14ac:dyDescent="0.25">
      <c r="A137" s="14">
        <v>4663</v>
      </c>
      <c r="B137" t="s">
        <v>5</v>
      </c>
    </row>
    <row r="138" spans="1:22" x14ac:dyDescent="0.25">
      <c r="A138">
        <v>1005522</v>
      </c>
      <c r="B138" t="s">
        <v>5</v>
      </c>
    </row>
    <row r="139" spans="1:22" x14ac:dyDescent="0.25">
      <c r="A139">
        <v>1007631</v>
      </c>
      <c r="B139" t="s">
        <v>5</v>
      </c>
    </row>
    <row r="140" spans="1:22" x14ac:dyDescent="0.25">
      <c r="A140">
        <v>1009760</v>
      </c>
      <c r="B140" t="s">
        <v>5</v>
      </c>
      <c r="J140">
        <v>7</v>
      </c>
      <c r="L140">
        <v>7</v>
      </c>
      <c r="N140">
        <v>6.5</v>
      </c>
      <c r="P140">
        <v>7.2</v>
      </c>
      <c r="S140">
        <v>7.3</v>
      </c>
    </row>
    <row r="141" spans="1:22" x14ac:dyDescent="0.25">
      <c r="A141">
        <v>2000646</v>
      </c>
      <c r="B141" t="s">
        <v>5</v>
      </c>
      <c r="I141">
        <v>4.0999999999999996</v>
      </c>
      <c r="M141">
        <v>6.8</v>
      </c>
    </row>
    <row r="142" spans="1:22" x14ac:dyDescent="0.25">
      <c r="A142">
        <v>2003761</v>
      </c>
      <c r="B142" t="s">
        <v>5</v>
      </c>
    </row>
    <row r="143" spans="1:22" x14ac:dyDescent="0.25">
      <c r="A143">
        <v>2004061</v>
      </c>
      <c r="B143" t="s">
        <v>5</v>
      </c>
    </row>
    <row r="144" spans="1:22" x14ac:dyDescent="0.25">
      <c r="A144">
        <v>2006469</v>
      </c>
      <c r="B144" t="s">
        <v>5</v>
      </c>
    </row>
    <row r="145" spans="1:9" x14ac:dyDescent="0.25">
      <c r="A145" s="14">
        <v>3005132</v>
      </c>
      <c r="B145" t="s">
        <v>5</v>
      </c>
    </row>
    <row r="146" spans="1:9" x14ac:dyDescent="0.25">
      <c r="A146">
        <v>3009119</v>
      </c>
      <c r="B146" t="s">
        <v>5</v>
      </c>
    </row>
    <row r="147" spans="1:9" x14ac:dyDescent="0.25">
      <c r="A147">
        <v>3009936</v>
      </c>
      <c r="B147" t="s">
        <v>5</v>
      </c>
    </row>
    <row r="148" spans="1:9" x14ac:dyDescent="0.25">
      <c r="A148">
        <v>3011094</v>
      </c>
      <c r="B148" t="s">
        <v>5</v>
      </c>
    </row>
    <row r="149" spans="1:9" x14ac:dyDescent="0.25">
      <c r="A149">
        <v>3014643</v>
      </c>
      <c r="B149" t="s">
        <v>5</v>
      </c>
    </row>
    <row r="150" spans="1:9" x14ac:dyDescent="0.25">
      <c r="A150" s="14">
        <v>3016056</v>
      </c>
      <c r="B150" t="s">
        <v>5</v>
      </c>
    </row>
    <row r="151" spans="1:9" x14ac:dyDescent="0.25">
      <c r="A151" s="14">
        <v>3900219</v>
      </c>
      <c r="B151" t="s">
        <v>5</v>
      </c>
    </row>
    <row r="152" spans="1:9" x14ac:dyDescent="0.25">
      <c r="A152">
        <v>4000158</v>
      </c>
      <c r="B152" t="s">
        <v>5</v>
      </c>
    </row>
    <row r="153" spans="1:9" x14ac:dyDescent="0.25">
      <c r="A153">
        <v>4000304</v>
      </c>
      <c r="B153" t="s">
        <v>5</v>
      </c>
    </row>
    <row r="154" spans="1:9" x14ac:dyDescent="0.25">
      <c r="A154" s="14">
        <v>4001905</v>
      </c>
      <c r="B154" t="s">
        <v>5</v>
      </c>
    </row>
    <row r="155" spans="1:9" x14ac:dyDescent="0.25">
      <c r="A155">
        <v>4002206</v>
      </c>
      <c r="B155" t="s">
        <v>5</v>
      </c>
    </row>
    <row r="156" spans="1:9" x14ac:dyDescent="0.25">
      <c r="A156">
        <v>4002715</v>
      </c>
      <c r="B156" t="s">
        <v>5</v>
      </c>
    </row>
    <row r="157" spans="1:9" x14ac:dyDescent="0.25">
      <c r="A157">
        <v>4003924</v>
      </c>
      <c r="B157" t="s">
        <v>5</v>
      </c>
    </row>
    <row r="158" spans="1:9" x14ac:dyDescent="0.25">
      <c r="A158">
        <v>4006051</v>
      </c>
      <c r="B158" t="s">
        <v>5</v>
      </c>
    </row>
    <row r="159" spans="1:9" x14ac:dyDescent="0.25">
      <c r="A159">
        <v>4008140</v>
      </c>
      <c r="B159" t="s">
        <v>5</v>
      </c>
    </row>
    <row r="160" spans="1:9" x14ac:dyDescent="0.25">
      <c r="A160" s="14">
        <v>4009906</v>
      </c>
      <c r="B160" t="s">
        <v>5</v>
      </c>
      <c r="I160">
        <v>4.7</v>
      </c>
    </row>
    <row r="161" spans="1:12" x14ac:dyDescent="0.25">
      <c r="A161">
        <v>4011027</v>
      </c>
      <c r="B161" t="s">
        <v>5</v>
      </c>
    </row>
    <row r="162" spans="1:12" x14ac:dyDescent="0.25">
      <c r="A162">
        <v>4011920</v>
      </c>
      <c r="B162" t="s">
        <v>5</v>
      </c>
    </row>
    <row r="163" spans="1:12" x14ac:dyDescent="0.25">
      <c r="A163">
        <v>4012248</v>
      </c>
      <c r="B163" t="s">
        <v>5</v>
      </c>
    </row>
    <row r="164" spans="1:12" x14ac:dyDescent="0.25">
      <c r="A164">
        <v>4013603</v>
      </c>
      <c r="B164" t="s">
        <v>5</v>
      </c>
    </row>
    <row r="165" spans="1:12" x14ac:dyDescent="0.25">
      <c r="A165">
        <v>5004654</v>
      </c>
      <c r="B165" t="s">
        <v>5</v>
      </c>
      <c r="J165">
        <v>5.5</v>
      </c>
      <c r="L165">
        <v>6.4</v>
      </c>
    </row>
    <row r="166" spans="1:12" x14ac:dyDescent="0.25">
      <c r="A166" s="16">
        <v>5006761</v>
      </c>
      <c r="B166" t="s">
        <v>5</v>
      </c>
    </row>
    <row r="167" spans="1:12" x14ac:dyDescent="0.25">
      <c r="A167">
        <v>5008807</v>
      </c>
      <c r="B167" t="s">
        <v>5</v>
      </c>
    </row>
    <row r="168" spans="1:12" x14ac:dyDescent="0.25">
      <c r="A168">
        <v>5009400</v>
      </c>
      <c r="B168" t="s">
        <v>5</v>
      </c>
    </row>
    <row r="169" spans="1:12" x14ac:dyDescent="0.25">
      <c r="A169">
        <v>5013211</v>
      </c>
      <c r="B169" t="s">
        <v>5</v>
      </c>
    </row>
    <row r="170" spans="1:12" x14ac:dyDescent="0.25">
      <c r="A170">
        <v>5013494</v>
      </c>
      <c r="B170" t="s">
        <v>5</v>
      </c>
    </row>
    <row r="171" spans="1:12" x14ac:dyDescent="0.25">
      <c r="A171" s="15">
        <v>5016255</v>
      </c>
      <c r="B171" t="s">
        <v>5</v>
      </c>
    </row>
    <row r="172" spans="1:12" x14ac:dyDescent="0.25">
      <c r="A172">
        <v>6005884</v>
      </c>
      <c r="B172" t="s">
        <v>5</v>
      </c>
    </row>
    <row r="173" spans="1:12" x14ac:dyDescent="0.25">
      <c r="A173">
        <v>6012448</v>
      </c>
      <c r="B173" t="s">
        <v>5</v>
      </c>
    </row>
    <row r="174" spans="1:12" x14ac:dyDescent="0.25">
      <c r="A174">
        <v>7000457</v>
      </c>
      <c r="B174" t="s">
        <v>5</v>
      </c>
    </row>
    <row r="175" spans="1:12" x14ac:dyDescent="0.25">
      <c r="A175" s="15">
        <v>7072644</v>
      </c>
      <c r="B175" t="s">
        <v>5</v>
      </c>
    </row>
    <row r="176" spans="1:1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9" x14ac:dyDescent="0.25">
      <c r="A209">
        <v>2002573</v>
      </c>
      <c r="B209" t="s">
        <v>3</v>
      </c>
    </row>
    <row r="210" spans="1:19" x14ac:dyDescent="0.25">
      <c r="A210">
        <v>2003539</v>
      </c>
      <c r="B210" t="s">
        <v>3</v>
      </c>
    </row>
    <row r="211" spans="1:19" x14ac:dyDescent="0.25">
      <c r="A211">
        <v>2003649</v>
      </c>
      <c r="B211" t="s">
        <v>3</v>
      </c>
    </row>
    <row r="212" spans="1:19" x14ac:dyDescent="0.25">
      <c r="A212">
        <v>2005572</v>
      </c>
      <c r="B212" t="s">
        <v>3</v>
      </c>
    </row>
    <row r="213" spans="1:19" x14ac:dyDescent="0.25">
      <c r="A213">
        <v>2013117</v>
      </c>
      <c r="B213" t="s">
        <v>3</v>
      </c>
    </row>
    <row r="214" spans="1:19" x14ac:dyDescent="0.25">
      <c r="A214" s="14">
        <v>3009633</v>
      </c>
      <c r="B214" t="s">
        <v>3</v>
      </c>
    </row>
    <row r="215" spans="1:19" x14ac:dyDescent="0.25">
      <c r="A215" s="14">
        <v>3010583</v>
      </c>
      <c r="B215" t="s">
        <v>3</v>
      </c>
    </row>
    <row r="216" spans="1:19" x14ac:dyDescent="0.25">
      <c r="A216" s="18">
        <v>3011892</v>
      </c>
      <c r="B216" t="s">
        <v>3</v>
      </c>
    </row>
    <row r="217" spans="1:19" x14ac:dyDescent="0.25">
      <c r="A217">
        <v>4001382</v>
      </c>
      <c r="B217" t="s">
        <v>3</v>
      </c>
      <c r="R217" s="23">
        <v>4.6500000000000004</v>
      </c>
      <c r="S217" s="23">
        <v>5.4</v>
      </c>
    </row>
    <row r="218" spans="1:19" x14ac:dyDescent="0.25">
      <c r="A218">
        <v>5018675</v>
      </c>
      <c r="B218" t="s">
        <v>3</v>
      </c>
    </row>
    <row r="219" spans="1:19" x14ac:dyDescent="0.25">
      <c r="A219" s="14">
        <v>6050168</v>
      </c>
      <c r="B219" t="s">
        <v>3</v>
      </c>
    </row>
    <row r="220" spans="1:19" x14ac:dyDescent="0.25">
      <c r="A220" s="16">
        <v>6062742</v>
      </c>
      <c r="B220" t="s">
        <v>3</v>
      </c>
    </row>
    <row r="221" spans="1:19" x14ac:dyDescent="0.25">
      <c r="A221">
        <v>7003242</v>
      </c>
      <c r="B221" t="s">
        <v>3</v>
      </c>
    </row>
    <row r="222" spans="1:19" x14ac:dyDescent="0.25">
      <c r="A222">
        <v>8016252</v>
      </c>
      <c r="B222" t="s">
        <v>3</v>
      </c>
    </row>
    <row r="223" spans="1:19" x14ac:dyDescent="0.25">
      <c r="A223">
        <v>12022536</v>
      </c>
      <c r="B223" t="s">
        <v>3</v>
      </c>
    </row>
    <row r="224" spans="1:19" x14ac:dyDescent="0.25">
      <c r="A224">
        <v>13020792</v>
      </c>
      <c r="B224" t="s">
        <v>3</v>
      </c>
    </row>
    <row r="225" spans="1:20" x14ac:dyDescent="0.25">
      <c r="A225">
        <v>97005797</v>
      </c>
      <c r="B225" t="s">
        <v>3</v>
      </c>
    </row>
    <row r="226" spans="1:20" x14ac:dyDescent="0.25">
      <c r="A226">
        <v>99000345</v>
      </c>
      <c r="B226" t="s">
        <v>3</v>
      </c>
    </row>
    <row r="227" spans="1:20" x14ac:dyDescent="0.25">
      <c r="A227" s="14">
        <v>5006592</v>
      </c>
      <c r="B227" t="s">
        <v>3</v>
      </c>
    </row>
    <row r="228" spans="1:20" x14ac:dyDescent="0.25">
      <c r="A228">
        <v>5007274</v>
      </c>
      <c r="B228" t="s">
        <v>3</v>
      </c>
    </row>
    <row r="229" spans="1:20" x14ac:dyDescent="0.25">
      <c r="A229">
        <v>5015851</v>
      </c>
      <c r="B229" t="s">
        <v>3</v>
      </c>
    </row>
    <row r="230" spans="1:20" x14ac:dyDescent="0.25">
      <c r="A230">
        <v>6015647</v>
      </c>
      <c r="B230" t="s">
        <v>3</v>
      </c>
      <c r="H230">
        <v>7.55</v>
      </c>
      <c r="J230">
        <v>6.46</v>
      </c>
    </row>
    <row r="231" spans="1:20" x14ac:dyDescent="0.25">
      <c r="A231" s="14">
        <v>6056633</v>
      </c>
      <c r="B231" t="s">
        <v>3</v>
      </c>
    </row>
    <row r="232" spans="1:20" x14ac:dyDescent="0.25">
      <c r="A232">
        <v>7086224</v>
      </c>
      <c r="B232" t="s">
        <v>3</v>
      </c>
      <c r="T232">
        <v>5.9</v>
      </c>
    </row>
    <row r="233" spans="1:20" x14ac:dyDescent="0.25">
      <c r="A233" s="14">
        <v>8040959</v>
      </c>
      <c r="B233" t="s">
        <v>3</v>
      </c>
    </row>
    <row r="234" spans="1:20" x14ac:dyDescent="0.25">
      <c r="A234">
        <v>8107048</v>
      </c>
      <c r="B234" t="s">
        <v>3</v>
      </c>
    </row>
    <row r="235" spans="1:20" x14ac:dyDescent="0.25">
      <c r="A235" s="14">
        <v>8124044</v>
      </c>
      <c r="B235" t="s">
        <v>3</v>
      </c>
    </row>
    <row r="236" spans="1:20" x14ac:dyDescent="0.25">
      <c r="A236">
        <v>8142949</v>
      </c>
      <c r="B236" t="s">
        <v>3</v>
      </c>
    </row>
    <row r="237" spans="1:20" x14ac:dyDescent="0.25">
      <c r="A237">
        <v>9023306</v>
      </c>
      <c r="B237" t="s">
        <v>3</v>
      </c>
    </row>
    <row r="238" spans="1:20" x14ac:dyDescent="0.25">
      <c r="A238">
        <v>9034464</v>
      </c>
      <c r="B238" t="s">
        <v>3</v>
      </c>
    </row>
    <row r="239" spans="1:20" x14ac:dyDescent="0.25">
      <c r="A239">
        <v>9040167</v>
      </c>
      <c r="B239" t="s">
        <v>3</v>
      </c>
    </row>
    <row r="240" spans="1:20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1" x14ac:dyDescent="0.25">
      <c r="A289" s="14">
        <v>500129</v>
      </c>
      <c r="B289" t="s">
        <v>0</v>
      </c>
    </row>
    <row r="290" spans="1:11" x14ac:dyDescent="0.25">
      <c r="A290" s="20">
        <v>1002033</v>
      </c>
      <c r="B290" t="s">
        <v>0</v>
      </c>
    </row>
    <row r="291" spans="1:11" x14ac:dyDescent="0.25">
      <c r="A291" s="14">
        <v>1003457</v>
      </c>
      <c r="B291" t="s">
        <v>0</v>
      </c>
    </row>
    <row r="292" spans="1:11" x14ac:dyDescent="0.25">
      <c r="A292" s="14">
        <v>2005223</v>
      </c>
      <c r="B292" t="s">
        <v>0</v>
      </c>
    </row>
    <row r="293" spans="1:11" x14ac:dyDescent="0.25">
      <c r="A293">
        <v>2006107</v>
      </c>
      <c r="B293" t="s">
        <v>0</v>
      </c>
    </row>
    <row r="294" spans="1:11" x14ac:dyDescent="0.25">
      <c r="A294" s="14">
        <v>2012014</v>
      </c>
      <c r="B294" t="s">
        <v>0</v>
      </c>
      <c r="C294">
        <v>7.1</v>
      </c>
    </row>
    <row r="295" spans="1:11" x14ac:dyDescent="0.25">
      <c r="A295" s="14">
        <v>3000152</v>
      </c>
      <c r="B295" t="s">
        <v>0</v>
      </c>
    </row>
    <row r="296" spans="1:11" x14ac:dyDescent="0.25">
      <c r="A296">
        <v>3014566</v>
      </c>
      <c r="B296" t="s">
        <v>0</v>
      </c>
    </row>
    <row r="297" spans="1:11" x14ac:dyDescent="0.25">
      <c r="A297">
        <v>3015058</v>
      </c>
      <c r="B297" t="s">
        <v>0</v>
      </c>
    </row>
    <row r="298" spans="1:11" x14ac:dyDescent="0.25">
      <c r="A298" s="18">
        <v>4000996</v>
      </c>
      <c r="B298" t="s">
        <v>0</v>
      </c>
      <c r="I298">
        <v>5.86</v>
      </c>
      <c r="J298" s="25">
        <v>5.72</v>
      </c>
    </row>
    <row r="299" spans="1:11" x14ac:dyDescent="0.25">
      <c r="A299">
        <v>4003768</v>
      </c>
      <c r="B299" t="s">
        <v>0</v>
      </c>
    </row>
    <row r="300" spans="1:11" x14ac:dyDescent="0.25">
      <c r="A300">
        <v>4006540</v>
      </c>
      <c r="B300" t="s">
        <v>0</v>
      </c>
    </row>
    <row r="301" spans="1:11" x14ac:dyDescent="0.25">
      <c r="A301">
        <v>4007054</v>
      </c>
      <c r="B301" t="s">
        <v>0</v>
      </c>
      <c r="K301">
        <v>5.4</v>
      </c>
    </row>
    <row r="302" spans="1:11" x14ac:dyDescent="0.25">
      <c r="A302">
        <v>4011002</v>
      </c>
      <c r="B302" t="s">
        <v>0</v>
      </c>
    </row>
    <row r="303" spans="1:11" x14ac:dyDescent="0.25">
      <c r="A303">
        <v>4900268</v>
      </c>
      <c r="B303" t="s">
        <v>0</v>
      </c>
    </row>
    <row r="304" spans="1:11" x14ac:dyDescent="0.25">
      <c r="A304">
        <v>5001097</v>
      </c>
      <c r="B304" t="s">
        <v>0</v>
      </c>
    </row>
    <row r="305" spans="1:6" x14ac:dyDescent="0.25">
      <c r="A305">
        <v>5001098</v>
      </c>
      <c r="B305" t="s">
        <v>0</v>
      </c>
    </row>
    <row r="306" spans="1:6" x14ac:dyDescent="0.25">
      <c r="A306">
        <v>5006152</v>
      </c>
      <c r="B306" t="s">
        <v>0</v>
      </c>
      <c r="E306" s="25">
        <v>7.67</v>
      </c>
      <c r="F306" s="25"/>
    </row>
    <row r="307" spans="1:6" x14ac:dyDescent="0.25">
      <c r="A307" s="16">
        <v>5011824</v>
      </c>
      <c r="B307" t="s">
        <v>0</v>
      </c>
    </row>
    <row r="308" spans="1:6" x14ac:dyDescent="0.25">
      <c r="A308">
        <v>5016179</v>
      </c>
      <c r="B308" t="s">
        <v>0</v>
      </c>
    </row>
    <row r="309" spans="1:6" x14ac:dyDescent="0.25">
      <c r="A309">
        <v>5018677</v>
      </c>
      <c r="B309" t="s">
        <v>0</v>
      </c>
    </row>
    <row r="310" spans="1:6" x14ac:dyDescent="0.25">
      <c r="A310">
        <v>8012361</v>
      </c>
      <c r="B310" t="s">
        <v>0</v>
      </c>
    </row>
    <row r="311" spans="1:6" x14ac:dyDescent="0.25">
      <c r="A311">
        <v>7079011</v>
      </c>
      <c r="B311" t="s">
        <v>0</v>
      </c>
    </row>
    <row r="312" spans="1:6" x14ac:dyDescent="0.25">
      <c r="A312">
        <v>8055349</v>
      </c>
      <c r="B312" t="s">
        <v>0</v>
      </c>
    </row>
    <row r="313" spans="1:6" x14ac:dyDescent="0.25">
      <c r="A313">
        <v>8135416</v>
      </c>
      <c r="B313" t="s">
        <v>0</v>
      </c>
    </row>
    <row r="314" spans="1:6" x14ac:dyDescent="0.25">
      <c r="A314">
        <v>93018945</v>
      </c>
      <c r="B314" t="s">
        <v>0</v>
      </c>
    </row>
    <row r="315" spans="1:6" x14ac:dyDescent="0.25">
      <c r="A315">
        <v>94009028</v>
      </c>
      <c r="B315" t="s">
        <v>0</v>
      </c>
    </row>
    <row r="316" spans="1:6" x14ac:dyDescent="0.25">
      <c r="A316">
        <v>95005907</v>
      </c>
      <c r="B316" t="s">
        <v>0</v>
      </c>
    </row>
    <row r="317" spans="1:6" x14ac:dyDescent="0.25">
      <c r="A317">
        <v>95900164</v>
      </c>
      <c r="B317" t="s">
        <v>0</v>
      </c>
    </row>
    <row r="318" spans="1:6" x14ac:dyDescent="0.25">
      <c r="A318">
        <v>96015811</v>
      </c>
      <c r="B318" t="s">
        <v>0</v>
      </c>
    </row>
    <row r="319" spans="1:6" x14ac:dyDescent="0.25">
      <c r="A319">
        <v>97001240</v>
      </c>
      <c r="B319" t="s">
        <v>0</v>
      </c>
    </row>
    <row r="320" spans="1:6" x14ac:dyDescent="0.25">
      <c r="A320">
        <v>97005366</v>
      </c>
      <c r="B320" t="s">
        <v>0</v>
      </c>
    </row>
    <row r="321" spans="1:13" x14ac:dyDescent="0.25">
      <c r="A321">
        <v>98000595</v>
      </c>
      <c r="B321" t="s">
        <v>0</v>
      </c>
    </row>
    <row r="322" spans="1:13" x14ac:dyDescent="0.25">
      <c r="A322">
        <v>98002692</v>
      </c>
      <c r="B322" t="s">
        <v>0</v>
      </c>
    </row>
    <row r="323" spans="1:13" x14ac:dyDescent="0.25">
      <c r="A323">
        <v>98005277</v>
      </c>
      <c r="B323" t="s">
        <v>0</v>
      </c>
      <c r="M323">
        <v>7.1</v>
      </c>
    </row>
    <row r="324" spans="1:13" x14ac:dyDescent="0.25">
      <c r="A324">
        <v>99001815</v>
      </c>
      <c r="B324" t="s">
        <v>0</v>
      </c>
    </row>
    <row r="325" spans="1:13" x14ac:dyDescent="0.25">
      <c r="A325">
        <v>6012361</v>
      </c>
      <c r="B325" t="s">
        <v>0</v>
      </c>
    </row>
    <row r="326" spans="1:13" x14ac:dyDescent="0.25">
      <c r="A326">
        <v>6015793</v>
      </c>
      <c r="B326" t="s">
        <v>0</v>
      </c>
    </row>
    <row r="327" spans="1:13" x14ac:dyDescent="0.25">
      <c r="A327">
        <v>6043619</v>
      </c>
      <c r="B327" t="s">
        <v>0</v>
      </c>
    </row>
    <row r="328" spans="1:13" x14ac:dyDescent="0.25">
      <c r="A328">
        <v>7001097</v>
      </c>
      <c r="B328" t="s">
        <v>0</v>
      </c>
    </row>
    <row r="329" spans="1:13" x14ac:dyDescent="0.25">
      <c r="A329">
        <v>7011435</v>
      </c>
      <c r="B329" t="s">
        <v>0</v>
      </c>
    </row>
    <row r="330" spans="1:13" x14ac:dyDescent="0.25">
      <c r="A330">
        <v>7045811</v>
      </c>
      <c r="B330" t="s">
        <v>0</v>
      </c>
    </row>
    <row r="331" spans="1:13" x14ac:dyDescent="0.25">
      <c r="A331">
        <v>7071198</v>
      </c>
      <c r="B331" t="s">
        <v>0</v>
      </c>
    </row>
    <row r="332" spans="1:13" x14ac:dyDescent="0.25">
      <c r="A332">
        <v>7101143</v>
      </c>
      <c r="B332" t="s">
        <v>0</v>
      </c>
    </row>
    <row r="333" spans="1:13" x14ac:dyDescent="0.25">
      <c r="A333">
        <v>8073350</v>
      </c>
      <c r="B333" t="s">
        <v>0</v>
      </c>
    </row>
    <row r="334" spans="1:13" x14ac:dyDescent="0.25">
      <c r="A334">
        <v>8073645</v>
      </c>
      <c r="B334" t="s">
        <v>0</v>
      </c>
      <c r="I334">
        <v>4.08</v>
      </c>
    </row>
    <row r="335" spans="1:13" x14ac:dyDescent="0.25">
      <c r="A335" s="20">
        <v>8089666</v>
      </c>
      <c r="B335" t="s">
        <v>0</v>
      </c>
      <c r="D335" s="25">
        <v>6.8</v>
      </c>
      <c r="E335">
        <v>4.2</v>
      </c>
      <c r="F335">
        <v>3.8</v>
      </c>
      <c r="H335" s="23">
        <v>3.5249999999999999</v>
      </c>
      <c r="I335">
        <v>4.3</v>
      </c>
    </row>
    <row r="336" spans="1:13" x14ac:dyDescent="0.25">
      <c r="A336">
        <v>8103536</v>
      </c>
      <c r="B336" t="s">
        <v>0</v>
      </c>
    </row>
    <row r="337" spans="1:13" x14ac:dyDescent="0.25">
      <c r="A337" s="21">
        <v>8124816</v>
      </c>
      <c r="B337" t="s">
        <v>0</v>
      </c>
      <c r="M337" s="35">
        <v>2.5000000000000001E-2</v>
      </c>
    </row>
    <row r="338" spans="1:13" x14ac:dyDescent="0.25">
      <c r="A338">
        <v>9003267</v>
      </c>
      <c r="B338" t="s">
        <v>0</v>
      </c>
    </row>
    <row r="339" spans="1:13" x14ac:dyDescent="0.25">
      <c r="A339">
        <v>9036964</v>
      </c>
      <c r="B339" t="s">
        <v>0</v>
      </c>
    </row>
    <row r="340" spans="1:13" x14ac:dyDescent="0.25">
      <c r="A340">
        <v>9090287</v>
      </c>
      <c r="B340" t="s">
        <v>0</v>
      </c>
    </row>
    <row r="341" spans="1:13" x14ac:dyDescent="0.25">
      <c r="A341">
        <v>9095148</v>
      </c>
      <c r="B341" t="s">
        <v>0</v>
      </c>
      <c r="I341">
        <v>6.1</v>
      </c>
    </row>
    <row r="342" spans="1:13" x14ac:dyDescent="0.25">
      <c r="A342" s="14">
        <v>9104979</v>
      </c>
      <c r="B342" t="s">
        <v>0</v>
      </c>
    </row>
    <row r="343" spans="1:13" x14ac:dyDescent="0.25">
      <c r="A343">
        <v>9139514</v>
      </c>
      <c r="B343" t="s">
        <v>0</v>
      </c>
    </row>
    <row r="344" spans="1:13" x14ac:dyDescent="0.25">
      <c r="A344">
        <v>10020659</v>
      </c>
      <c r="B344" t="s">
        <v>0</v>
      </c>
    </row>
    <row r="345" spans="1:13" x14ac:dyDescent="0.25">
      <c r="A345">
        <v>10025902</v>
      </c>
      <c r="B345" t="s">
        <v>0</v>
      </c>
    </row>
    <row r="346" spans="1:13" x14ac:dyDescent="0.25">
      <c r="A346">
        <v>10027654</v>
      </c>
      <c r="B346" t="s">
        <v>0</v>
      </c>
    </row>
    <row r="347" spans="1:13" x14ac:dyDescent="0.25">
      <c r="A347">
        <v>10084485</v>
      </c>
      <c r="B347" t="s">
        <v>0</v>
      </c>
    </row>
    <row r="348" spans="1:13" x14ac:dyDescent="0.25">
      <c r="A348">
        <v>10098420</v>
      </c>
      <c r="B348" t="s">
        <v>0</v>
      </c>
    </row>
    <row r="349" spans="1:13" x14ac:dyDescent="0.25">
      <c r="A349">
        <v>10129565</v>
      </c>
      <c r="B349" t="s">
        <v>0</v>
      </c>
    </row>
    <row r="350" spans="1:13" x14ac:dyDescent="0.25">
      <c r="A350" s="14">
        <v>10146828</v>
      </c>
      <c r="B350" t="s">
        <v>0</v>
      </c>
    </row>
    <row r="351" spans="1:13" x14ac:dyDescent="0.25">
      <c r="A351">
        <v>10163776</v>
      </c>
      <c r="B351" t="s">
        <v>0</v>
      </c>
    </row>
    <row r="352" spans="1:13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8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26"/>
  <sheetViews>
    <sheetView workbookViewId="0">
      <selection activeCell="E27" sqref="E27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6.28515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1555</v>
      </c>
      <c r="D1" t="s">
        <v>95</v>
      </c>
      <c r="E1" t="s">
        <v>133</v>
      </c>
    </row>
    <row r="2" spans="1:5" x14ac:dyDescent="0.25">
      <c r="A2">
        <v>1009760</v>
      </c>
      <c r="B2" t="s">
        <v>5</v>
      </c>
      <c r="C2" t="s">
        <v>1555</v>
      </c>
      <c r="D2" t="s">
        <v>1559</v>
      </c>
      <c r="E2">
        <v>5</v>
      </c>
    </row>
    <row r="3" spans="1:5" x14ac:dyDescent="0.25">
      <c r="A3">
        <v>8089666</v>
      </c>
      <c r="B3" t="s">
        <v>0</v>
      </c>
      <c r="C3" t="s">
        <v>1555</v>
      </c>
      <c r="D3" t="s">
        <v>1565</v>
      </c>
      <c r="E3">
        <v>5</v>
      </c>
    </row>
    <row r="4" spans="1:5" x14ac:dyDescent="0.25">
      <c r="A4">
        <v>96018835</v>
      </c>
      <c r="B4" t="s">
        <v>16</v>
      </c>
      <c r="C4" t="s">
        <v>1555</v>
      </c>
      <c r="D4" t="s">
        <v>1556</v>
      </c>
      <c r="E4">
        <v>3</v>
      </c>
    </row>
    <row r="5" spans="1:5" x14ac:dyDescent="0.25">
      <c r="A5">
        <v>12012030</v>
      </c>
      <c r="B5" t="s">
        <v>12</v>
      </c>
      <c r="C5" t="s">
        <v>1555</v>
      </c>
      <c r="D5" t="s">
        <v>1557</v>
      </c>
      <c r="E5">
        <v>2</v>
      </c>
    </row>
    <row r="6" spans="1:5" x14ac:dyDescent="0.25">
      <c r="A6">
        <v>3909</v>
      </c>
      <c r="B6" t="s">
        <v>5</v>
      </c>
      <c r="C6" t="s">
        <v>1555</v>
      </c>
      <c r="D6" t="s">
        <v>1558</v>
      </c>
      <c r="E6">
        <v>2</v>
      </c>
    </row>
    <row r="7" spans="1:5" x14ac:dyDescent="0.25">
      <c r="A7">
        <v>2000646</v>
      </c>
      <c r="B7" t="s">
        <v>5</v>
      </c>
      <c r="C7" t="s">
        <v>1555</v>
      </c>
      <c r="D7" t="s">
        <v>1560</v>
      </c>
      <c r="E7">
        <v>2</v>
      </c>
    </row>
    <row r="8" spans="1:5" x14ac:dyDescent="0.25">
      <c r="A8">
        <v>5004654</v>
      </c>
      <c r="B8" t="s">
        <v>5</v>
      </c>
      <c r="C8" t="s">
        <v>1555</v>
      </c>
      <c r="D8" t="s">
        <v>1561</v>
      </c>
      <c r="E8">
        <v>2</v>
      </c>
    </row>
    <row r="9" spans="1:5" x14ac:dyDescent="0.25">
      <c r="A9">
        <v>4001382</v>
      </c>
      <c r="B9" t="s">
        <v>3</v>
      </c>
      <c r="C9" t="s">
        <v>1555</v>
      </c>
      <c r="D9" t="s">
        <v>1562</v>
      </c>
      <c r="E9">
        <v>2</v>
      </c>
    </row>
    <row r="10" spans="1:5" x14ac:dyDescent="0.25">
      <c r="A10">
        <v>6015647</v>
      </c>
      <c r="B10" t="s">
        <v>3</v>
      </c>
      <c r="C10" t="s">
        <v>1555</v>
      </c>
      <c r="D10" t="s">
        <v>1563</v>
      </c>
      <c r="E10">
        <v>2</v>
      </c>
    </row>
    <row r="11" spans="1:5" x14ac:dyDescent="0.25">
      <c r="A11">
        <v>4000996</v>
      </c>
      <c r="B11" t="s">
        <v>0</v>
      </c>
      <c r="C11" t="s">
        <v>1555</v>
      </c>
      <c r="D11" t="s">
        <v>1564</v>
      </c>
      <c r="E11">
        <v>2</v>
      </c>
    </row>
    <row r="12" spans="1:5" x14ac:dyDescent="0.25">
      <c r="A12">
        <v>7072184</v>
      </c>
      <c r="B12" t="s">
        <v>20</v>
      </c>
      <c r="C12" t="s">
        <v>1555</v>
      </c>
      <c r="D12" t="s">
        <v>1539</v>
      </c>
      <c r="E12">
        <v>1</v>
      </c>
    </row>
    <row r="13" spans="1:5" x14ac:dyDescent="0.25">
      <c r="A13">
        <v>14242856</v>
      </c>
      <c r="B13" t="s">
        <v>18</v>
      </c>
      <c r="C13" t="s">
        <v>1555</v>
      </c>
      <c r="D13" t="s">
        <v>1539</v>
      </c>
      <c r="E13">
        <v>1</v>
      </c>
    </row>
    <row r="14" spans="1:5" x14ac:dyDescent="0.25">
      <c r="A14">
        <v>7103068</v>
      </c>
      <c r="B14" t="s">
        <v>11</v>
      </c>
      <c r="C14" t="s">
        <v>1555</v>
      </c>
      <c r="D14" t="s">
        <v>1539</v>
      </c>
      <c r="E14">
        <v>1</v>
      </c>
    </row>
    <row r="15" spans="1:5" x14ac:dyDescent="0.25">
      <c r="A15">
        <v>7025847</v>
      </c>
      <c r="B15" t="s">
        <v>5</v>
      </c>
      <c r="C15" t="s">
        <v>1555</v>
      </c>
      <c r="D15" t="s">
        <v>1540</v>
      </c>
      <c r="E15">
        <v>1</v>
      </c>
    </row>
    <row r="16" spans="1:5" x14ac:dyDescent="0.25">
      <c r="A16">
        <v>4009906</v>
      </c>
      <c r="B16" t="s">
        <v>5</v>
      </c>
      <c r="C16" t="s">
        <v>1555</v>
      </c>
      <c r="D16" t="s">
        <v>1541</v>
      </c>
      <c r="E16">
        <v>1</v>
      </c>
    </row>
    <row r="17" spans="1:5" x14ac:dyDescent="0.25">
      <c r="A17">
        <v>7086224</v>
      </c>
      <c r="B17" t="s">
        <v>3</v>
      </c>
      <c r="C17" t="s">
        <v>1555</v>
      </c>
      <c r="D17" t="s">
        <v>1552</v>
      </c>
      <c r="E17">
        <v>1</v>
      </c>
    </row>
    <row r="18" spans="1:5" x14ac:dyDescent="0.25">
      <c r="A18">
        <v>2012014</v>
      </c>
      <c r="B18" t="s">
        <v>0</v>
      </c>
      <c r="C18" t="s">
        <v>1555</v>
      </c>
      <c r="D18" t="s">
        <v>1535</v>
      </c>
      <c r="E18">
        <v>1</v>
      </c>
    </row>
    <row r="19" spans="1:5" x14ac:dyDescent="0.25">
      <c r="A19">
        <v>4007054</v>
      </c>
      <c r="B19" t="s">
        <v>0</v>
      </c>
      <c r="C19" t="s">
        <v>1555</v>
      </c>
      <c r="D19" t="s">
        <v>1543</v>
      </c>
      <c r="E19">
        <v>1</v>
      </c>
    </row>
    <row r="20" spans="1:5" x14ac:dyDescent="0.25">
      <c r="A20">
        <v>5006152</v>
      </c>
      <c r="B20" t="s">
        <v>0</v>
      </c>
      <c r="C20" t="s">
        <v>1555</v>
      </c>
      <c r="D20" t="s">
        <v>1537</v>
      </c>
      <c r="E20">
        <v>1</v>
      </c>
    </row>
    <row r="21" spans="1:5" x14ac:dyDescent="0.25">
      <c r="A21">
        <v>98005277</v>
      </c>
      <c r="B21" t="s">
        <v>0</v>
      </c>
      <c r="C21" t="s">
        <v>1555</v>
      </c>
      <c r="D21" t="s">
        <v>1545</v>
      </c>
      <c r="E21">
        <v>1</v>
      </c>
    </row>
    <row r="22" spans="1:5" x14ac:dyDescent="0.25">
      <c r="A22">
        <v>8073645</v>
      </c>
      <c r="B22" t="s">
        <v>0</v>
      </c>
      <c r="C22" t="s">
        <v>1555</v>
      </c>
      <c r="D22" t="s">
        <v>1541</v>
      </c>
      <c r="E22">
        <v>1</v>
      </c>
    </row>
    <row r="23" spans="1:5" x14ac:dyDescent="0.25">
      <c r="A23">
        <v>8124816</v>
      </c>
      <c r="B23" t="s">
        <v>0</v>
      </c>
      <c r="C23" t="s">
        <v>1555</v>
      </c>
      <c r="D23" t="s">
        <v>1545</v>
      </c>
      <c r="E23">
        <v>1</v>
      </c>
    </row>
    <row r="24" spans="1:5" x14ac:dyDescent="0.25">
      <c r="A24">
        <v>9095148</v>
      </c>
      <c r="B24" t="s">
        <v>0</v>
      </c>
      <c r="C24" t="s">
        <v>1555</v>
      </c>
      <c r="D24" t="s">
        <v>1541</v>
      </c>
      <c r="E24">
        <v>1</v>
      </c>
    </row>
    <row r="26" spans="1:5" x14ac:dyDescent="0.25">
      <c r="A26">
        <f>SUBTOTAL(2,Gesamteiweiß[Edited_BfArM Nummer2])</f>
        <v>23</v>
      </c>
      <c r="E26">
        <f>SUBTOTAL(9,Gesamteiweiß[Total Number of Observations])</f>
        <v>40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BW370"/>
  <sheetViews>
    <sheetView workbookViewId="0">
      <selection sqref="A1:BW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3.42578125" customWidth="1"/>
    <col min="4" max="4" width="22.42578125" customWidth="1"/>
    <col min="5" max="14" width="21.42578125" customWidth="1"/>
    <col min="15" max="15" width="22.42578125" customWidth="1"/>
    <col min="16" max="22" width="20.42578125" customWidth="1"/>
    <col min="23" max="23" width="18.85546875" customWidth="1"/>
    <col min="75" max="75" width="12.28515625" customWidth="1"/>
  </cols>
  <sheetData>
    <row r="1" spans="1:75" x14ac:dyDescent="0.25">
      <c r="A1" s="6" t="s">
        <v>96</v>
      </c>
      <c r="B1" s="7" t="s">
        <v>97</v>
      </c>
      <c r="C1" s="2" t="s">
        <v>1566</v>
      </c>
      <c r="D1" s="2" t="s">
        <v>1567</v>
      </c>
      <c r="E1" s="2" t="s">
        <v>1568</v>
      </c>
      <c r="F1" s="2" t="s">
        <v>1569</v>
      </c>
      <c r="G1" s="2" t="s">
        <v>1570</v>
      </c>
      <c r="H1" s="2" t="s">
        <v>1571</v>
      </c>
      <c r="I1" s="2" t="s">
        <v>1572</v>
      </c>
      <c r="J1" s="2" t="s">
        <v>1573</v>
      </c>
      <c r="K1" s="2" t="s">
        <v>1574</v>
      </c>
      <c r="L1" s="2" t="s">
        <v>1575</v>
      </c>
      <c r="M1" s="2" t="s">
        <v>1576</v>
      </c>
      <c r="N1" s="2" t="s">
        <v>1577</v>
      </c>
      <c r="O1" s="2" t="s">
        <v>1640</v>
      </c>
      <c r="P1" s="2" t="s">
        <v>1578</v>
      </c>
      <c r="Q1" s="2" t="s">
        <v>1579</v>
      </c>
      <c r="R1" s="2" t="s">
        <v>1580</v>
      </c>
      <c r="S1" s="2" t="s">
        <v>1581</v>
      </c>
      <c r="T1" s="2" t="s">
        <v>1582</v>
      </c>
      <c r="U1" s="2" t="s">
        <v>1583</v>
      </c>
      <c r="V1" s="2" t="s">
        <v>1584</v>
      </c>
      <c r="W1" s="2" t="s">
        <v>1585</v>
      </c>
      <c r="X1" s="2" t="s">
        <v>1586</v>
      </c>
      <c r="Y1" s="2" t="s">
        <v>1587</v>
      </c>
      <c r="Z1" s="2" t="s">
        <v>1588</v>
      </c>
      <c r="AA1" s="2" t="s">
        <v>1589</v>
      </c>
      <c r="AB1" s="2" t="s">
        <v>1590</v>
      </c>
      <c r="AC1" s="2" t="s">
        <v>1591</v>
      </c>
      <c r="AD1" s="2" t="s">
        <v>1592</v>
      </c>
      <c r="AE1" s="2" t="s">
        <v>1593</v>
      </c>
      <c r="AF1" s="2" t="s">
        <v>1594</v>
      </c>
      <c r="AG1" s="2" t="s">
        <v>1595</v>
      </c>
      <c r="AH1" s="2" t="s">
        <v>1596</v>
      </c>
      <c r="AI1" s="2" t="s">
        <v>1597</v>
      </c>
      <c r="AJ1" s="2" t="s">
        <v>1598</v>
      </c>
      <c r="AK1" s="2" t="s">
        <v>1599</v>
      </c>
      <c r="AL1" s="2" t="s">
        <v>1600</v>
      </c>
      <c r="AM1" s="2" t="s">
        <v>1601</v>
      </c>
      <c r="AN1" s="2" t="s">
        <v>1602</v>
      </c>
      <c r="AO1" s="2" t="s">
        <v>1603</v>
      </c>
      <c r="AP1" s="2" t="s">
        <v>1604</v>
      </c>
      <c r="AQ1" s="2" t="s">
        <v>1605</v>
      </c>
      <c r="AR1" s="2" t="s">
        <v>1606</v>
      </c>
      <c r="AS1" s="2" t="s">
        <v>1607</v>
      </c>
      <c r="AT1" s="2" t="s">
        <v>1608</v>
      </c>
      <c r="AU1" s="2" t="s">
        <v>1609</v>
      </c>
      <c r="AV1" s="2" t="s">
        <v>1610</v>
      </c>
      <c r="AW1" s="2" t="s">
        <v>1611</v>
      </c>
      <c r="AX1" s="2" t="s">
        <v>1612</v>
      </c>
      <c r="AY1" s="2" t="s">
        <v>1613</v>
      </c>
      <c r="AZ1" s="2" t="s">
        <v>1614</v>
      </c>
      <c r="BA1" s="2" t="s">
        <v>1615</v>
      </c>
      <c r="BB1" s="2" t="s">
        <v>1616</v>
      </c>
      <c r="BC1" s="2" t="s">
        <v>1617</v>
      </c>
      <c r="BD1" s="2" t="s">
        <v>1618</v>
      </c>
      <c r="BE1" s="2" t="s">
        <v>1619</v>
      </c>
      <c r="BF1" s="2" t="s">
        <v>1620</v>
      </c>
      <c r="BG1" s="2" t="s">
        <v>1621</v>
      </c>
      <c r="BH1" s="2" t="s">
        <v>1622</v>
      </c>
      <c r="BI1" s="2" t="s">
        <v>1623</v>
      </c>
      <c r="BJ1" s="2" t="s">
        <v>1624</v>
      </c>
      <c r="BK1" s="2" t="s">
        <v>1625</v>
      </c>
      <c r="BL1" s="2" t="s">
        <v>1626</v>
      </c>
      <c r="BM1" s="2" t="s">
        <v>1627</v>
      </c>
      <c r="BN1" s="2" t="s">
        <v>1628</v>
      </c>
      <c r="BO1" s="2" t="s">
        <v>1629</v>
      </c>
      <c r="BP1" s="2" t="s">
        <v>1630</v>
      </c>
      <c r="BQ1" s="2" t="s">
        <v>1631</v>
      </c>
      <c r="BR1" s="2" t="s">
        <v>1632</v>
      </c>
      <c r="BS1" s="2" t="s">
        <v>1633</v>
      </c>
      <c r="BT1" s="2" t="s">
        <v>1634</v>
      </c>
      <c r="BU1" s="2" t="s">
        <v>1635</v>
      </c>
      <c r="BV1" s="2" t="s">
        <v>1636</v>
      </c>
      <c r="BW1" s="2" t="s">
        <v>1637</v>
      </c>
    </row>
    <row r="2" spans="1:75" x14ac:dyDescent="0.25">
      <c r="A2">
        <v>7072184</v>
      </c>
      <c r="B2" t="s">
        <v>20</v>
      </c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</row>
    <row r="3" spans="1:75" x14ac:dyDescent="0.25">
      <c r="A3">
        <v>9108231</v>
      </c>
      <c r="B3" t="s">
        <v>20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</row>
    <row r="4" spans="1:75" x14ac:dyDescent="0.25">
      <c r="A4">
        <v>12061933</v>
      </c>
      <c r="B4" t="s">
        <v>20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</row>
    <row r="5" spans="1:75" x14ac:dyDescent="0.25">
      <c r="A5">
        <v>95005911</v>
      </c>
      <c r="B5" t="s">
        <v>20</v>
      </c>
    </row>
    <row r="6" spans="1:75" x14ac:dyDescent="0.25">
      <c r="A6">
        <v>99001908</v>
      </c>
      <c r="B6" t="s">
        <v>20</v>
      </c>
    </row>
    <row r="7" spans="1:75" x14ac:dyDescent="0.25">
      <c r="A7">
        <v>99004067</v>
      </c>
      <c r="B7" t="s">
        <v>20</v>
      </c>
    </row>
    <row r="8" spans="1:75" x14ac:dyDescent="0.25">
      <c r="A8">
        <v>97002136</v>
      </c>
      <c r="B8" t="s">
        <v>20</v>
      </c>
    </row>
    <row r="9" spans="1:75" x14ac:dyDescent="0.25">
      <c r="A9">
        <v>1502</v>
      </c>
      <c r="B9" t="s">
        <v>20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</row>
    <row r="10" spans="1:75" x14ac:dyDescent="0.25">
      <c r="A10">
        <v>4003543</v>
      </c>
      <c r="B10" t="s">
        <v>20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</row>
    <row r="11" spans="1:75" x14ac:dyDescent="0.25">
      <c r="A11">
        <v>4900261</v>
      </c>
      <c r="B11" t="s">
        <v>20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</row>
    <row r="12" spans="1:75" x14ac:dyDescent="0.25"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</row>
    <row r="13" spans="1:75" x14ac:dyDescent="0.25">
      <c r="A13">
        <v>14242856</v>
      </c>
      <c r="B13" t="s">
        <v>18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</row>
    <row r="14" spans="1:75" x14ac:dyDescent="0.25">
      <c r="A14">
        <v>99001183</v>
      </c>
      <c r="B14" t="s">
        <v>18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</row>
    <row r="15" spans="1:75" x14ac:dyDescent="0.25">
      <c r="A15">
        <v>3000983</v>
      </c>
      <c r="B15" t="s">
        <v>18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2"/>
      <c r="Z15" s="12"/>
      <c r="AA15" s="12"/>
      <c r="AB15" s="12"/>
      <c r="AC15">
        <v>408</v>
      </c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>
        <v>293</v>
      </c>
    </row>
    <row r="16" spans="1:75" x14ac:dyDescent="0.25">
      <c r="A16">
        <v>10064335</v>
      </c>
      <c r="B16" t="s">
        <v>18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</row>
    <row r="17" spans="1:75" x14ac:dyDescent="0.25">
      <c r="A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</row>
    <row r="18" spans="1:75" x14ac:dyDescent="0.25">
      <c r="A18">
        <v>1480</v>
      </c>
      <c r="B18" t="s">
        <v>16</v>
      </c>
    </row>
    <row r="19" spans="1:75" x14ac:dyDescent="0.25">
      <c r="A19">
        <v>7063959</v>
      </c>
      <c r="B19" t="s">
        <v>16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</row>
    <row r="20" spans="1:75" x14ac:dyDescent="0.25">
      <c r="A20">
        <v>1003215</v>
      </c>
      <c r="B20" t="s">
        <v>16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</row>
    <row r="21" spans="1:75" x14ac:dyDescent="0.25">
      <c r="A21">
        <v>99000802</v>
      </c>
      <c r="B21" t="s">
        <v>16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</row>
    <row r="22" spans="1:75" x14ac:dyDescent="0.25">
      <c r="A22">
        <v>99000892</v>
      </c>
      <c r="B22" t="s">
        <v>16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</row>
    <row r="23" spans="1:75" x14ac:dyDescent="0.25">
      <c r="A23" s="14">
        <v>1000192</v>
      </c>
      <c r="B23" t="s">
        <v>16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</row>
    <row r="24" spans="1:75" x14ac:dyDescent="0.25">
      <c r="A24">
        <v>1506</v>
      </c>
      <c r="B24" t="s">
        <v>16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</row>
    <row r="25" spans="1:75" x14ac:dyDescent="0.25">
      <c r="A25" s="14">
        <v>99000894</v>
      </c>
      <c r="B25" t="s">
        <v>16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</row>
    <row r="26" spans="1:75" x14ac:dyDescent="0.25">
      <c r="A26">
        <v>99000897</v>
      </c>
      <c r="B26" t="s">
        <v>16</v>
      </c>
    </row>
    <row r="27" spans="1:75" x14ac:dyDescent="0.25">
      <c r="A27">
        <v>99001245</v>
      </c>
      <c r="B27" t="s">
        <v>16</v>
      </c>
    </row>
    <row r="28" spans="1:75" x14ac:dyDescent="0.25">
      <c r="A28">
        <v>99001902</v>
      </c>
      <c r="B28" t="s">
        <v>16</v>
      </c>
    </row>
    <row r="29" spans="1:75" x14ac:dyDescent="0.25">
      <c r="A29">
        <v>99001912</v>
      </c>
      <c r="B29" t="s">
        <v>16</v>
      </c>
    </row>
    <row r="30" spans="1:75" x14ac:dyDescent="0.25">
      <c r="A30">
        <v>99001913</v>
      </c>
      <c r="B30" t="s">
        <v>16</v>
      </c>
    </row>
    <row r="31" spans="1:75" x14ac:dyDescent="0.25">
      <c r="A31">
        <v>99001937</v>
      </c>
      <c r="B31" t="s">
        <v>16</v>
      </c>
    </row>
    <row r="32" spans="1:75" x14ac:dyDescent="0.25">
      <c r="A32">
        <v>99001943</v>
      </c>
      <c r="B32" t="s">
        <v>16</v>
      </c>
    </row>
    <row r="33" spans="1:75" x14ac:dyDescent="0.25">
      <c r="A33">
        <v>99001927</v>
      </c>
      <c r="B33" t="s">
        <v>16</v>
      </c>
    </row>
    <row r="34" spans="1:75" x14ac:dyDescent="0.25">
      <c r="A34">
        <v>1505</v>
      </c>
      <c r="B34" t="s">
        <v>16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</row>
    <row r="35" spans="1:75" x14ac:dyDescent="0.25">
      <c r="A35" s="14">
        <v>1000197</v>
      </c>
      <c r="B35" t="s">
        <v>16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</row>
    <row r="36" spans="1:75" x14ac:dyDescent="0.25">
      <c r="A36" s="14">
        <v>96018835</v>
      </c>
      <c r="B36" t="s">
        <v>16</v>
      </c>
      <c r="Y36">
        <v>515</v>
      </c>
      <c r="Z36">
        <v>311</v>
      </c>
      <c r="AA36">
        <v>288</v>
      </c>
      <c r="AC36">
        <v>381</v>
      </c>
      <c r="AI36">
        <v>187</v>
      </c>
      <c r="AK36">
        <v>326</v>
      </c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</row>
    <row r="37" spans="1:75" x14ac:dyDescent="0.25">
      <c r="A37">
        <v>98008326</v>
      </c>
      <c r="B37" t="s">
        <v>16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</row>
    <row r="38" spans="1:75" x14ac:dyDescent="0.25">
      <c r="A38">
        <v>99000717</v>
      </c>
      <c r="B38" t="s">
        <v>16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</row>
    <row r="40" spans="1:75" x14ac:dyDescent="0.25">
      <c r="A40" s="15">
        <v>6016435</v>
      </c>
      <c r="B40" t="s">
        <v>14</v>
      </c>
    </row>
    <row r="41" spans="1:75" x14ac:dyDescent="0.25">
      <c r="A41">
        <v>8045149</v>
      </c>
      <c r="B41" t="s">
        <v>14</v>
      </c>
    </row>
    <row r="42" spans="1:75" x14ac:dyDescent="0.25">
      <c r="A42">
        <v>10023001</v>
      </c>
      <c r="B42" t="s">
        <v>14</v>
      </c>
    </row>
    <row r="43" spans="1:75" x14ac:dyDescent="0.25">
      <c r="A43">
        <v>10027526</v>
      </c>
      <c r="B43" t="s">
        <v>14</v>
      </c>
    </row>
    <row r="44" spans="1:75" x14ac:dyDescent="0.25">
      <c r="A44">
        <v>14222171</v>
      </c>
      <c r="B44" t="s">
        <v>14</v>
      </c>
    </row>
    <row r="45" spans="1:75" x14ac:dyDescent="0.25">
      <c r="A45">
        <v>1006143</v>
      </c>
      <c r="B45" t="s">
        <v>14</v>
      </c>
    </row>
    <row r="46" spans="1:75" x14ac:dyDescent="0.25">
      <c r="A46">
        <v>6006917</v>
      </c>
      <c r="B46" t="s">
        <v>14</v>
      </c>
    </row>
    <row r="48" spans="1:75" x14ac:dyDescent="0.25">
      <c r="A48">
        <v>8057159</v>
      </c>
      <c r="B48" t="s">
        <v>12</v>
      </c>
    </row>
    <row r="49" spans="1:27" x14ac:dyDescent="0.25">
      <c r="A49" s="14">
        <v>9140312</v>
      </c>
      <c r="B49" t="s">
        <v>12</v>
      </c>
    </row>
    <row r="50" spans="1:27" x14ac:dyDescent="0.25">
      <c r="A50">
        <v>12008230</v>
      </c>
      <c r="B50" t="s">
        <v>12</v>
      </c>
    </row>
    <row r="51" spans="1:27" x14ac:dyDescent="0.25">
      <c r="A51">
        <v>12088444</v>
      </c>
      <c r="B51" t="s">
        <v>12</v>
      </c>
    </row>
    <row r="52" spans="1:27" x14ac:dyDescent="0.25">
      <c r="A52" s="14">
        <v>13118872</v>
      </c>
      <c r="B52" t="s">
        <v>12</v>
      </c>
    </row>
    <row r="53" spans="1:27" x14ac:dyDescent="0.25">
      <c r="A53">
        <v>12012030</v>
      </c>
      <c r="B53" t="s">
        <v>12</v>
      </c>
    </row>
    <row r="55" spans="1:27" x14ac:dyDescent="0.25">
      <c r="A55" s="15">
        <v>9074418</v>
      </c>
      <c r="B55" t="s">
        <v>11</v>
      </c>
    </row>
    <row r="56" spans="1:27" x14ac:dyDescent="0.25">
      <c r="A56" s="14">
        <v>1263</v>
      </c>
      <c r="B56" t="s">
        <v>11</v>
      </c>
    </row>
    <row r="57" spans="1:27" x14ac:dyDescent="0.25">
      <c r="A57">
        <v>98004910</v>
      </c>
      <c r="B57" t="s">
        <v>11</v>
      </c>
      <c r="W57">
        <v>486</v>
      </c>
    </row>
    <row r="58" spans="1:27" x14ac:dyDescent="0.25">
      <c r="A58" s="15">
        <v>7103068</v>
      </c>
      <c r="B58" t="s">
        <v>11</v>
      </c>
      <c r="W58">
        <v>514.20000000000005</v>
      </c>
    </row>
    <row r="59" spans="1:27" x14ac:dyDescent="0.25">
      <c r="A59">
        <v>11240728</v>
      </c>
      <c r="B59" t="s">
        <v>11</v>
      </c>
      <c r="X59">
        <v>122.4</v>
      </c>
      <c r="Y59">
        <v>248.4</v>
      </c>
      <c r="AA59">
        <v>183</v>
      </c>
    </row>
    <row r="61" spans="1:27" x14ac:dyDescent="0.25">
      <c r="A61">
        <v>5015869</v>
      </c>
      <c r="B61" t="s">
        <v>5</v>
      </c>
    </row>
    <row r="62" spans="1:27" x14ac:dyDescent="0.25">
      <c r="A62" s="15">
        <v>5016969</v>
      </c>
      <c r="B62" t="s">
        <v>5</v>
      </c>
    </row>
    <row r="63" spans="1:27" x14ac:dyDescent="0.25">
      <c r="A63">
        <v>6023231</v>
      </c>
      <c r="B63" t="s">
        <v>5</v>
      </c>
    </row>
    <row r="64" spans="1:27" x14ac:dyDescent="0.25">
      <c r="A64" s="15">
        <v>6011198</v>
      </c>
      <c r="B64" t="s">
        <v>5</v>
      </c>
    </row>
    <row r="65" spans="1:29" x14ac:dyDescent="0.25">
      <c r="A65" s="14">
        <v>6012681</v>
      </c>
      <c r="B65" t="s">
        <v>5</v>
      </c>
    </row>
    <row r="66" spans="1:29" x14ac:dyDescent="0.25">
      <c r="A66">
        <v>6014511</v>
      </c>
      <c r="B66" t="s">
        <v>5</v>
      </c>
    </row>
    <row r="67" spans="1:29" x14ac:dyDescent="0.25">
      <c r="A67">
        <v>6045127</v>
      </c>
      <c r="B67" t="s">
        <v>5</v>
      </c>
    </row>
    <row r="68" spans="1:29" x14ac:dyDescent="0.25">
      <c r="A68" s="14">
        <v>7000458</v>
      </c>
      <c r="B68" t="s">
        <v>5</v>
      </c>
      <c r="AC68">
        <v>80</v>
      </c>
    </row>
    <row r="69" spans="1:29" x14ac:dyDescent="0.25">
      <c r="A69">
        <v>7015502</v>
      </c>
      <c r="B69" t="s">
        <v>5</v>
      </c>
      <c r="X69">
        <v>167</v>
      </c>
    </row>
    <row r="70" spans="1:29" x14ac:dyDescent="0.25">
      <c r="A70">
        <v>7025847</v>
      </c>
      <c r="B70" t="s">
        <v>5</v>
      </c>
    </row>
    <row r="71" spans="1:29" x14ac:dyDescent="0.25">
      <c r="A71">
        <v>7082707</v>
      </c>
      <c r="B71" t="s">
        <v>5</v>
      </c>
    </row>
    <row r="72" spans="1:29" x14ac:dyDescent="0.25">
      <c r="A72" s="14">
        <v>7083159</v>
      </c>
      <c r="B72" t="s">
        <v>5</v>
      </c>
    </row>
    <row r="73" spans="1:29" x14ac:dyDescent="0.25">
      <c r="A73">
        <v>7084659</v>
      </c>
      <c r="B73" t="s">
        <v>5</v>
      </c>
    </row>
    <row r="74" spans="1:29" x14ac:dyDescent="0.25">
      <c r="A74" s="14">
        <v>7076814</v>
      </c>
      <c r="B74" t="s">
        <v>5</v>
      </c>
    </row>
    <row r="75" spans="1:29" x14ac:dyDescent="0.25">
      <c r="A75">
        <v>7076815</v>
      </c>
      <c r="B75" t="s">
        <v>5</v>
      </c>
    </row>
    <row r="76" spans="1:29" x14ac:dyDescent="0.25">
      <c r="A76">
        <v>7089231</v>
      </c>
      <c r="B76" t="s">
        <v>5</v>
      </c>
    </row>
    <row r="77" spans="1:29" x14ac:dyDescent="0.25">
      <c r="A77">
        <v>7116004</v>
      </c>
      <c r="B77" t="s">
        <v>5</v>
      </c>
    </row>
    <row r="78" spans="1:29" x14ac:dyDescent="0.25">
      <c r="A78">
        <v>8003819</v>
      </c>
      <c r="B78" t="s">
        <v>5</v>
      </c>
    </row>
    <row r="79" spans="1:29" x14ac:dyDescent="0.25">
      <c r="A79" s="14">
        <v>8091779</v>
      </c>
      <c r="B79" t="s">
        <v>5</v>
      </c>
    </row>
    <row r="80" spans="1:29" x14ac:dyDescent="0.25">
      <c r="A80">
        <v>8112522</v>
      </c>
      <c r="B80" t="s">
        <v>5</v>
      </c>
    </row>
    <row r="81" spans="1:55" x14ac:dyDescent="0.25">
      <c r="A81">
        <v>8127397</v>
      </c>
      <c r="B81" t="s">
        <v>5</v>
      </c>
    </row>
    <row r="82" spans="1:55" x14ac:dyDescent="0.25">
      <c r="A82">
        <v>8130998</v>
      </c>
      <c r="B82" t="s">
        <v>5</v>
      </c>
    </row>
    <row r="83" spans="1:55" x14ac:dyDescent="0.25">
      <c r="A83" s="14">
        <v>9002836</v>
      </c>
      <c r="B83" t="s">
        <v>5</v>
      </c>
    </row>
    <row r="84" spans="1:55" x14ac:dyDescent="0.25">
      <c r="A84" s="14">
        <v>9003331</v>
      </c>
      <c r="B84" t="s">
        <v>5</v>
      </c>
      <c r="AS84">
        <v>188.4</v>
      </c>
      <c r="BC84">
        <v>165.6</v>
      </c>
    </row>
    <row r="85" spans="1:55" x14ac:dyDescent="0.25">
      <c r="A85">
        <v>9003370</v>
      </c>
      <c r="B85" t="s">
        <v>5</v>
      </c>
      <c r="X85">
        <v>168.6</v>
      </c>
    </row>
    <row r="86" spans="1:55" x14ac:dyDescent="0.25">
      <c r="A86">
        <v>9016278</v>
      </c>
      <c r="B86" t="s">
        <v>5</v>
      </c>
    </row>
    <row r="87" spans="1:55" x14ac:dyDescent="0.25">
      <c r="A87">
        <v>9030684</v>
      </c>
      <c r="B87" t="s">
        <v>5</v>
      </c>
    </row>
    <row r="88" spans="1:55" x14ac:dyDescent="0.25">
      <c r="A88">
        <v>9031387</v>
      </c>
      <c r="B88" t="s">
        <v>5</v>
      </c>
      <c r="AS88" s="25">
        <v>47.4</v>
      </c>
      <c r="AT88" s="25"/>
      <c r="AU88" s="25"/>
      <c r="AV88" s="25"/>
      <c r="AW88" s="25"/>
      <c r="AX88" s="25"/>
    </row>
    <row r="89" spans="1:55" x14ac:dyDescent="0.25">
      <c r="A89">
        <v>9038676</v>
      </c>
      <c r="B89" t="s">
        <v>5</v>
      </c>
    </row>
    <row r="90" spans="1:55" x14ac:dyDescent="0.25">
      <c r="A90" s="14">
        <v>9039416</v>
      </c>
      <c r="B90" t="s">
        <v>5</v>
      </c>
      <c r="AA90">
        <v>138.6</v>
      </c>
    </row>
    <row r="91" spans="1:55" x14ac:dyDescent="0.25">
      <c r="A91">
        <v>9042861</v>
      </c>
      <c r="B91" t="s">
        <v>5</v>
      </c>
    </row>
    <row r="92" spans="1:55" x14ac:dyDescent="0.25">
      <c r="A92" s="14">
        <v>9044899</v>
      </c>
      <c r="B92" t="s">
        <v>5</v>
      </c>
      <c r="C92">
        <v>122</v>
      </c>
      <c r="X92">
        <v>208</v>
      </c>
      <c r="Z92">
        <v>225</v>
      </c>
      <c r="AC92">
        <v>189</v>
      </c>
      <c r="AF92">
        <v>179</v>
      </c>
    </row>
    <row r="93" spans="1:55" x14ac:dyDescent="0.25">
      <c r="A93">
        <v>9052398</v>
      </c>
      <c r="B93" t="s">
        <v>5</v>
      </c>
      <c r="X93" s="25">
        <v>483</v>
      </c>
      <c r="Z93">
        <v>436.8</v>
      </c>
    </row>
    <row r="94" spans="1:55" x14ac:dyDescent="0.25">
      <c r="A94">
        <v>9085204</v>
      </c>
      <c r="B94" t="s">
        <v>5</v>
      </c>
      <c r="Z94">
        <v>281</v>
      </c>
      <c r="AL94">
        <v>162</v>
      </c>
    </row>
    <row r="95" spans="1:55" x14ac:dyDescent="0.25">
      <c r="A95">
        <v>9105492</v>
      </c>
      <c r="B95" t="s">
        <v>5</v>
      </c>
      <c r="X95">
        <v>101</v>
      </c>
      <c r="Y95">
        <v>92</v>
      </c>
      <c r="Z95">
        <v>112</v>
      </c>
    </row>
    <row r="96" spans="1:55" x14ac:dyDescent="0.25">
      <c r="A96" s="14">
        <v>9138470</v>
      </c>
      <c r="B96" t="s">
        <v>5</v>
      </c>
    </row>
    <row r="97" spans="1:55" x14ac:dyDescent="0.25">
      <c r="A97" s="14">
        <v>9150676</v>
      </c>
      <c r="B97" t="s">
        <v>5</v>
      </c>
    </row>
    <row r="98" spans="1:55" x14ac:dyDescent="0.25">
      <c r="A98" s="14">
        <v>10010926</v>
      </c>
      <c r="B98" t="s">
        <v>5</v>
      </c>
    </row>
    <row r="99" spans="1:55" x14ac:dyDescent="0.25">
      <c r="A99">
        <v>10030897</v>
      </c>
      <c r="B99" t="s">
        <v>5</v>
      </c>
      <c r="H99">
        <v>139</v>
      </c>
      <c r="X99">
        <v>528</v>
      </c>
      <c r="AC99">
        <v>516</v>
      </c>
      <c r="AK99">
        <v>284</v>
      </c>
      <c r="AR99">
        <v>182</v>
      </c>
      <c r="BC99">
        <v>132</v>
      </c>
    </row>
    <row r="100" spans="1:55" x14ac:dyDescent="0.25">
      <c r="A100" s="16">
        <v>10091530</v>
      </c>
      <c r="B100" t="s">
        <v>5</v>
      </c>
    </row>
    <row r="101" spans="1:55" x14ac:dyDescent="0.25">
      <c r="A101">
        <v>10102052</v>
      </c>
      <c r="B101" t="s">
        <v>5</v>
      </c>
    </row>
    <row r="102" spans="1:55" x14ac:dyDescent="0.25">
      <c r="A102">
        <v>10104735</v>
      </c>
      <c r="B102" t="s">
        <v>5</v>
      </c>
    </row>
    <row r="103" spans="1:55" x14ac:dyDescent="0.25">
      <c r="A103" s="15">
        <v>10109552</v>
      </c>
      <c r="B103" t="s">
        <v>5</v>
      </c>
    </row>
    <row r="104" spans="1:55" x14ac:dyDescent="0.25">
      <c r="A104">
        <v>10131550</v>
      </c>
      <c r="B104" t="s">
        <v>5</v>
      </c>
    </row>
    <row r="105" spans="1:55" x14ac:dyDescent="0.25">
      <c r="A105">
        <v>10131607</v>
      </c>
      <c r="B105" t="s">
        <v>5</v>
      </c>
    </row>
    <row r="106" spans="1:55" x14ac:dyDescent="0.25">
      <c r="A106">
        <v>10145202</v>
      </c>
      <c r="B106" t="s">
        <v>5</v>
      </c>
    </row>
    <row r="107" spans="1:55" x14ac:dyDescent="0.25">
      <c r="A107">
        <v>10158770</v>
      </c>
      <c r="B107" t="s">
        <v>5</v>
      </c>
    </row>
    <row r="108" spans="1:55" x14ac:dyDescent="0.25">
      <c r="A108">
        <v>10162949</v>
      </c>
      <c r="B108" t="s">
        <v>5</v>
      </c>
    </row>
    <row r="109" spans="1:55" x14ac:dyDescent="0.25">
      <c r="A109">
        <v>10171633</v>
      </c>
      <c r="B109" t="s">
        <v>5</v>
      </c>
    </row>
    <row r="110" spans="1:55" x14ac:dyDescent="0.25">
      <c r="A110">
        <v>10180409</v>
      </c>
      <c r="B110" t="s">
        <v>5</v>
      </c>
    </row>
    <row r="111" spans="1:55" x14ac:dyDescent="0.25">
      <c r="A111">
        <v>11005762</v>
      </c>
      <c r="B111" t="s">
        <v>5</v>
      </c>
    </row>
    <row r="112" spans="1:55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50" x14ac:dyDescent="0.25">
      <c r="A129">
        <v>12229481</v>
      </c>
      <c r="B129" t="s">
        <v>5</v>
      </c>
    </row>
    <row r="130" spans="1:50" x14ac:dyDescent="0.25">
      <c r="A130">
        <v>12258821</v>
      </c>
      <c r="B130" t="s">
        <v>5</v>
      </c>
    </row>
    <row r="131" spans="1:50" x14ac:dyDescent="0.25">
      <c r="A131">
        <v>12309729</v>
      </c>
      <c r="B131" t="s">
        <v>5</v>
      </c>
    </row>
    <row r="132" spans="1:50" x14ac:dyDescent="0.25">
      <c r="A132">
        <v>12314941</v>
      </c>
      <c r="B132" t="s">
        <v>5</v>
      </c>
    </row>
    <row r="133" spans="1:50" x14ac:dyDescent="0.25">
      <c r="A133">
        <v>12323945</v>
      </c>
      <c r="B133" t="s">
        <v>5</v>
      </c>
    </row>
    <row r="134" spans="1:50" x14ac:dyDescent="0.25">
      <c r="A134">
        <v>13005942</v>
      </c>
      <c r="B134" t="s">
        <v>5</v>
      </c>
    </row>
    <row r="135" spans="1:50" x14ac:dyDescent="0.25">
      <c r="A135">
        <v>324</v>
      </c>
      <c r="B135" t="s">
        <v>5</v>
      </c>
      <c r="X135">
        <v>135</v>
      </c>
      <c r="AX135">
        <v>121</v>
      </c>
    </row>
    <row r="136" spans="1:50" x14ac:dyDescent="0.25">
      <c r="A136" s="14">
        <v>3909</v>
      </c>
      <c r="B136" t="s">
        <v>5</v>
      </c>
      <c r="J136" s="14">
        <v>4.46</v>
      </c>
    </row>
    <row r="137" spans="1:50" x14ac:dyDescent="0.25">
      <c r="A137" s="14">
        <v>4663</v>
      </c>
      <c r="B137" t="s">
        <v>5</v>
      </c>
      <c r="AH137" s="14">
        <v>7.12</v>
      </c>
      <c r="AM137" s="14">
        <v>9.5399999999999991</v>
      </c>
    </row>
    <row r="138" spans="1:50" x14ac:dyDescent="0.25">
      <c r="A138">
        <v>1005522</v>
      </c>
      <c r="B138" t="s">
        <v>5</v>
      </c>
      <c r="F138">
        <v>97</v>
      </c>
      <c r="I138">
        <v>95</v>
      </c>
      <c r="W138">
        <v>198</v>
      </c>
      <c r="AF138">
        <v>119</v>
      </c>
      <c r="AL138">
        <v>99</v>
      </c>
    </row>
    <row r="139" spans="1:50" x14ac:dyDescent="0.25">
      <c r="A139">
        <v>1007631</v>
      </c>
      <c r="B139" t="s">
        <v>5</v>
      </c>
    </row>
    <row r="140" spans="1:50" x14ac:dyDescent="0.25">
      <c r="A140">
        <v>1009760</v>
      </c>
      <c r="B140" t="s">
        <v>5</v>
      </c>
      <c r="AA140">
        <v>106</v>
      </c>
      <c r="AC140">
        <v>107</v>
      </c>
      <c r="AG140">
        <v>97</v>
      </c>
      <c r="AI140">
        <v>106</v>
      </c>
      <c r="AM140">
        <v>85</v>
      </c>
    </row>
    <row r="141" spans="1:50" x14ac:dyDescent="0.25">
      <c r="A141">
        <v>2000646</v>
      </c>
      <c r="B141" t="s">
        <v>5</v>
      </c>
    </row>
    <row r="142" spans="1:50" x14ac:dyDescent="0.25">
      <c r="A142">
        <v>2003761</v>
      </c>
      <c r="B142" t="s">
        <v>5</v>
      </c>
    </row>
    <row r="143" spans="1:50" x14ac:dyDescent="0.25">
      <c r="A143">
        <v>2004061</v>
      </c>
      <c r="B143" t="s">
        <v>5</v>
      </c>
    </row>
    <row r="144" spans="1:50" x14ac:dyDescent="0.25">
      <c r="A144">
        <v>2006469</v>
      </c>
      <c r="B144" t="s">
        <v>5</v>
      </c>
    </row>
    <row r="145" spans="1:73" x14ac:dyDescent="0.25">
      <c r="A145" s="14">
        <v>3005132</v>
      </c>
      <c r="B145" t="s">
        <v>5</v>
      </c>
      <c r="X145">
        <v>517</v>
      </c>
    </row>
    <row r="146" spans="1:73" x14ac:dyDescent="0.25">
      <c r="A146">
        <v>3009119</v>
      </c>
      <c r="B146" t="s">
        <v>5</v>
      </c>
    </row>
    <row r="147" spans="1:73" x14ac:dyDescent="0.25">
      <c r="A147">
        <v>3009936</v>
      </c>
      <c r="B147" t="s">
        <v>5</v>
      </c>
    </row>
    <row r="148" spans="1:73" x14ac:dyDescent="0.25">
      <c r="A148">
        <v>3011094</v>
      </c>
      <c r="B148" t="s">
        <v>5</v>
      </c>
      <c r="BF148">
        <v>64</v>
      </c>
    </row>
    <row r="149" spans="1:73" x14ac:dyDescent="0.25">
      <c r="A149">
        <v>3014643</v>
      </c>
      <c r="B149" t="s">
        <v>5</v>
      </c>
      <c r="X149">
        <v>138</v>
      </c>
    </row>
    <row r="150" spans="1:73" x14ac:dyDescent="0.25">
      <c r="A150" s="14">
        <v>3016056</v>
      </c>
      <c r="B150" t="s">
        <v>5</v>
      </c>
      <c r="X150">
        <v>131</v>
      </c>
      <c r="BT150">
        <v>189</v>
      </c>
      <c r="BU150">
        <v>177</v>
      </c>
    </row>
    <row r="151" spans="1:73" x14ac:dyDescent="0.25">
      <c r="A151" s="14">
        <v>3900219</v>
      </c>
      <c r="B151" t="s">
        <v>5</v>
      </c>
    </row>
    <row r="152" spans="1:73" x14ac:dyDescent="0.25">
      <c r="A152">
        <v>4000158</v>
      </c>
      <c r="B152" t="s">
        <v>5</v>
      </c>
      <c r="Y152">
        <v>174</v>
      </c>
    </row>
    <row r="153" spans="1:73" x14ac:dyDescent="0.25">
      <c r="A153">
        <v>4000304</v>
      </c>
      <c r="B153" t="s">
        <v>5</v>
      </c>
      <c r="X153">
        <v>243</v>
      </c>
    </row>
    <row r="154" spans="1:73" x14ac:dyDescent="0.25">
      <c r="A154" s="14">
        <v>4001905</v>
      </c>
      <c r="B154" t="s">
        <v>5</v>
      </c>
    </row>
    <row r="155" spans="1:73" x14ac:dyDescent="0.25">
      <c r="A155">
        <v>4002206</v>
      </c>
      <c r="B155" t="s">
        <v>5</v>
      </c>
      <c r="X155">
        <v>148.80000000000001</v>
      </c>
    </row>
    <row r="156" spans="1:73" x14ac:dyDescent="0.25">
      <c r="A156">
        <v>4002715</v>
      </c>
      <c r="B156" t="s">
        <v>5</v>
      </c>
    </row>
    <row r="157" spans="1:73" x14ac:dyDescent="0.25">
      <c r="A157">
        <v>4003924</v>
      </c>
      <c r="B157" t="s">
        <v>5</v>
      </c>
    </row>
    <row r="158" spans="1:73" x14ac:dyDescent="0.25">
      <c r="A158">
        <v>4006051</v>
      </c>
      <c r="B158" t="s">
        <v>5</v>
      </c>
    </row>
    <row r="159" spans="1:73" x14ac:dyDescent="0.25">
      <c r="A159">
        <v>4008140</v>
      </c>
      <c r="B159" t="s">
        <v>5</v>
      </c>
    </row>
    <row r="160" spans="1:73" x14ac:dyDescent="0.25">
      <c r="A160" s="14">
        <v>4009906</v>
      </c>
      <c r="B160" t="s">
        <v>5</v>
      </c>
      <c r="Y160">
        <v>65</v>
      </c>
      <c r="AY160">
        <v>56</v>
      </c>
      <c r="BP160">
        <v>73</v>
      </c>
      <c r="BS160">
        <v>67</v>
      </c>
    </row>
    <row r="161" spans="1:53" x14ac:dyDescent="0.25">
      <c r="A161">
        <v>4011027</v>
      </c>
      <c r="B161" t="s">
        <v>5</v>
      </c>
      <c r="Y161">
        <v>84</v>
      </c>
    </row>
    <row r="162" spans="1:53" x14ac:dyDescent="0.25">
      <c r="A162">
        <v>4011920</v>
      </c>
      <c r="B162" t="s">
        <v>5</v>
      </c>
      <c r="X162">
        <v>426</v>
      </c>
      <c r="AI162">
        <v>166</v>
      </c>
      <c r="AS162">
        <v>47</v>
      </c>
    </row>
    <row r="163" spans="1:53" x14ac:dyDescent="0.25">
      <c r="A163">
        <v>4012248</v>
      </c>
      <c r="B163" t="s">
        <v>5</v>
      </c>
      <c r="Y163">
        <v>554</v>
      </c>
      <c r="AA163">
        <v>516</v>
      </c>
      <c r="AF163">
        <v>637</v>
      </c>
      <c r="AK163">
        <v>438</v>
      </c>
      <c r="AR163">
        <v>335</v>
      </c>
      <c r="BA163">
        <v>259</v>
      </c>
    </row>
    <row r="164" spans="1:53" x14ac:dyDescent="0.25">
      <c r="A164">
        <v>4013603</v>
      </c>
      <c r="B164" t="s">
        <v>5</v>
      </c>
      <c r="X164">
        <v>547</v>
      </c>
    </row>
    <row r="165" spans="1:53" x14ac:dyDescent="0.25">
      <c r="A165">
        <v>5004654</v>
      </c>
      <c r="B165" t="s">
        <v>5</v>
      </c>
      <c r="Z165">
        <v>181</v>
      </c>
      <c r="AA165">
        <v>165</v>
      </c>
      <c r="AB165">
        <v>191</v>
      </c>
      <c r="AC165">
        <v>258</v>
      </c>
      <c r="AD165">
        <v>248</v>
      </c>
      <c r="AF165">
        <v>279</v>
      </c>
      <c r="AH165">
        <v>239</v>
      </c>
      <c r="AL165">
        <v>227</v>
      </c>
      <c r="AN165">
        <v>212</v>
      </c>
    </row>
    <row r="166" spans="1:53" x14ac:dyDescent="0.25">
      <c r="A166" s="16">
        <v>5006761</v>
      </c>
      <c r="B166" t="s">
        <v>5</v>
      </c>
    </row>
    <row r="167" spans="1:53" x14ac:dyDescent="0.25">
      <c r="A167">
        <v>5008807</v>
      </c>
      <c r="B167" t="s">
        <v>5</v>
      </c>
    </row>
    <row r="168" spans="1:53" x14ac:dyDescent="0.25">
      <c r="A168">
        <v>5009400</v>
      </c>
      <c r="B168" t="s">
        <v>5</v>
      </c>
    </row>
    <row r="169" spans="1:53" x14ac:dyDescent="0.25">
      <c r="A169">
        <v>5013211</v>
      </c>
      <c r="B169" t="s">
        <v>5</v>
      </c>
    </row>
    <row r="170" spans="1:53" x14ac:dyDescent="0.25">
      <c r="A170">
        <v>5013494</v>
      </c>
      <c r="B170" t="s">
        <v>5</v>
      </c>
    </row>
    <row r="171" spans="1:53" x14ac:dyDescent="0.25">
      <c r="A171" s="15">
        <v>5016255</v>
      </c>
      <c r="B171" t="s">
        <v>5</v>
      </c>
    </row>
    <row r="172" spans="1:53" x14ac:dyDescent="0.25">
      <c r="A172">
        <v>6005884</v>
      </c>
      <c r="B172" t="s">
        <v>5</v>
      </c>
    </row>
    <row r="173" spans="1:53" x14ac:dyDescent="0.25">
      <c r="A173">
        <v>6012448</v>
      </c>
      <c r="B173" t="s">
        <v>5</v>
      </c>
    </row>
    <row r="174" spans="1:53" x14ac:dyDescent="0.25">
      <c r="A174">
        <v>7000457</v>
      </c>
      <c r="B174" t="s">
        <v>5</v>
      </c>
    </row>
    <row r="175" spans="1:53" x14ac:dyDescent="0.25">
      <c r="A175" s="15">
        <v>7072644</v>
      </c>
      <c r="B175" t="s">
        <v>5</v>
      </c>
    </row>
    <row r="176" spans="1:53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33" x14ac:dyDescent="0.25">
      <c r="A193">
        <v>95007023</v>
      </c>
      <c r="B193" t="s">
        <v>5</v>
      </c>
    </row>
    <row r="194" spans="1:33" x14ac:dyDescent="0.25">
      <c r="A194">
        <v>95900316</v>
      </c>
      <c r="B194" t="s">
        <v>5</v>
      </c>
    </row>
    <row r="195" spans="1:33" x14ac:dyDescent="0.25">
      <c r="A195">
        <v>96004031</v>
      </c>
      <c r="B195" t="s">
        <v>5</v>
      </c>
    </row>
    <row r="196" spans="1:33" x14ac:dyDescent="0.25">
      <c r="A196">
        <v>96900455</v>
      </c>
      <c r="B196" t="s">
        <v>5</v>
      </c>
    </row>
    <row r="197" spans="1:33" x14ac:dyDescent="0.25">
      <c r="A197">
        <v>97004458</v>
      </c>
      <c r="B197" t="s">
        <v>5</v>
      </c>
    </row>
    <row r="198" spans="1:33" x14ac:dyDescent="0.25">
      <c r="A198">
        <v>97009212</v>
      </c>
      <c r="B198" t="s">
        <v>5</v>
      </c>
    </row>
    <row r="199" spans="1:33" x14ac:dyDescent="0.25">
      <c r="A199">
        <v>98006038</v>
      </c>
      <c r="B199" t="s">
        <v>5</v>
      </c>
    </row>
    <row r="200" spans="1:33" x14ac:dyDescent="0.25">
      <c r="A200">
        <v>98009041</v>
      </c>
      <c r="B200" t="s">
        <v>5</v>
      </c>
    </row>
    <row r="201" spans="1:33" x14ac:dyDescent="0.25">
      <c r="A201">
        <v>99000714</v>
      </c>
      <c r="B201" t="s">
        <v>5</v>
      </c>
    </row>
    <row r="202" spans="1:33" x14ac:dyDescent="0.25">
      <c r="A202">
        <v>99002655</v>
      </c>
      <c r="B202" t="s">
        <v>5</v>
      </c>
    </row>
    <row r="203" spans="1:33" x14ac:dyDescent="0.25">
      <c r="A203">
        <v>99007116</v>
      </c>
      <c r="B203" t="s">
        <v>5</v>
      </c>
    </row>
    <row r="204" spans="1:33" x14ac:dyDescent="0.25">
      <c r="A204">
        <v>99901293</v>
      </c>
      <c r="B204" t="s">
        <v>5</v>
      </c>
    </row>
    <row r="205" spans="1:33" x14ac:dyDescent="0.25">
      <c r="A205">
        <v>99901604</v>
      </c>
      <c r="B205" t="s">
        <v>5</v>
      </c>
    </row>
    <row r="206" spans="1:33" x14ac:dyDescent="0.25">
      <c r="A206" s="17"/>
    </row>
    <row r="207" spans="1:33" x14ac:dyDescent="0.25">
      <c r="A207">
        <v>4289</v>
      </c>
      <c r="B207" t="s">
        <v>3</v>
      </c>
    </row>
    <row r="208" spans="1:33" x14ac:dyDescent="0.25">
      <c r="A208">
        <v>500245</v>
      </c>
      <c r="B208" t="s">
        <v>3</v>
      </c>
      <c r="X208">
        <v>155</v>
      </c>
      <c r="AA208">
        <v>178</v>
      </c>
      <c r="AC208">
        <v>165.3</v>
      </c>
      <c r="AG208">
        <v>143.19999999999999</v>
      </c>
    </row>
    <row r="209" spans="1:68" x14ac:dyDescent="0.25">
      <c r="A209">
        <v>2002573</v>
      </c>
      <c r="B209" t="s">
        <v>3</v>
      </c>
      <c r="AE209">
        <v>877</v>
      </c>
      <c r="AJ209">
        <v>696</v>
      </c>
      <c r="AN209">
        <v>535</v>
      </c>
    </row>
    <row r="210" spans="1:68" x14ac:dyDescent="0.25">
      <c r="A210">
        <v>2003539</v>
      </c>
      <c r="B210" t="s">
        <v>3</v>
      </c>
      <c r="AE210" s="14">
        <v>1348</v>
      </c>
    </row>
    <row r="211" spans="1:68" x14ac:dyDescent="0.25">
      <c r="A211">
        <v>2003649</v>
      </c>
      <c r="B211" t="s">
        <v>3</v>
      </c>
      <c r="P211">
        <v>396.6</v>
      </c>
      <c r="X211" s="25">
        <v>502.8</v>
      </c>
      <c r="AE211">
        <v>516</v>
      </c>
      <c r="AJ211">
        <v>379.8</v>
      </c>
      <c r="BP211">
        <v>516.6</v>
      </c>
    </row>
    <row r="212" spans="1:68" x14ac:dyDescent="0.25">
      <c r="A212">
        <v>2005572</v>
      </c>
      <c r="B212" t="s">
        <v>3</v>
      </c>
      <c r="AC212">
        <v>173</v>
      </c>
    </row>
    <row r="213" spans="1:68" x14ac:dyDescent="0.25">
      <c r="A213">
        <v>2013117</v>
      </c>
      <c r="B213" t="s">
        <v>3</v>
      </c>
      <c r="W213">
        <v>277</v>
      </c>
    </row>
    <row r="214" spans="1:68" x14ac:dyDescent="0.25">
      <c r="A214" s="14">
        <v>3009633</v>
      </c>
      <c r="B214" t="s">
        <v>3</v>
      </c>
      <c r="AL214">
        <v>751.8</v>
      </c>
      <c r="AP214">
        <v>524.4</v>
      </c>
      <c r="AR214">
        <v>433.8</v>
      </c>
      <c r="AT214">
        <v>433.2</v>
      </c>
    </row>
    <row r="215" spans="1:68" x14ac:dyDescent="0.25">
      <c r="A215" s="14">
        <v>3010583</v>
      </c>
      <c r="B215" t="s">
        <v>3</v>
      </c>
      <c r="W215" s="23">
        <v>148</v>
      </c>
    </row>
    <row r="216" spans="1:68" x14ac:dyDescent="0.25">
      <c r="A216" s="18">
        <v>3011892</v>
      </c>
      <c r="B216" t="s">
        <v>3</v>
      </c>
      <c r="AG216" s="35">
        <v>871</v>
      </c>
      <c r="AU216">
        <v>598</v>
      </c>
    </row>
    <row r="217" spans="1:68" x14ac:dyDescent="0.25">
      <c r="A217">
        <v>4001382</v>
      </c>
      <c r="B217" t="s">
        <v>3</v>
      </c>
      <c r="AL217" s="23">
        <v>130.5</v>
      </c>
      <c r="AM217" s="23">
        <v>168</v>
      </c>
    </row>
    <row r="218" spans="1:68" x14ac:dyDescent="0.25">
      <c r="A218">
        <v>5018675</v>
      </c>
      <c r="B218" t="s">
        <v>3</v>
      </c>
      <c r="AD218">
        <v>251</v>
      </c>
    </row>
    <row r="219" spans="1:68" x14ac:dyDescent="0.25">
      <c r="A219" s="14">
        <v>6050168</v>
      </c>
      <c r="B219" t="s">
        <v>3</v>
      </c>
      <c r="W219" s="14">
        <v>2.54</v>
      </c>
    </row>
    <row r="220" spans="1:68" x14ac:dyDescent="0.25">
      <c r="A220" s="16">
        <v>6062742</v>
      </c>
      <c r="B220" t="s">
        <v>3</v>
      </c>
    </row>
    <row r="221" spans="1:68" x14ac:dyDescent="0.25">
      <c r="A221">
        <v>7003242</v>
      </c>
      <c r="B221" t="s">
        <v>3</v>
      </c>
    </row>
    <row r="222" spans="1:68" x14ac:dyDescent="0.25">
      <c r="A222">
        <v>8016252</v>
      </c>
      <c r="B222" t="s">
        <v>3</v>
      </c>
    </row>
    <row r="223" spans="1:68" x14ac:dyDescent="0.25">
      <c r="A223">
        <v>12022536</v>
      </c>
      <c r="B223" t="s">
        <v>3</v>
      </c>
    </row>
    <row r="224" spans="1:68" x14ac:dyDescent="0.25">
      <c r="A224">
        <v>13020792</v>
      </c>
      <c r="B224" t="s">
        <v>3</v>
      </c>
    </row>
    <row r="225" spans="1:75" x14ac:dyDescent="0.25">
      <c r="A225">
        <v>97005797</v>
      </c>
      <c r="B225" t="s">
        <v>3</v>
      </c>
    </row>
    <row r="226" spans="1:75" x14ac:dyDescent="0.25">
      <c r="A226">
        <v>99000345</v>
      </c>
      <c r="B226" t="s">
        <v>3</v>
      </c>
    </row>
    <row r="227" spans="1:75" x14ac:dyDescent="0.25">
      <c r="A227" s="14">
        <v>5006592</v>
      </c>
      <c r="B227" t="s">
        <v>3</v>
      </c>
      <c r="X227">
        <v>89</v>
      </c>
      <c r="BJ227">
        <v>83</v>
      </c>
      <c r="BW227">
        <v>84</v>
      </c>
    </row>
    <row r="228" spans="1:75" x14ac:dyDescent="0.25">
      <c r="A228">
        <v>5007274</v>
      </c>
      <c r="B228" t="s">
        <v>3</v>
      </c>
      <c r="X228">
        <v>232</v>
      </c>
      <c r="AJ228">
        <v>224</v>
      </c>
    </row>
    <row r="229" spans="1:75" x14ac:dyDescent="0.25">
      <c r="A229">
        <v>5015851</v>
      </c>
      <c r="B229" t="s">
        <v>3</v>
      </c>
      <c r="X229" s="23">
        <v>72</v>
      </c>
      <c r="BB229" s="25">
        <v>94.8</v>
      </c>
      <c r="BD229" s="25"/>
      <c r="BE229" s="25"/>
      <c r="BI229">
        <v>80.400000000000006</v>
      </c>
      <c r="BR229">
        <v>51</v>
      </c>
      <c r="BV229">
        <v>53.4</v>
      </c>
    </row>
    <row r="230" spans="1:75" x14ac:dyDescent="0.25">
      <c r="A230">
        <v>6015647</v>
      </c>
      <c r="B230" t="s">
        <v>3</v>
      </c>
      <c r="X230">
        <v>293</v>
      </c>
      <c r="Y230">
        <v>274</v>
      </c>
      <c r="Z230">
        <v>282</v>
      </c>
      <c r="AA230">
        <v>280</v>
      </c>
      <c r="AB230">
        <v>254</v>
      </c>
      <c r="AD230">
        <v>306</v>
      </c>
      <c r="AE230">
        <v>217</v>
      </c>
      <c r="AG230">
        <v>324</v>
      </c>
      <c r="AL230">
        <v>255</v>
      </c>
    </row>
    <row r="231" spans="1:75" x14ac:dyDescent="0.25">
      <c r="A231" s="14">
        <v>6056633</v>
      </c>
      <c r="B231" t="s">
        <v>3</v>
      </c>
      <c r="U231">
        <v>180</v>
      </c>
      <c r="AA231">
        <v>300</v>
      </c>
      <c r="AO231">
        <v>122.5</v>
      </c>
    </row>
    <row r="232" spans="1:75" x14ac:dyDescent="0.25">
      <c r="A232">
        <v>7086224</v>
      </c>
      <c r="B232" t="s">
        <v>3</v>
      </c>
      <c r="AH232">
        <v>196.2</v>
      </c>
      <c r="AM232" s="25">
        <v>178.2</v>
      </c>
      <c r="AU232" t="s">
        <v>1638</v>
      </c>
      <c r="AY232">
        <v>116.4</v>
      </c>
    </row>
    <row r="233" spans="1:75" x14ac:dyDescent="0.25">
      <c r="A233" s="14">
        <v>8040959</v>
      </c>
      <c r="B233" t="s">
        <v>3</v>
      </c>
    </row>
    <row r="234" spans="1:75" x14ac:dyDescent="0.25">
      <c r="A234">
        <v>8107048</v>
      </c>
      <c r="B234" t="s">
        <v>3</v>
      </c>
    </row>
    <row r="235" spans="1:75" x14ac:dyDescent="0.25">
      <c r="A235" s="14">
        <v>8124044</v>
      </c>
      <c r="B235" t="s">
        <v>3</v>
      </c>
      <c r="BG235">
        <v>369</v>
      </c>
      <c r="BI235">
        <v>405</v>
      </c>
      <c r="BM235">
        <v>195</v>
      </c>
    </row>
    <row r="236" spans="1:75" x14ac:dyDescent="0.25">
      <c r="A236">
        <v>8142949</v>
      </c>
      <c r="B236" t="s">
        <v>3</v>
      </c>
    </row>
    <row r="237" spans="1:75" x14ac:dyDescent="0.25">
      <c r="A237">
        <v>9023306</v>
      </c>
      <c r="B237" t="s">
        <v>3</v>
      </c>
      <c r="AA237">
        <v>273</v>
      </c>
      <c r="AC237">
        <v>180</v>
      </c>
      <c r="AF237">
        <v>165.6</v>
      </c>
    </row>
    <row r="238" spans="1:75" x14ac:dyDescent="0.25">
      <c r="A238">
        <v>9034464</v>
      </c>
      <c r="B238" t="s">
        <v>3</v>
      </c>
    </row>
    <row r="239" spans="1:75" x14ac:dyDescent="0.25">
      <c r="A239">
        <v>9040167</v>
      </c>
      <c r="B239" t="s">
        <v>3</v>
      </c>
    </row>
    <row r="240" spans="1:75" x14ac:dyDescent="0.25">
      <c r="A240" s="14">
        <v>9054567</v>
      </c>
      <c r="B240" t="s">
        <v>3</v>
      </c>
      <c r="W240">
        <v>474</v>
      </c>
    </row>
    <row r="241" spans="1:67" x14ac:dyDescent="0.25">
      <c r="A241" s="14">
        <v>9083682</v>
      </c>
      <c r="B241" t="s">
        <v>3</v>
      </c>
      <c r="X241">
        <v>213</v>
      </c>
      <c r="AA241">
        <v>219</v>
      </c>
    </row>
    <row r="242" spans="1:67" x14ac:dyDescent="0.25">
      <c r="A242" s="14">
        <v>9102044</v>
      </c>
      <c r="B242" t="s">
        <v>3</v>
      </c>
    </row>
    <row r="243" spans="1:67" x14ac:dyDescent="0.25">
      <c r="A243" s="14">
        <v>9119854</v>
      </c>
      <c r="B243" t="s">
        <v>3</v>
      </c>
      <c r="Q243">
        <v>83</v>
      </c>
      <c r="AD243">
        <v>207</v>
      </c>
      <c r="AE243">
        <v>217</v>
      </c>
      <c r="AK243">
        <v>189</v>
      </c>
      <c r="AS243">
        <v>165</v>
      </c>
    </row>
    <row r="244" spans="1:67" x14ac:dyDescent="0.25">
      <c r="A244">
        <v>9125126</v>
      </c>
      <c r="B244" t="s">
        <v>3</v>
      </c>
      <c r="AC244">
        <v>487</v>
      </c>
      <c r="AD244">
        <v>398</v>
      </c>
      <c r="AH244">
        <v>148</v>
      </c>
      <c r="BE244">
        <v>74</v>
      </c>
    </row>
    <row r="245" spans="1:67" x14ac:dyDescent="0.25">
      <c r="A245" s="14">
        <v>9174811</v>
      </c>
      <c r="B245" t="s">
        <v>3</v>
      </c>
      <c r="X245">
        <v>116</v>
      </c>
      <c r="Y245">
        <v>102</v>
      </c>
      <c r="AG245">
        <v>77</v>
      </c>
      <c r="BO245">
        <v>84</v>
      </c>
    </row>
    <row r="246" spans="1:67" x14ac:dyDescent="0.25">
      <c r="A246">
        <v>10002875</v>
      </c>
      <c r="B246" t="s">
        <v>3</v>
      </c>
      <c r="Y246">
        <v>210</v>
      </c>
      <c r="Z246">
        <v>181.8</v>
      </c>
      <c r="AB246">
        <v>197.4</v>
      </c>
      <c r="AC246">
        <v>216.6</v>
      </c>
      <c r="AD246" s="23">
        <v>222</v>
      </c>
      <c r="AL246">
        <v>202</v>
      </c>
      <c r="AT246">
        <v>160</v>
      </c>
      <c r="AX246">
        <v>143</v>
      </c>
    </row>
    <row r="247" spans="1:67" x14ac:dyDescent="0.25">
      <c r="A247" s="19">
        <v>10023080</v>
      </c>
      <c r="B247" t="s">
        <v>3</v>
      </c>
      <c r="W247">
        <v>323</v>
      </c>
      <c r="AZ247">
        <v>94</v>
      </c>
    </row>
    <row r="248" spans="1:67" x14ac:dyDescent="0.25">
      <c r="A248">
        <v>10025212</v>
      </c>
      <c r="B248" t="s">
        <v>3</v>
      </c>
      <c r="AN248">
        <v>81</v>
      </c>
      <c r="AT248">
        <v>111</v>
      </c>
    </row>
    <row r="249" spans="1:67" x14ac:dyDescent="0.25">
      <c r="A249" s="14">
        <v>10069407</v>
      </c>
      <c r="B249" t="s">
        <v>3</v>
      </c>
      <c r="X249">
        <v>56</v>
      </c>
      <c r="AE249">
        <v>57</v>
      </c>
    </row>
    <row r="250" spans="1:67" x14ac:dyDescent="0.25">
      <c r="A250">
        <v>10071135</v>
      </c>
      <c r="B250" t="s">
        <v>3</v>
      </c>
      <c r="AJ250" t="s">
        <v>1639</v>
      </c>
      <c r="AL250">
        <v>89.4</v>
      </c>
    </row>
    <row r="251" spans="1:67" x14ac:dyDescent="0.25">
      <c r="A251">
        <v>10083649</v>
      </c>
      <c r="B251" t="s">
        <v>3</v>
      </c>
    </row>
    <row r="252" spans="1:67" x14ac:dyDescent="0.25">
      <c r="A252">
        <v>10102021</v>
      </c>
      <c r="B252" t="s">
        <v>3</v>
      </c>
    </row>
    <row r="253" spans="1:67" x14ac:dyDescent="0.25">
      <c r="A253" s="14">
        <v>10123729</v>
      </c>
      <c r="B253" t="s">
        <v>3</v>
      </c>
      <c r="Y253">
        <v>545</v>
      </c>
      <c r="AI253">
        <v>469</v>
      </c>
    </row>
    <row r="254" spans="1:67" x14ac:dyDescent="0.25">
      <c r="A254">
        <v>10144736</v>
      </c>
      <c r="B254" t="s">
        <v>3</v>
      </c>
      <c r="X254">
        <v>92</v>
      </c>
    </row>
    <row r="255" spans="1:67" x14ac:dyDescent="0.25">
      <c r="A255" s="14">
        <v>10157275</v>
      </c>
      <c r="B255" t="s">
        <v>3</v>
      </c>
      <c r="W255">
        <v>133</v>
      </c>
    </row>
    <row r="256" spans="1:67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49" x14ac:dyDescent="0.25">
      <c r="A273">
        <v>11228365</v>
      </c>
      <c r="B273" t="s">
        <v>3</v>
      </c>
    </row>
    <row r="274" spans="1:49" x14ac:dyDescent="0.25">
      <c r="A274">
        <v>11242475</v>
      </c>
      <c r="B274" t="s">
        <v>3</v>
      </c>
    </row>
    <row r="275" spans="1:49" x14ac:dyDescent="0.25">
      <c r="A275" s="15">
        <v>12006392</v>
      </c>
      <c r="B275" t="s">
        <v>3</v>
      </c>
    </row>
    <row r="276" spans="1:49" x14ac:dyDescent="0.25">
      <c r="A276">
        <v>12020246</v>
      </c>
      <c r="B276" t="s">
        <v>3</v>
      </c>
    </row>
    <row r="277" spans="1:49" x14ac:dyDescent="0.25">
      <c r="A277">
        <v>12035138</v>
      </c>
      <c r="B277" t="s">
        <v>3</v>
      </c>
    </row>
    <row r="278" spans="1:49" x14ac:dyDescent="0.25">
      <c r="A278" s="15">
        <v>12111578</v>
      </c>
      <c r="B278" t="s">
        <v>3</v>
      </c>
    </row>
    <row r="279" spans="1:49" x14ac:dyDescent="0.25">
      <c r="A279" s="15">
        <v>12133434</v>
      </c>
      <c r="B279" t="s">
        <v>3</v>
      </c>
    </row>
    <row r="280" spans="1:49" x14ac:dyDescent="0.25">
      <c r="A280">
        <v>12164268</v>
      </c>
      <c r="B280" t="s">
        <v>3</v>
      </c>
    </row>
    <row r="281" spans="1:49" x14ac:dyDescent="0.25">
      <c r="A281">
        <v>12164269</v>
      </c>
      <c r="B281" t="s">
        <v>3</v>
      </c>
    </row>
    <row r="282" spans="1:49" x14ac:dyDescent="0.25">
      <c r="A282">
        <v>12168562</v>
      </c>
      <c r="B282" t="s">
        <v>3</v>
      </c>
    </row>
    <row r="283" spans="1:49" x14ac:dyDescent="0.25">
      <c r="A283">
        <v>12190939</v>
      </c>
      <c r="B283" t="s">
        <v>3</v>
      </c>
    </row>
    <row r="284" spans="1:49" x14ac:dyDescent="0.25">
      <c r="A284">
        <v>12311081</v>
      </c>
      <c r="B284" t="s">
        <v>3</v>
      </c>
    </row>
    <row r="285" spans="1:49" x14ac:dyDescent="0.25">
      <c r="A285">
        <v>13006749</v>
      </c>
      <c r="B285" t="s">
        <v>3</v>
      </c>
    </row>
    <row r="286" spans="1:49" x14ac:dyDescent="0.25">
      <c r="A286" s="17"/>
    </row>
    <row r="287" spans="1:49" x14ac:dyDescent="0.25">
      <c r="A287" s="14">
        <v>5281</v>
      </c>
      <c r="B287" t="s">
        <v>0</v>
      </c>
    </row>
    <row r="288" spans="1:49" x14ac:dyDescent="0.25">
      <c r="A288" s="14">
        <v>200085</v>
      </c>
      <c r="B288" t="s">
        <v>0</v>
      </c>
      <c r="K288">
        <v>203</v>
      </c>
      <c r="L288">
        <v>203</v>
      </c>
      <c r="R288">
        <v>164</v>
      </c>
      <c r="S288">
        <v>156</v>
      </c>
      <c r="W288">
        <v>240</v>
      </c>
      <c r="X288">
        <v>152</v>
      </c>
      <c r="Z288">
        <v>188</v>
      </c>
      <c r="AA288">
        <v>206</v>
      </c>
      <c r="AB288">
        <v>198</v>
      </c>
      <c r="AC288">
        <v>185</v>
      </c>
      <c r="AD288">
        <v>199</v>
      </c>
      <c r="AE288">
        <v>241</v>
      </c>
      <c r="AG288">
        <v>221</v>
      </c>
      <c r="AI288">
        <v>212</v>
      </c>
      <c r="AM288">
        <v>198</v>
      </c>
      <c r="AO288">
        <v>184</v>
      </c>
      <c r="AT288">
        <v>174</v>
      </c>
      <c r="AW288">
        <v>159</v>
      </c>
    </row>
    <row r="289" spans="1:54" x14ac:dyDescent="0.25">
      <c r="A289" s="14">
        <v>500129</v>
      </c>
      <c r="B289" t="s">
        <v>0</v>
      </c>
      <c r="AC289">
        <v>5.4</v>
      </c>
      <c r="AE289">
        <v>4.9400000000000004</v>
      </c>
      <c r="AG289">
        <v>144</v>
      </c>
      <c r="AI289">
        <v>135</v>
      </c>
      <c r="AJ289">
        <v>139</v>
      </c>
      <c r="AQ289">
        <v>211</v>
      </c>
      <c r="BA289">
        <v>437</v>
      </c>
      <c r="BB289">
        <v>440</v>
      </c>
    </row>
    <row r="290" spans="1:54" x14ac:dyDescent="0.25">
      <c r="A290" s="20">
        <v>1002033</v>
      </c>
      <c r="B290" t="s">
        <v>0</v>
      </c>
    </row>
    <row r="291" spans="1:54" x14ac:dyDescent="0.25">
      <c r="A291" s="14">
        <v>1003457</v>
      </c>
      <c r="B291" t="s">
        <v>0</v>
      </c>
    </row>
    <row r="292" spans="1:54" x14ac:dyDescent="0.25">
      <c r="A292" s="14">
        <v>2005223</v>
      </c>
      <c r="B292" t="s">
        <v>0</v>
      </c>
      <c r="Z292" s="14">
        <v>10.9</v>
      </c>
      <c r="AO292" s="14">
        <v>21.4</v>
      </c>
    </row>
    <row r="293" spans="1:54" x14ac:dyDescent="0.25">
      <c r="A293">
        <v>2006107</v>
      </c>
      <c r="B293" t="s">
        <v>0</v>
      </c>
      <c r="X293">
        <v>328</v>
      </c>
    </row>
    <row r="294" spans="1:54" x14ac:dyDescent="0.25">
      <c r="A294" s="14">
        <v>2012014</v>
      </c>
      <c r="B294" t="s">
        <v>0</v>
      </c>
    </row>
    <row r="295" spans="1:54" x14ac:dyDescent="0.25">
      <c r="A295" s="14">
        <v>3000152</v>
      </c>
      <c r="B295" t="s">
        <v>0</v>
      </c>
      <c r="W295" s="14">
        <v>12.8</v>
      </c>
    </row>
    <row r="296" spans="1:54" x14ac:dyDescent="0.25">
      <c r="A296">
        <v>3014566</v>
      </c>
      <c r="B296" t="s">
        <v>0</v>
      </c>
    </row>
    <row r="297" spans="1:54" x14ac:dyDescent="0.25">
      <c r="A297">
        <v>3015058</v>
      </c>
      <c r="B297" t="s">
        <v>0</v>
      </c>
      <c r="N297">
        <v>75</v>
      </c>
      <c r="Y297">
        <v>111</v>
      </c>
      <c r="Z297">
        <v>106</v>
      </c>
      <c r="AF297">
        <v>93</v>
      </c>
    </row>
    <row r="298" spans="1:54" x14ac:dyDescent="0.25">
      <c r="A298" s="18">
        <v>4000996</v>
      </c>
      <c r="B298" t="s">
        <v>0</v>
      </c>
      <c r="Y298">
        <v>58.2</v>
      </c>
      <c r="Z298">
        <v>53.4</v>
      </c>
      <c r="AA298">
        <v>54</v>
      </c>
      <c r="AE298">
        <v>59.4</v>
      </c>
    </row>
    <row r="299" spans="1:54" x14ac:dyDescent="0.25">
      <c r="A299">
        <v>4003768</v>
      </c>
      <c r="B299" t="s">
        <v>0</v>
      </c>
      <c r="R299">
        <v>60</v>
      </c>
      <c r="Y299">
        <v>131</v>
      </c>
      <c r="Z299">
        <v>163</v>
      </c>
      <c r="AA299">
        <v>153</v>
      </c>
    </row>
    <row r="300" spans="1:54" x14ac:dyDescent="0.25">
      <c r="A300">
        <v>4006540</v>
      </c>
      <c r="B300" t="s">
        <v>0</v>
      </c>
      <c r="AH300" s="25">
        <v>243</v>
      </c>
      <c r="AI300">
        <v>219</v>
      </c>
      <c r="AL300">
        <v>169.2</v>
      </c>
      <c r="AO300">
        <v>181.8</v>
      </c>
    </row>
    <row r="301" spans="1:54" x14ac:dyDescent="0.25">
      <c r="A301">
        <v>4007054</v>
      </c>
      <c r="B301" t="s">
        <v>0</v>
      </c>
    </row>
    <row r="302" spans="1:54" x14ac:dyDescent="0.25">
      <c r="A302">
        <v>4011002</v>
      </c>
      <c r="B302" t="s">
        <v>0</v>
      </c>
      <c r="X302" s="25">
        <v>189.6</v>
      </c>
      <c r="Y302">
        <v>189</v>
      </c>
      <c r="AC302">
        <v>325.2</v>
      </c>
      <c r="AF302">
        <v>294</v>
      </c>
    </row>
    <row r="303" spans="1:54" x14ac:dyDescent="0.25">
      <c r="A303">
        <v>4900268</v>
      </c>
      <c r="B303" t="s">
        <v>0</v>
      </c>
    </row>
    <row r="304" spans="1:54" x14ac:dyDescent="0.25">
      <c r="A304">
        <v>5001097</v>
      </c>
      <c r="B304" t="s">
        <v>0</v>
      </c>
      <c r="P304">
        <v>93</v>
      </c>
      <c r="Q304">
        <v>84</v>
      </c>
      <c r="X304">
        <v>94</v>
      </c>
      <c r="AB304">
        <v>89</v>
      </c>
      <c r="AF304">
        <v>98</v>
      </c>
    </row>
    <row r="305" spans="1:25" x14ac:dyDescent="0.25">
      <c r="A305">
        <v>5001098</v>
      </c>
      <c r="B305" t="s">
        <v>0</v>
      </c>
      <c r="M305">
        <v>159</v>
      </c>
      <c r="O305">
        <v>142</v>
      </c>
      <c r="P305">
        <v>138</v>
      </c>
      <c r="S305">
        <v>137</v>
      </c>
      <c r="X305">
        <v>131</v>
      </c>
    </row>
    <row r="306" spans="1:25" x14ac:dyDescent="0.25">
      <c r="A306">
        <v>5006152</v>
      </c>
      <c r="B306" t="s">
        <v>0</v>
      </c>
      <c r="W306">
        <v>90</v>
      </c>
      <c r="Y306" s="25">
        <v>172.2</v>
      </c>
    </row>
    <row r="307" spans="1:25" x14ac:dyDescent="0.25">
      <c r="A307" s="16">
        <v>5011824</v>
      </c>
      <c r="B307" t="s">
        <v>0</v>
      </c>
    </row>
    <row r="308" spans="1:25" x14ac:dyDescent="0.25">
      <c r="A308">
        <v>5016179</v>
      </c>
      <c r="B308" t="s">
        <v>0</v>
      </c>
    </row>
    <row r="309" spans="1:25" x14ac:dyDescent="0.25">
      <c r="A309">
        <v>5018677</v>
      </c>
      <c r="B309" t="s">
        <v>0</v>
      </c>
    </row>
    <row r="310" spans="1:25" x14ac:dyDescent="0.25">
      <c r="A310">
        <v>8012361</v>
      </c>
      <c r="B310" t="s">
        <v>0</v>
      </c>
    </row>
    <row r="311" spans="1:25" x14ac:dyDescent="0.25">
      <c r="A311">
        <v>7079011</v>
      </c>
      <c r="B311" t="s">
        <v>0</v>
      </c>
    </row>
    <row r="312" spans="1:25" x14ac:dyDescent="0.25">
      <c r="A312">
        <v>8055349</v>
      </c>
      <c r="B312" t="s">
        <v>0</v>
      </c>
    </row>
    <row r="313" spans="1:25" x14ac:dyDescent="0.25">
      <c r="A313">
        <v>8135416</v>
      </c>
      <c r="B313" t="s">
        <v>0</v>
      </c>
    </row>
    <row r="314" spans="1:25" x14ac:dyDescent="0.25">
      <c r="A314">
        <v>93018945</v>
      </c>
      <c r="B314" t="s">
        <v>0</v>
      </c>
    </row>
    <row r="315" spans="1:25" x14ac:dyDescent="0.25">
      <c r="A315">
        <v>94009028</v>
      </c>
      <c r="B315" t="s">
        <v>0</v>
      </c>
    </row>
    <row r="316" spans="1:25" x14ac:dyDescent="0.25">
      <c r="A316">
        <v>95005907</v>
      </c>
      <c r="B316" t="s">
        <v>0</v>
      </c>
    </row>
    <row r="317" spans="1:25" x14ac:dyDescent="0.25">
      <c r="A317">
        <v>95900164</v>
      </c>
      <c r="B317" t="s">
        <v>0</v>
      </c>
    </row>
    <row r="318" spans="1:25" x14ac:dyDescent="0.25">
      <c r="A318">
        <v>96015811</v>
      </c>
      <c r="B318" t="s">
        <v>0</v>
      </c>
    </row>
    <row r="319" spans="1:25" x14ac:dyDescent="0.25">
      <c r="A319">
        <v>97001240</v>
      </c>
      <c r="B319" t="s">
        <v>0</v>
      </c>
    </row>
    <row r="320" spans="1:25" x14ac:dyDescent="0.25">
      <c r="A320">
        <v>97005366</v>
      </c>
      <c r="B320" t="s">
        <v>0</v>
      </c>
    </row>
    <row r="321" spans="1:39" x14ac:dyDescent="0.25">
      <c r="A321">
        <v>98000595</v>
      </c>
      <c r="B321" t="s">
        <v>0</v>
      </c>
    </row>
    <row r="322" spans="1:39" x14ac:dyDescent="0.25">
      <c r="A322">
        <v>98002692</v>
      </c>
      <c r="B322" t="s">
        <v>0</v>
      </c>
    </row>
    <row r="323" spans="1:39" x14ac:dyDescent="0.25">
      <c r="A323">
        <v>98005277</v>
      </c>
      <c r="B323" t="s">
        <v>0</v>
      </c>
      <c r="W323">
        <v>191</v>
      </c>
      <c r="Z323">
        <v>154</v>
      </c>
    </row>
    <row r="324" spans="1:39" x14ac:dyDescent="0.25">
      <c r="A324">
        <v>99001815</v>
      </c>
      <c r="B324" t="s">
        <v>0</v>
      </c>
    </row>
    <row r="325" spans="1:39" x14ac:dyDescent="0.25">
      <c r="A325">
        <v>6012361</v>
      </c>
      <c r="B325" t="s">
        <v>0</v>
      </c>
      <c r="Z325">
        <v>237</v>
      </c>
    </row>
    <row r="326" spans="1:39" x14ac:dyDescent="0.25">
      <c r="A326">
        <v>6015793</v>
      </c>
      <c r="B326" t="s">
        <v>0</v>
      </c>
    </row>
    <row r="327" spans="1:39" x14ac:dyDescent="0.25">
      <c r="A327">
        <v>6043619</v>
      </c>
      <c r="B327" t="s">
        <v>0</v>
      </c>
      <c r="X327">
        <v>307.8</v>
      </c>
    </row>
    <row r="328" spans="1:39" x14ac:dyDescent="0.25">
      <c r="A328">
        <v>7001097</v>
      </c>
      <c r="B328" t="s">
        <v>0</v>
      </c>
      <c r="U328">
        <v>37</v>
      </c>
      <c r="V328">
        <v>59</v>
      </c>
      <c r="X328">
        <v>48</v>
      </c>
      <c r="Y328">
        <v>56</v>
      </c>
      <c r="Z328">
        <v>79</v>
      </c>
      <c r="AA328">
        <v>73</v>
      </c>
      <c r="AB328">
        <v>56</v>
      </c>
      <c r="AC328">
        <v>52</v>
      </c>
      <c r="AE328">
        <v>66</v>
      </c>
      <c r="AF328">
        <v>66</v>
      </c>
      <c r="AK328">
        <v>65</v>
      </c>
      <c r="AL328">
        <v>89</v>
      </c>
      <c r="AM328">
        <v>95</v>
      </c>
    </row>
    <row r="329" spans="1:39" x14ac:dyDescent="0.25">
      <c r="A329">
        <v>7011435</v>
      </c>
      <c r="B329" t="s">
        <v>0</v>
      </c>
      <c r="X329">
        <v>470</v>
      </c>
      <c r="Z329">
        <v>569</v>
      </c>
      <c r="AD329">
        <v>470</v>
      </c>
    </row>
    <row r="330" spans="1:39" x14ac:dyDescent="0.25">
      <c r="A330">
        <v>7045811</v>
      </c>
      <c r="B330" t="s">
        <v>0</v>
      </c>
      <c r="AI330">
        <v>139.80000000000001</v>
      </c>
    </row>
    <row r="331" spans="1:39" x14ac:dyDescent="0.25">
      <c r="A331">
        <v>7071198</v>
      </c>
      <c r="B331" t="s">
        <v>0</v>
      </c>
    </row>
    <row r="332" spans="1:39" x14ac:dyDescent="0.25">
      <c r="A332">
        <v>7101143</v>
      </c>
      <c r="B332" t="s">
        <v>0</v>
      </c>
    </row>
    <row r="333" spans="1:39" x14ac:dyDescent="0.25">
      <c r="A333">
        <v>8073350</v>
      </c>
      <c r="B333" t="s">
        <v>0</v>
      </c>
    </row>
    <row r="334" spans="1:39" x14ac:dyDescent="0.25">
      <c r="A334">
        <v>8073645</v>
      </c>
      <c r="B334" t="s">
        <v>0</v>
      </c>
    </row>
    <row r="335" spans="1:39" x14ac:dyDescent="0.25">
      <c r="A335" s="20">
        <v>8089666</v>
      </c>
      <c r="B335" t="s">
        <v>0</v>
      </c>
      <c r="T335">
        <v>278</v>
      </c>
      <c r="U335">
        <v>76</v>
      </c>
      <c r="V335">
        <v>73</v>
      </c>
      <c r="X335" s="23">
        <v>170.75</v>
      </c>
      <c r="Y335">
        <v>227</v>
      </c>
    </row>
    <row r="336" spans="1:39" x14ac:dyDescent="0.25">
      <c r="A336">
        <v>8103536</v>
      </c>
      <c r="B336" t="s">
        <v>0</v>
      </c>
    </row>
    <row r="337" spans="1:60" x14ac:dyDescent="0.25">
      <c r="A337" s="21">
        <v>8124816</v>
      </c>
      <c r="B337" t="s">
        <v>0</v>
      </c>
    </row>
    <row r="338" spans="1:60" x14ac:dyDescent="0.25">
      <c r="A338">
        <v>9003267</v>
      </c>
      <c r="B338" t="s">
        <v>0</v>
      </c>
      <c r="Y338">
        <v>218.4</v>
      </c>
      <c r="AA338" s="25">
        <v>289.2</v>
      </c>
      <c r="AH338">
        <v>222</v>
      </c>
      <c r="AI338">
        <v>228.6</v>
      </c>
    </row>
    <row r="339" spans="1:60" x14ac:dyDescent="0.25">
      <c r="A339">
        <v>9036964</v>
      </c>
      <c r="B339" t="s">
        <v>0</v>
      </c>
      <c r="D339">
        <v>246</v>
      </c>
      <c r="X339">
        <v>242</v>
      </c>
      <c r="Y339">
        <v>229</v>
      </c>
      <c r="Z339">
        <v>193</v>
      </c>
      <c r="AD339">
        <v>174</v>
      </c>
    </row>
    <row r="340" spans="1:60" x14ac:dyDescent="0.25">
      <c r="A340">
        <v>9090287</v>
      </c>
      <c r="B340" t="s">
        <v>0</v>
      </c>
      <c r="Z340">
        <v>48</v>
      </c>
      <c r="AA340">
        <v>53</v>
      </c>
    </row>
    <row r="341" spans="1:60" x14ac:dyDescent="0.25">
      <c r="A341">
        <v>9095148</v>
      </c>
      <c r="B341" t="s">
        <v>0</v>
      </c>
      <c r="Y341">
        <v>209</v>
      </c>
    </row>
    <row r="342" spans="1:60" x14ac:dyDescent="0.25">
      <c r="A342" s="14">
        <v>9104979</v>
      </c>
      <c r="B342" t="s">
        <v>0</v>
      </c>
      <c r="AA342">
        <v>377</v>
      </c>
      <c r="AD342">
        <v>355</v>
      </c>
      <c r="AH342">
        <v>512</v>
      </c>
      <c r="AL342">
        <v>483</v>
      </c>
      <c r="BA342">
        <v>68</v>
      </c>
      <c r="BH342">
        <v>38</v>
      </c>
    </row>
    <row r="343" spans="1:60" x14ac:dyDescent="0.25">
      <c r="A343">
        <v>9139514</v>
      </c>
      <c r="B343" t="s">
        <v>0</v>
      </c>
      <c r="AH343">
        <v>343</v>
      </c>
      <c r="AX343">
        <v>248</v>
      </c>
    </row>
    <row r="344" spans="1:60" x14ac:dyDescent="0.25">
      <c r="A344">
        <v>10020659</v>
      </c>
      <c r="B344" t="s">
        <v>0</v>
      </c>
      <c r="E344">
        <v>85.2</v>
      </c>
      <c r="Y344">
        <v>133.80000000000001</v>
      </c>
    </row>
    <row r="345" spans="1:60" x14ac:dyDescent="0.25">
      <c r="A345">
        <v>10025902</v>
      </c>
      <c r="B345" t="s">
        <v>0</v>
      </c>
      <c r="Y345">
        <v>682.2</v>
      </c>
      <c r="AH345">
        <v>541.79999999999995</v>
      </c>
    </row>
    <row r="346" spans="1:60" x14ac:dyDescent="0.25">
      <c r="A346">
        <v>10027654</v>
      </c>
      <c r="B346" t="s">
        <v>0</v>
      </c>
      <c r="G346">
        <v>101</v>
      </c>
      <c r="AI346">
        <v>137</v>
      </c>
      <c r="AY346">
        <v>98</v>
      </c>
    </row>
    <row r="347" spans="1:60" x14ac:dyDescent="0.25">
      <c r="A347">
        <v>10084485</v>
      </c>
      <c r="B347" t="s">
        <v>0</v>
      </c>
    </row>
    <row r="348" spans="1:60" x14ac:dyDescent="0.25">
      <c r="A348">
        <v>10098420</v>
      </c>
      <c r="B348" t="s">
        <v>0</v>
      </c>
    </row>
    <row r="349" spans="1:60" x14ac:dyDescent="0.25">
      <c r="A349">
        <v>10129565</v>
      </c>
      <c r="B349" t="s">
        <v>0</v>
      </c>
    </row>
    <row r="350" spans="1:60" x14ac:dyDescent="0.25">
      <c r="A350" s="14">
        <v>10146828</v>
      </c>
      <c r="B350" t="s">
        <v>0</v>
      </c>
      <c r="AK350">
        <v>156</v>
      </c>
    </row>
    <row r="351" spans="1:60" x14ac:dyDescent="0.25">
      <c r="A351">
        <v>10163776</v>
      </c>
      <c r="B351" t="s">
        <v>0</v>
      </c>
    </row>
    <row r="352" spans="1:60" x14ac:dyDescent="0.25">
      <c r="A352">
        <v>10173664</v>
      </c>
      <c r="B352" t="s">
        <v>0</v>
      </c>
      <c r="AA352">
        <v>129</v>
      </c>
      <c r="AC352">
        <v>118.2</v>
      </c>
      <c r="AH352">
        <v>125.4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7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101"/>
  <sheetViews>
    <sheetView workbookViewId="0">
      <selection activeCell="E33" sqref="E18:E33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5.71093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1641</v>
      </c>
      <c r="D1" t="s">
        <v>95</v>
      </c>
      <c r="E1" t="s">
        <v>133</v>
      </c>
    </row>
    <row r="2" spans="1:5" x14ac:dyDescent="0.25">
      <c r="A2">
        <v>200085</v>
      </c>
      <c r="B2" t="s">
        <v>0</v>
      </c>
      <c r="C2" t="s">
        <v>1641</v>
      </c>
      <c r="D2" t="s">
        <v>1684</v>
      </c>
      <c r="E2">
        <v>18</v>
      </c>
    </row>
    <row r="3" spans="1:5" x14ac:dyDescent="0.25">
      <c r="A3">
        <v>7001097</v>
      </c>
      <c r="B3" t="s">
        <v>0</v>
      </c>
      <c r="C3" t="s">
        <v>1641</v>
      </c>
      <c r="D3" t="s">
        <v>1696</v>
      </c>
      <c r="E3">
        <v>13</v>
      </c>
    </row>
    <row r="4" spans="1:5" x14ac:dyDescent="0.25">
      <c r="A4">
        <v>5004654</v>
      </c>
      <c r="B4" t="s">
        <v>5</v>
      </c>
      <c r="C4" t="s">
        <v>1641</v>
      </c>
      <c r="D4" t="s">
        <v>1659</v>
      </c>
      <c r="E4">
        <v>9</v>
      </c>
    </row>
    <row r="5" spans="1:5" x14ac:dyDescent="0.25">
      <c r="A5">
        <v>6015647</v>
      </c>
      <c r="B5" t="s">
        <v>3</v>
      </c>
      <c r="C5" t="s">
        <v>1641</v>
      </c>
      <c r="D5" t="s">
        <v>1669</v>
      </c>
      <c r="E5">
        <v>9</v>
      </c>
    </row>
    <row r="6" spans="1:5" x14ac:dyDescent="0.25">
      <c r="A6">
        <v>10002875</v>
      </c>
      <c r="B6" t="s">
        <v>3</v>
      </c>
      <c r="C6" t="s">
        <v>1641</v>
      </c>
      <c r="D6" t="s">
        <v>1678</v>
      </c>
      <c r="E6">
        <v>8</v>
      </c>
    </row>
    <row r="7" spans="1:5" x14ac:dyDescent="0.25">
      <c r="A7">
        <v>500129</v>
      </c>
      <c r="B7" t="s">
        <v>0</v>
      </c>
      <c r="C7" t="s">
        <v>1641</v>
      </c>
      <c r="D7" t="s">
        <v>1685</v>
      </c>
      <c r="E7">
        <v>8</v>
      </c>
    </row>
    <row r="8" spans="1:5" x14ac:dyDescent="0.25">
      <c r="A8">
        <v>96018835</v>
      </c>
      <c r="B8" t="s">
        <v>16</v>
      </c>
      <c r="C8" t="s">
        <v>1641</v>
      </c>
      <c r="D8" t="s">
        <v>1643</v>
      </c>
      <c r="E8">
        <v>6</v>
      </c>
    </row>
    <row r="9" spans="1:5" x14ac:dyDescent="0.25">
      <c r="A9">
        <v>10030897</v>
      </c>
      <c r="B9" t="s">
        <v>5</v>
      </c>
      <c r="C9" t="s">
        <v>1641</v>
      </c>
      <c r="D9" t="s">
        <v>1650</v>
      </c>
      <c r="E9">
        <v>6</v>
      </c>
    </row>
    <row r="10" spans="1:5" x14ac:dyDescent="0.25">
      <c r="A10">
        <v>4012248</v>
      </c>
      <c r="B10" t="s">
        <v>5</v>
      </c>
      <c r="C10" t="s">
        <v>1641</v>
      </c>
      <c r="D10" t="s">
        <v>1658</v>
      </c>
      <c r="E10">
        <v>6</v>
      </c>
    </row>
    <row r="11" spans="1:5" x14ac:dyDescent="0.25">
      <c r="A11">
        <v>9104979</v>
      </c>
      <c r="B11" t="s">
        <v>0</v>
      </c>
      <c r="C11" t="s">
        <v>1641</v>
      </c>
      <c r="D11" t="s">
        <v>1702</v>
      </c>
      <c r="E11">
        <v>6</v>
      </c>
    </row>
    <row r="12" spans="1:5" x14ac:dyDescent="0.25">
      <c r="A12">
        <v>9044899</v>
      </c>
      <c r="B12" t="s">
        <v>5</v>
      </c>
      <c r="C12" t="s">
        <v>1641</v>
      </c>
      <c r="D12" t="s">
        <v>1646</v>
      </c>
      <c r="E12">
        <v>5</v>
      </c>
    </row>
    <row r="13" spans="1:5" x14ac:dyDescent="0.25">
      <c r="A13">
        <v>1005522</v>
      </c>
      <c r="B13" t="s">
        <v>5</v>
      </c>
      <c r="C13" t="s">
        <v>1641</v>
      </c>
      <c r="D13" t="s">
        <v>1653</v>
      </c>
      <c r="E13">
        <v>5</v>
      </c>
    </row>
    <row r="14" spans="1:5" x14ac:dyDescent="0.25">
      <c r="A14">
        <v>1009760</v>
      </c>
      <c r="B14" t="s">
        <v>5</v>
      </c>
      <c r="C14" t="s">
        <v>1641</v>
      </c>
      <c r="D14" t="s">
        <v>1654</v>
      </c>
      <c r="E14">
        <v>5</v>
      </c>
    </row>
    <row r="15" spans="1:5" x14ac:dyDescent="0.25">
      <c r="A15">
        <v>2003649</v>
      </c>
      <c r="B15" t="s">
        <v>3</v>
      </c>
      <c r="C15" t="s">
        <v>1641</v>
      </c>
      <c r="D15" t="s">
        <v>1662</v>
      </c>
      <c r="E15">
        <v>5</v>
      </c>
    </row>
    <row r="16" spans="1:5" x14ac:dyDescent="0.25">
      <c r="A16">
        <v>5015851</v>
      </c>
      <c r="B16" t="s">
        <v>3</v>
      </c>
      <c r="C16" t="s">
        <v>1641</v>
      </c>
      <c r="D16" t="s">
        <v>1668</v>
      </c>
      <c r="E16">
        <v>5</v>
      </c>
    </row>
    <row r="17" spans="1:5" x14ac:dyDescent="0.25">
      <c r="A17">
        <v>9119854</v>
      </c>
      <c r="B17" t="s">
        <v>3</v>
      </c>
      <c r="C17" t="s">
        <v>1641</v>
      </c>
      <c r="D17" t="s">
        <v>1675</v>
      </c>
      <c r="E17">
        <v>5</v>
      </c>
    </row>
    <row r="18" spans="1:5" x14ac:dyDescent="0.25">
      <c r="A18">
        <v>5001097</v>
      </c>
      <c r="B18" t="s">
        <v>0</v>
      </c>
      <c r="C18" t="s">
        <v>1641</v>
      </c>
      <c r="D18" t="s">
        <v>1692</v>
      </c>
      <c r="E18">
        <v>5</v>
      </c>
    </row>
    <row r="19" spans="1:5" x14ac:dyDescent="0.25">
      <c r="A19">
        <v>5001098</v>
      </c>
      <c r="B19" t="s">
        <v>0</v>
      </c>
      <c r="C19" t="s">
        <v>1641</v>
      </c>
      <c r="D19" t="s">
        <v>1693</v>
      </c>
      <c r="E19">
        <v>5</v>
      </c>
    </row>
    <row r="20" spans="1:5" x14ac:dyDescent="0.25">
      <c r="A20">
        <v>8089666</v>
      </c>
      <c r="B20" t="s">
        <v>0</v>
      </c>
      <c r="C20" t="s">
        <v>1641</v>
      </c>
      <c r="D20" t="s">
        <v>1698</v>
      </c>
      <c r="E20">
        <v>5</v>
      </c>
    </row>
    <row r="21" spans="1:5" x14ac:dyDescent="0.25">
      <c r="A21">
        <v>9036964</v>
      </c>
      <c r="B21" t="s">
        <v>0</v>
      </c>
      <c r="C21" t="s">
        <v>1641</v>
      </c>
      <c r="D21" t="s">
        <v>1700</v>
      </c>
      <c r="E21">
        <v>5</v>
      </c>
    </row>
    <row r="22" spans="1:5" x14ac:dyDescent="0.25">
      <c r="A22">
        <v>4009906</v>
      </c>
      <c r="B22" t="s">
        <v>5</v>
      </c>
      <c r="C22" t="s">
        <v>1641</v>
      </c>
      <c r="D22" t="s">
        <v>1656</v>
      </c>
      <c r="E22">
        <v>4</v>
      </c>
    </row>
    <row r="23" spans="1:5" x14ac:dyDescent="0.25">
      <c r="A23">
        <v>500245</v>
      </c>
      <c r="B23" t="s">
        <v>3</v>
      </c>
      <c r="C23" t="s">
        <v>1641</v>
      </c>
      <c r="D23" t="s">
        <v>1660</v>
      </c>
      <c r="E23">
        <v>4</v>
      </c>
    </row>
    <row r="24" spans="1:5" x14ac:dyDescent="0.25">
      <c r="A24">
        <v>3009633</v>
      </c>
      <c r="B24" t="s">
        <v>3</v>
      </c>
      <c r="C24" t="s">
        <v>1641</v>
      </c>
      <c r="D24" t="s">
        <v>1663</v>
      </c>
      <c r="E24">
        <v>4</v>
      </c>
    </row>
    <row r="25" spans="1:5" x14ac:dyDescent="0.25">
      <c r="A25">
        <v>7086224</v>
      </c>
      <c r="B25" t="s">
        <v>3</v>
      </c>
      <c r="C25" t="s">
        <v>1641</v>
      </c>
      <c r="D25" t="s">
        <v>1671</v>
      </c>
      <c r="E25">
        <v>4</v>
      </c>
    </row>
    <row r="26" spans="1:5" x14ac:dyDescent="0.25">
      <c r="A26">
        <v>9125126</v>
      </c>
      <c r="B26" t="s">
        <v>3</v>
      </c>
      <c r="C26" t="s">
        <v>1641</v>
      </c>
      <c r="D26" t="s">
        <v>1676</v>
      </c>
      <c r="E26">
        <v>4</v>
      </c>
    </row>
    <row r="27" spans="1:5" x14ac:dyDescent="0.25">
      <c r="A27">
        <v>9174811</v>
      </c>
      <c r="B27" t="s">
        <v>3</v>
      </c>
      <c r="C27" t="s">
        <v>1641</v>
      </c>
      <c r="D27" t="s">
        <v>1677</v>
      </c>
      <c r="E27">
        <v>4</v>
      </c>
    </row>
    <row r="28" spans="1:5" x14ac:dyDescent="0.25">
      <c r="A28">
        <v>3015058</v>
      </c>
      <c r="B28" t="s">
        <v>0</v>
      </c>
      <c r="C28" t="s">
        <v>1641</v>
      </c>
      <c r="D28" t="s">
        <v>1687</v>
      </c>
      <c r="E28">
        <v>4</v>
      </c>
    </row>
    <row r="29" spans="1:5" x14ac:dyDescent="0.25">
      <c r="A29">
        <v>4000996</v>
      </c>
      <c r="B29" t="s">
        <v>0</v>
      </c>
      <c r="C29" t="s">
        <v>1641</v>
      </c>
      <c r="D29" t="s">
        <v>1688</v>
      </c>
      <c r="E29">
        <v>4</v>
      </c>
    </row>
    <row r="30" spans="1:5" x14ac:dyDescent="0.25">
      <c r="A30">
        <v>4003768</v>
      </c>
      <c r="B30" t="s">
        <v>0</v>
      </c>
      <c r="C30" t="s">
        <v>1641</v>
      </c>
      <c r="D30" t="s">
        <v>1689</v>
      </c>
      <c r="E30">
        <v>4</v>
      </c>
    </row>
    <row r="31" spans="1:5" x14ac:dyDescent="0.25">
      <c r="A31">
        <v>4006540</v>
      </c>
      <c r="B31" t="s">
        <v>0</v>
      </c>
      <c r="C31" t="s">
        <v>1641</v>
      </c>
      <c r="D31" t="s">
        <v>1690</v>
      </c>
      <c r="E31">
        <v>4</v>
      </c>
    </row>
    <row r="32" spans="1:5" x14ac:dyDescent="0.25">
      <c r="A32">
        <v>4011002</v>
      </c>
      <c r="B32" t="s">
        <v>0</v>
      </c>
      <c r="C32" t="s">
        <v>1641</v>
      </c>
      <c r="D32" t="s">
        <v>1691</v>
      </c>
      <c r="E32">
        <v>4</v>
      </c>
    </row>
    <row r="33" spans="1:5" x14ac:dyDescent="0.25">
      <c r="A33">
        <v>9003267</v>
      </c>
      <c r="B33" t="s">
        <v>0</v>
      </c>
      <c r="C33" t="s">
        <v>1641</v>
      </c>
      <c r="D33" t="s">
        <v>1699</v>
      </c>
      <c r="E33">
        <v>4</v>
      </c>
    </row>
    <row r="34" spans="1:5" x14ac:dyDescent="0.25">
      <c r="A34">
        <v>11240728</v>
      </c>
      <c r="B34" t="s">
        <v>11</v>
      </c>
      <c r="C34" t="s">
        <v>1641</v>
      </c>
      <c r="D34" t="s">
        <v>1644</v>
      </c>
      <c r="E34">
        <v>3</v>
      </c>
    </row>
    <row r="35" spans="1:5" x14ac:dyDescent="0.25">
      <c r="A35">
        <v>9105492</v>
      </c>
      <c r="B35" t="s">
        <v>5</v>
      </c>
      <c r="C35" t="s">
        <v>1641</v>
      </c>
      <c r="D35" t="s">
        <v>1649</v>
      </c>
      <c r="E35">
        <v>3</v>
      </c>
    </row>
    <row r="36" spans="1:5" x14ac:dyDescent="0.25">
      <c r="A36">
        <v>3016056</v>
      </c>
      <c r="B36" t="s">
        <v>5</v>
      </c>
      <c r="C36" t="s">
        <v>1641</v>
      </c>
      <c r="D36" t="s">
        <v>1655</v>
      </c>
      <c r="E36">
        <v>3</v>
      </c>
    </row>
    <row r="37" spans="1:5" x14ac:dyDescent="0.25">
      <c r="A37">
        <v>4011920</v>
      </c>
      <c r="B37" t="s">
        <v>5</v>
      </c>
      <c r="C37" t="s">
        <v>1641</v>
      </c>
      <c r="D37" t="s">
        <v>1657</v>
      </c>
      <c r="E37">
        <v>3</v>
      </c>
    </row>
    <row r="38" spans="1:5" x14ac:dyDescent="0.25">
      <c r="A38">
        <v>2002573</v>
      </c>
      <c r="B38" t="s">
        <v>3</v>
      </c>
      <c r="C38" t="s">
        <v>1641</v>
      </c>
      <c r="D38" t="s">
        <v>1661</v>
      </c>
      <c r="E38">
        <v>3</v>
      </c>
    </row>
    <row r="39" spans="1:5" x14ac:dyDescent="0.25">
      <c r="A39">
        <v>5006592</v>
      </c>
      <c r="B39" t="s">
        <v>3</v>
      </c>
      <c r="C39" t="s">
        <v>1641</v>
      </c>
      <c r="D39" t="s">
        <v>1666</v>
      </c>
      <c r="E39">
        <v>3</v>
      </c>
    </row>
    <row r="40" spans="1:5" x14ac:dyDescent="0.25">
      <c r="A40">
        <v>6056633</v>
      </c>
      <c r="B40" t="s">
        <v>3</v>
      </c>
      <c r="C40" t="s">
        <v>1641</v>
      </c>
      <c r="D40" t="s">
        <v>1670</v>
      </c>
      <c r="E40">
        <v>3</v>
      </c>
    </row>
    <row r="41" spans="1:5" x14ac:dyDescent="0.25">
      <c r="A41">
        <v>8124044</v>
      </c>
      <c r="B41" t="s">
        <v>3</v>
      </c>
      <c r="C41" t="s">
        <v>1641</v>
      </c>
      <c r="D41" t="s">
        <v>1672</v>
      </c>
      <c r="E41">
        <v>3</v>
      </c>
    </row>
    <row r="42" spans="1:5" x14ac:dyDescent="0.25">
      <c r="A42">
        <v>9023306</v>
      </c>
      <c r="B42" t="s">
        <v>3</v>
      </c>
      <c r="C42" t="s">
        <v>1641</v>
      </c>
      <c r="D42" t="s">
        <v>1673</v>
      </c>
      <c r="E42">
        <v>3</v>
      </c>
    </row>
    <row r="43" spans="1:5" x14ac:dyDescent="0.25">
      <c r="A43">
        <v>7011435</v>
      </c>
      <c r="B43" t="s">
        <v>0</v>
      </c>
      <c r="C43" t="s">
        <v>1641</v>
      </c>
      <c r="D43" t="s">
        <v>1697</v>
      </c>
      <c r="E43">
        <v>3</v>
      </c>
    </row>
    <row r="44" spans="1:5" x14ac:dyDescent="0.25">
      <c r="A44">
        <v>10027654</v>
      </c>
      <c r="B44" t="s">
        <v>0</v>
      </c>
      <c r="C44" t="s">
        <v>1641</v>
      </c>
      <c r="D44" t="s">
        <v>1706</v>
      </c>
      <c r="E44">
        <v>3</v>
      </c>
    </row>
    <row r="45" spans="1:5" x14ac:dyDescent="0.25">
      <c r="A45">
        <v>10173664</v>
      </c>
      <c r="B45" t="s">
        <v>0</v>
      </c>
      <c r="C45" t="s">
        <v>1641</v>
      </c>
      <c r="D45" t="s">
        <v>1707</v>
      </c>
      <c r="E45">
        <v>3</v>
      </c>
    </row>
    <row r="46" spans="1:5" x14ac:dyDescent="0.25">
      <c r="A46">
        <v>3000983</v>
      </c>
      <c r="B46" t="s">
        <v>18</v>
      </c>
      <c r="C46" t="s">
        <v>1641</v>
      </c>
      <c r="D46" t="s">
        <v>1642</v>
      </c>
      <c r="E46">
        <v>2</v>
      </c>
    </row>
    <row r="47" spans="1:5" x14ac:dyDescent="0.25">
      <c r="A47">
        <v>9003331</v>
      </c>
      <c r="B47" t="s">
        <v>5</v>
      </c>
      <c r="C47" t="s">
        <v>1641</v>
      </c>
      <c r="D47" t="s">
        <v>1645</v>
      </c>
      <c r="E47">
        <v>2</v>
      </c>
    </row>
    <row r="48" spans="1:5" x14ac:dyDescent="0.25">
      <c r="A48">
        <v>9052398</v>
      </c>
      <c r="B48" t="s">
        <v>5</v>
      </c>
      <c r="C48" t="s">
        <v>1641</v>
      </c>
      <c r="D48" t="s">
        <v>1647</v>
      </c>
      <c r="E48">
        <v>2</v>
      </c>
    </row>
    <row r="49" spans="1:5" x14ac:dyDescent="0.25">
      <c r="A49">
        <v>9085204</v>
      </c>
      <c r="B49" t="s">
        <v>5</v>
      </c>
      <c r="C49" t="s">
        <v>1641</v>
      </c>
      <c r="D49" t="s">
        <v>1648</v>
      </c>
      <c r="E49">
        <v>2</v>
      </c>
    </row>
    <row r="50" spans="1:5" x14ac:dyDescent="0.25">
      <c r="A50">
        <v>324</v>
      </c>
      <c r="B50" t="s">
        <v>5</v>
      </c>
      <c r="C50" t="s">
        <v>1641</v>
      </c>
      <c r="D50" t="s">
        <v>1651</v>
      </c>
      <c r="E50">
        <v>2</v>
      </c>
    </row>
    <row r="51" spans="1:5" x14ac:dyDescent="0.25">
      <c r="A51">
        <v>4663</v>
      </c>
      <c r="B51" t="s">
        <v>5</v>
      </c>
      <c r="C51" t="s">
        <v>1641</v>
      </c>
      <c r="D51" t="s">
        <v>1652</v>
      </c>
      <c r="E51">
        <v>2</v>
      </c>
    </row>
    <row r="52" spans="1:5" x14ac:dyDescent="0.25">
      <c r="A52">
        <v>3011892</v>
      </c>
      <c r="B52" t="s">
        <v>3</v>
      </c>
      <c r="C52" t="s">
        <v>1641</v>
      </c>
      <c r="D52" t="s">
        <v>1664</v>
      </c>
      <c r="E52">
        <v>2</v>
      </c>
    </row>
    <row r="53" spans="1:5" x14ac:dyDescent="0.25">
      <c r="A53">
        <v>4001382</v>
      </c>
      <c r="B53" t="s">
        <v>3</v>
      </c>
      <c r="C53" t="s">
        <v>1641</v>
      </c>
      <c r="D53" t="s">
        <v>1665</v>
      </c>
      <c r="E53">
        <v>2</v>
      </c>
    </row>
    <row r="54" spans="1:5" x14ac:dyDescent="0.25">
      <c r="A54">
        <v>5007274</v>
      </c>
      <c r="B54" t="s">
        <v>3</v>
      </c>
      <c r="C54" t="s">
        <v>1641</v>
      </c>
      <c r="D54" t="s">
        <v>1667</v>
      </c>
      <c r="E54">
        <v>2</v>
      </c>
    </row>
    <row r="55" spans="1:5" x14ac:dyDescent="0.25">
      <c r="A55">
        <v>9083682</v>
      </c>
      <c r="B55" t="s">
        <v>3</v>
      </c>
      <c r="C55" t="s">
        <v>1641</v>
      </c>
      <c r="D55" t="s">
        <v>1674</v>
      </c>
      <c r="E55">
        <v>2</v>
      </c>
    </row>
    <row r="56" spans="1:5" x14ac:dyDescent="0.25">
      <c r="A56">
        <v>10023080</v>
      </c>
      <c r="B56" t="s">
        <v>3</v>
      </c>
      <c r="C56" t="s">
        <v>1641</v>
      </c>
      <c r="D56" t="s">
        <v>1679</v>
      </c>
      <c r="E56">
        <v>2</v>
      </c>
    </row>
    <row r="57" spans="1:5" x14ac:dyDescent="0.25">
      <c r="A57">
        <v>10025212</v>
      </c>
      <c r="B57" t="s">
        <v>3</v>
      </c>
      <c r="C57" t="s">
        <v>1641</v>
      </c>
      <c r="D57" t="s">
        <v>1680</v>
      </c>
      <c r="E57">
        <v>2</v>
      </c>
    </row>
    <row r="58" spans="1:5" x14ac:dyDescent="0.25">
      <c r="A58">
        <v>10069407</v>
      </c>
      <c r="B58" t="s">
        <v>3</v>
      </c>
      <c r="C58" t="s">
        <v>1641</v>
      </c>
      <c r="D58" t="s">
        <v>1681</v>
      </c>
      <c r="E58">
        <v>2</v>
      </c>
    </row>
    <row r="59" spans="1:5" x14ac:dyDescent="0.25">
      <c r="A59">
        <v>10071135</v>
      </c>
      <c r="B59" t="s">
        <v>3</v>
      </c>
      <c r="C59" t="s">
        <v>1641</v>
      </c>
      <c r="D59" t="s">
        <v>1682</v>
      </c>
      <c r="E59">
        <v>2</v>
      </c>
    </row>
    <row r="60" spans="1:5" x14ac:dyDescent="0.25">
      <c r="A60">
        <v>10123729</v>
      </c>
      <c r="B60" t="s">
        <v>3</v>
      </c>
      <c r="C60" t="s">
        <v>1641</v>
      </c>
      <c r="D60" t="s">
        <v>1683</v>
      </c>
      <c r="E60">
        <v>2</v>
      </c>
    </row>
    <row r="61" spans="1:5" x14ac:dyDescent="0.25">
      <c r="A61">
        <v>2005223</v>
      </c>
      <c r="B61" t="s">
        <v>0</v>
      </c>
      <c r="C61" t="s">
        <v>1641</v>
      </c>
      <c r="D61" t="s">
        <v>1686</v>
      </c>
      <c r="E61">
        <v>2</v>
      </c>
    </row>
    <row r="62" spans="1:5" x14ac:dyDescent="0.25">
      <c r="A62">
        <v>5006152</v>
      </c>
      <c r="B62" t="s">
        <v>0</v>
      </c>
      <c r="C62" t="s">
        <v>1641</v>
      </c>
      <c r="D62" t="s">
        <v>1694</v>
      </c>
      <c r="E62">
        <v>2</v>
      </c>
    </row>
    <row r="63" spans="1:5" x14ac:dyDescent="0.25">
      <c r="A63">
        <v>98005277</v>
      </c>
      <c r="B63" t="s">
        <v>0</v>
      </c>
      <c r="C63" t="s">
        <v>1641</v>
      </c>
      <c r="D63" t="s">
        <v>1695</v>
      </c>
      <c r="E63">
        <v>2</v>
      </c>
    </row>
    <row r="64" spans="1:5" x14ac:dyDescent="0.25">
      <c r="A64">
        <v>9090287</v>
      </c>
      <c r="B64" t="s">
        <v>0</v>
      </c>
      <c r="C64" t="s">
        <v>1641</v>
      </c>
      <c r="D64" t="s">
        <v>1701</v>
      </c>
      <c r="E64">
        <v>2</v>
      </c>
    </row>
    <row r="65" spans="1:5" x14ac:dyDescent="0.25">
      <c r="A65">
        <v>9139514</v>
      </c>
      <c r="B65" t="s">
        <v>0</v>
      </c>
      <c r="C65" t="s">
        <v>1641</v>
      </c>
      <c r="D65" t="s">
        <v>1703</v>
      </c>
      <c r="E65">
        <v>2</v>
      </c>
    </row>
    <row r="66" spans="1:5" x14ac:dyDescent="0.25">
      <c r="A66">
        <v>10020659</v>
      </c>
      <c r="B66" t="s">
        <v>0</v>
      </c>
      <c r="C66" t="s">
        <v>1641</v>
      </c>
      <c r="D66" t="s">
        <v>1704</v>
      </c>
      <c r="E66">
        <v>2</v>
      </c>
    </row>
    <row r="67" spans="1:5" x14ac:dyDescent="0.25">
      <c r="A67">
        <v>10025902</v>
      </c>
      <c r="B67" t="s">
        <v>0</v>
      </c>
      <c r="C67" t="s">
        <v>1641</v>
      </c>
      <c r="D67" t="s">
        <v>1705</v>
      </c>
      <c r="E67">
        <v>2</v>
      </c>
    </row>
    <row r="68" spans="1:5" x14ac:dyDescent="0.25">
      <c r="A68">
        <v>98004910</v>
      </c>
      <c r="B68" t="s">
        <v>11</v>
      </c>
      <c r="C68" t="s">
        <v>1641</v>
      </c>
      <c r="D68" t="s">
        <v>1585</v>
      </c>
      <c r="E68">
        <v>1</v>
      </c>
    </row>
    <row r="69" spans="1:5" x14ac:dyDescent="0.25">
      <c r="A69">
        <v>7103068</v>
      </c>
      <c r="B69" t="s">
        <v>11</v>
      </c>
      <c r="C69" t="s">
        <v>1641</v>
      </c>
      <c r="D69" t="s">
        <v>1585</v>
      </c>
      <c r="E69">
        <v>1</v>
      </c>
    </row>
    <row r="70" spans="1:5" x14ac:dyDescent="0.25">
      <c r="A70">
        <v>7000458</v>
      </c>
      <c r="B70" t="s">
        <v>5</v>
      </c>
      <c r="C70" t="s">
        <v>1641</v>
      </c>
      <c r="D70" t="s">
        <v>1591</v>
      </c>
      <c r="E70">
        <v>1</v>
      </c>
    </row>
    <row r="71" spans="1:5" x14ac:dyDescent="0.25">
      <c r="A71">
        <v>7015502</v>
      </c>
      <c r="B71" t="s">
        <v>5</v>
      </c>
      <c r="C71" t="s">
        <v>1641</v>
      </c>
      <c r="D71" t="s">
        <v>1586</v>
      </c>
      <c r="E71">
        <v>1</v>
      </c>
    </row>
    <row r="72" spans="1:5" x14ac:dyDescent="0.25">
      <c r="A72">
        <v>9003370</v>
      </c>
      <c r="B72" t="s">
        <v>5</v>
      </c>
      <c r="C72" t="s">
        <v>1641</v>
      </c>
      <c r="D72" t="s">
        <v>1586</v>
      </c>
      <c r="E72">
        <v>1</v>
      </c>
    </row>
    <row r="73" spans="1:5" x14ac:dyDescent="0.25">
      <c r="A73">
        <v>9031387</v>
      </c>
      <c r="B73" t="s">
        <v>5</v>
      </c>
      <c r="C73" t="s">
        <v>1641</v>
      </c>
      <c r="D73" t="s">
        <v>1607</v>
      </c>
      <c r="E73">
        <v>1</v>
      </c>
    </row>
    <row r="74" spans="1:5" x14ac:dyDescent="0.25">
      <c r="A74">
        <v>9039416</v>
      </c>
      <c r="B74" t="s">
        <v>5</v>
      </c>
      <c r="C74" t="s">
        <v>1641</v>
      </c>
      <c r="D74" t="s">
        <v>1589</v>
      </c>
      <c r="E74">
        <v>1</v>
      </c>
    </row>
    <row r="75" spans="1:5" x14ac:dyDescent="0.25">
      <c r="A75">
        <v>3909</v>
      </c>
      <c r="B75" t="s">
        <v>5</v>
      </c>
      <c r="C75" t="s">
        <v>1641</v>
      </c>
      <c r="D75" t="s">
        <v>1573</v>
      </c>
      <c r="E75">
        <v>1</v>
      </c>
    </row>
    <row r="76" spans="1:5" x14ac:dyDescent="0.25">
      <c r="A76">
        <v>3005132</v>
      </c>
      <c r="B76" t="s">
        <v>5</v>
      </c>
      <c r="C76" t="s">
        <v>1641</v>
      </c>
      <c r="D76" t="s">
        <v>1586</v>
      </c>
      <c r="E76">
        <v>1</v>
      </c>
    </row>
    <row r="77" spans="1:5" x14ac:dyDescent="0.25">
      <c r="A77">
        <v>3011094</v>
      </c>
      <c r="B77" t="s">
        <v>5</v>
      </c>
      <c r="C77" t="s">
        <v>1641</v>
      </c>
      <c r="D77" t="s">
        <v>1620</v>
      </c>
      <c r="E77">
        <v>1</v>
      </c>
    </row>
    <row r="78" spans="1:5" x14ac:dyDescent="0.25">
      <c r="A78">
        <v>3014643</v>
      </c>
      <c r="B78" t="s">
        <v>5</v>
      </c>
      <c r="C78" t="s">
        <v>1641</v>
      </c>
      <c r="D78" t="s">
        <v>1586</v>
      </c>
      <c r="E78">
        <v>1</v>
      </c>
    </row>
    <row r="79" spans="1:5" x14ac:dyDescent="0.25">
      <c r="A79">
        <v>4000158</v>
      </c>
      <c r="B79" t="s">
        <v>5</v>
      </c>
      <c r="C79" t="s">
        <v>1641</v>
      </c>
      <c r="D79" t="s">
        <v>1587</v>
      </c>
      <c r="E79">
        <v>1</v>
      </c>
    </row>
    <row r="80" spans="1:5" x14ac:dyDescent="0.25">
      <c r="A80">
        <v>4000304</v>
      </c>
      <c r="B80" t="s">
        <v>5</v>
      </c>
      <c r="C80" t="s">
        <v>1641</v>
      </c>
      <c r="D80" t="s">
        <v>1586</v>
      </c>
      <c r="E80">
        <v>1</v>
      </c>
    </row>
    <row r="81" spans="1:5" x14ac:dyDescent="0.25">
      <c r="A81">
        <v>4002206</v>
      </c>
      <c r="B81" t="s">
        <v>5</v>
      </c>
      <c r="C81" t="s">
        <v>1641</v>
      </c>
      <c r="D81" t="s">
        <v>1586</v>
      </c>
      <c r="E81">
        <v>1</v>
      </c>
    </row>
    <row r="82" spans="1:5" x14ac:dyDescent="0.25">
      <c r="A82">
        <v>4011027</v>
      </c>
      <c r="B82" t="s">
        <v>5</v>
      </c>
      <c r="C82" t="s">
        <v>1641</v>
      </c>
      <c r="D82" t="s">
        <v>1587</v>
      </c>
      <c r="E82">
        <v>1</v>
      </c>
    </row>
    <row r="83" spans="1:5" x14ac:dyDescent="0.25">
      <c r="A83">
        <v>4013603</v>
      </c>
      <c r="B83" t="s">
        <v>5</v>
      </c>
      <c r="C83" t="s">
        <v>1641</v>
      </c>
      <c r="D83" t="s">
        <v>1586</v>
      </c>
      <c r="E83">
        <v>1</v>
      </c>
    </row>
    <row r="84" spans="1:5" x14ac:dyDescent="0.25">
      <c r="A84">
        <v>2003539</v>
      </c>
      <c r="B84" t="s">
        <v>3</v>
      </c>
      <c r="C84" t="s">
        <v>1641</v>
      </c>
      <c r="D84" t="s">
        <v>1593</v>
      </c>
      <c r="E84">
        <v>1</v>
      </c>
    </row>
    <row r="85" spans="1:5" x14ac:dyDescent="0.25">
      <c r="A85">
        <v>2005572</v>
      </c>
      <c r="B85" t="s">
        <v>3</v>
      </c>
      <c r="C85" t="s">
        <v>1641</v>
      </c>
      <c r="D85" t="s">
        <v>1591</v>
      </c>
      <c r="E85">
        <v>1</v>
      </c>
    </row>
    <row r="86" spans="1:5" x14ac:dyDescent="0.25">
      <c r="A86">
        <v>2013117</v>
      </c>
      <c r="B86" t="s">
        <v>3</v>
      </c>
      <c r="C86" t="s">
        <v>1641</v>
      </c>
      <c r="D86" t="s">
        <v>1585</v>
      </c>
      <c r="E86">
        <v>1</v>
      </c>
    </row>
    <row r="87" spans="1:5" x14ac:dyDescent="0.25">
      <c r="A87">
        <v>3010583</v>
      </c>
      <c r="B87" t="s">
        <v>3</v>
      </c>
      <c r="C87" t="s">
        <v>1641</v>
      </c>
      <c r="D87" t="s">
        <v>1585</v>
      </c>
      <c r="E87">
        <v>1</v>
      </c>
    </row>
    <row r="88" spans="1:5" x14ac:dyDescent="0.25">
      <c r="A88">
        <v>5018675</v>
      </c>
      <c r="B88" t="s">
        <v>3</v>
      </c>
      <c r="C88" t="s">
        <v>1641</v>
      </c>
      <c r="D88" t="s">
        <v>1592</v>
      </c>
      <c r="E88">
        <v>1</v>
      </c>
    </row>
    <row r="89" spans="1:5" x14ac:dyDescent="0.25">
      <c r="A89">
        <v>6050168</v>
      </c>
      <c r="B89" t="s">
        <v>3</v>
      </c>
      <c r="C89" t="s">
        <v>1641</v>
      </c>
      <c r="D89" t="s">
        <v>1585</v>
      </c>
      <c r="E89">
        <v>1</v>
      </c>
    </row>
    <row r="90" spans="1:5" x14ac:dyDescent="0.25">
      <c r="A90">
        <v>9054567</v>
      </c>
      <c r="B90" t="s">
        <v>3</v>
      </c>
      <c r="C90" t="s">
        <v>1641</v>
      </c>
      <c r="D90" t="s">
        <v>1585</v>
      </c>
      <c r="E90">
        <v>1</v>
      </c>
    </row>
    <row r="91" spans="1:5" x14ac:dyDescent="0.25">
      <c r="A91">
        <v>10144736</v>
      </c>
      <c r="B91" t="s">
        <v>3</v>
      </c>
      <c r="C91" t="s">
        <v>1641</v>
      </c>
      <c r="D91" t="s">
        <v>1586</v>
      </c>
      <c r="E91">
        <v>1</v>
      </c>
    </row>
    <row r="92" spans="1:5" x14ac:dyDescent="0.25">
      <c r="A92">
        <v>10157275</v>
      </c>
      <c r="B92" t="s">
        <v>3</v>
      </c>
      <c r="C92" t="s">
        <v>1641</v>
      </c>
      <c r="D92" t="s">
        <v>1585</v>
      </c>
      <c r="E92">
        <v>1</v>
      </c>
    </row>
    <row r="93" spans="1:5" x14ac:dyDescent="0.25">
      <c r="A93">
        <v>2006107</v>
      </c>
      <c r="B93" t="s">
        <v>0</v>
      </c>
      <c r="C93" t="s">
        <v>1641</v>
      </c>
      <c r="D93" t="s">
        <v>1586</v>
      </c>
      <c r="E93">
        <v>1</v>
      </c>
    </row>
    <row r="94" spans="1:5" x14ac:dyDescent="0.25">
      <c r="A94">
        <v>3000152</v>
      </c>
      <c r="B94" t="s">
        <v>0</v>
      </c>
      <c r="C94" t="s">
        <v>1641</v>
      </c>
      <c r="D94" t="s">
        <v>1585</v>
      </c>
      <c r="E94">
        <v>1</v>
      </c>
    </row>
    <row r="95" spans="1:5" x14ac:dyDescent="0.25">
      <c r="A95">
        <v>6012361</v>
      </c>
      <c r="B95" t="s">
        <v>0</v>
      </c>
      <c r="C95" t="s">
        <v>1641</v>
      </c>
      <c r="D95" t="s">
        <v>1588</v>
      </c>
      <c r="E95">
        <v>1</v>
      </c>
    </row>
    <row r="96" spans="1:5" x14ac:dyDescent="0.25">
      <c r="A96">
        <v>6043619</v>
      </c>
      <c r="B96" t="s">
        <v>0</v>
      </c>
      <c r="C96" t="s">
        <v>1641</v>
      </c>
      <c r="D96" t="s">
        <v>1586</v>
      </c>
      <c r="E96">
        <v>1</v>
      </c>
    </row>
    <row r="97" spans="1:5" x14ac:dyDescent="0.25">
      <c r="A97">
        <v>7045811</v>
      </c>
      <c r="B97" t="s">
        <v>0</v>
      </c>
      <c r="C97" t="s">
        <v>1641</v>
      </c>
      <c r="D97" t="s">
        <v>1597</v>
      </c>
      <c r="E97">
        <v>1</v>
      </c>
    </row>
    <row r="98" spans="1:5" x14ac:dyDescent="0.25">
      <c r="A98">
        <v>9095148</v>
      </c>
      <c r="B98" t="s">
        <v>0</v>
      </c>
      <c r="C98" t="s">
        <v>1641</v>
      </c>
      <c r="D98" t="s">
        <v>1587</v>
      </c>
      <c r="E98">
        <v>1</v>
      </c>
    </row>
    <row r="99" spans="1:5" x14ac:dyDescent="0.25">
      <c r="A99">
        <v>10146828</v>
      </c>
      <c r="B99" t="s">
        <v>0</v>
      </c>
      <c r="C99" t="s">
        <v>1641</v>
      </c>
      <c r="D99" t="s">
        <v>1599</v>
      </c>
      <c r="E99">
        <v>1</v>
      </c>
    </row>
    <row r="101" spans="1:5" x14ac:dyDescent="0.25">
      <c r="A101">
        <f>SUBTOTAL(2,AP[Edited_BfArM Nummer2])</f>
        <v>98</v>
      </c>
      <c r="E101">
        <f>SUBTOTAL(9,AP[Total Number of Observations])</f>
        <v>299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BF7A-DBEB-4E06-9514-AC3FE5C9E1CD}">
  <dimension ref="A1:W370"/>
  <sheetViews>
    <sheetView workbookViewId="0">
      <selection activeCell="D24" sqref="D24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32.28515625" customWidth="1"/>
    <col min="4" max="4" width="29.7109375" customWidth="1"/>
    <col min="5" max="13" width="21.140625" customWidth="1"/>
    <col min="14" max="23" width="22.140625" customWidth="1"/>
  </cols>
  <sheetData>
    <row r="1" spans="1:23" x14ac:dyDescent="0.25">
      <c r="A1" s="6" t="s">
        <v>96</v>
      </c>
      <c r="B1" s="7" t="s">
        <v>97</v>
      </c>
      <c r="C1" s="2" t="s">
        <v>1708</v>
      </c>
      <c r="D1" s="2" t="s">
        <v>1709</v>
      </c>
      <c r="E1" s="2" t="s">
        <v>1710</v>
      </c>
      <c r="F1" s="2" t="s">
        <v>1711</v>
      </c>
      <c r="G1" s="2" t="s">
        <v>1712</v>
      </c>
      <c r="H1" s="2" t="s">
        <v>1713</v>
      </c>
      <c r="I1" s="2" t="s">
        <v>1714</v>
      </c>
      <c r="J1" s="2" t="s">
        <v>1715</v>
      </c>
      <c r="K1" s="2" t="s">
        <v>1716</v>
      </c>
      <c r="L1" s="2" t="s">
        <v>1717</v>
      </c>
      <c r="M1" s="2" t="s">
        <v>1718</v>
      </c>
      <c r="N1" s="2" t="s">
        <v>1719</v>
      </c>
      <c r="O1" s="2" t="s">
        <v>1720</v>
      </c>
      <c r="P1" s="2" t="s">
        <v>1721</v>
      </c>
      <c r="Q1" s="2" t="s">
        <v>1722</v>
      </c>
      <c r="R1" s="2" t="s">
        <v>1723</v>
      </c>
      <c r="S1" s="2" t="s">
        <v>1724</v>
      </c>
      <c r="T1" s="2" t="s">
        <v>1725</v>
      </c>
      <c r="U1" s="2" t="s">
        <v>1726</v>
      </c>
      <c r="V1" s="2" t="s">
        <v>1727</v>
      </c>
      <c r="W1" s="2" t="s">
        <v>1728</v>
      </c>
    </row>
    <row r="2" spans="1:23" x14ac:dyDescent="0.25">
      <c r="A2">
        <v>7072184</v>
      </c>
      <c r="B2" t="s">
        <v>20</v>
      </c>
      <c r="C2" s="12"/>
      <c r="D2" s="13"/>
      <c r="E2" s="13"/>
      <c r="F2" s="13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>
        <v>9108231</v>
      </c>
      <c r="B3" t="s">
        <v>20</v>
      </c>
      <c r="C3" s="12"/>
      <c r="D3" s="13"/>
      <c r="E3" s="13"/>
      <c r="F3" s="13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A4">
        <v>12061933</v>
      </c>
      <c r="B4" t="s">
        <v>20</v>
      </c>
      <c r="C4" s="12"/>
      <c r="D4" s="13"/>
      <c r="E4" s="13"/>
      <c r="F4" s="13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x14ac:dyDescent="0.25">
      <c r="A5">
        <v>95005911</v>
      </c>
      <c r="B5" t="s">
        <v>20</v>
      </c>
    </row>
    <row r="6" spans="1:23" x14ac:dyDescent="0.25">
      <c r="A6">
        <v>99001908</v>
      </c>
      <c r="B6" t="s">
        <v>20</v>
      </c>
    </row>
    <row r="7" spans="1:23" x14ac:dyDescent="0.25">
      <c r="A7">
        <v>99004067</v>
      </c>
      <c r="B7" t="s">
        <v>20</v>
      </c>
    </row>
    <row r="8" spans="1:23" x14ac:dyDescent="0.25">
      <c r="A8">
        <v>97002136</v>
      </c>
      <c r="B8" t="s">
        <v>20</v>
      </c>
    </row>
    <row r="9" spans="1:23" x14ac:dyDescent="0.25">
      <c r="A9">
        <v>1502</v>
      </c>
      <c r="B9" t="s">
        <v>20</v>
      </c>
      <c r="C9" s="12"/>
      <c r="D9" s="13"/>
      <c r="E9" s="13"/>
      <c r="F9" s="13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x14ac:dyDescent="0.25">
      <c r="A10">
        <v>4003543</v>
      </c>
      <c r="B10" t="s">
        <v>20</v>
      </c>
      <c r="C10" s="12"/>
      <c r="D10" s="13"/>
      <c r="E10" s="13"/>
      <c r="F10" s="13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x14ac:dyDescent="0.25">
      <c r="A11">
        <v>4900261</v>
      </c>
      <c r="B11" t="s">
        <v>20</v>
      </c>
      <c r="C11" s="12"/>
      <c r="D11" s="13"/>
      <c r="E11" s="13"/>
      <c r="F11" s="13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x14ac:dyDescent="0.25">
      <c r="C12" s="12"/>
      <c r="D12" s="13"/>
      <c r="E12" s="13"/>
      <c r="F12" s="13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x14ac:dyDescent="0.25">
      <c r="A13">
        <v>14242856</v>
      </c>
      <c r="B13" t="s">
        <v>18</v>
      </c>
      <c r="C13" s="12"/>
      <c r="D13" s="13"/>
      <c r="E13" s="13"/>
      <c r="F13" s="13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x14ac:dyDescent="0.25">
      <c r="A14">
        <v>99001183</v>
      </c>
      <c r="B14" t="s">
        <v>18</v>
      </c>
      <c r="C14" s="12"/>
      <c r="D14" s="13"/>
      <c r="E14" s="13"/>
      <c r="F14" s="13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x14ac:dyDescent="0.25">
      <c r="A15">
        <v>3000983</v>
      </c>
      <c r="B15" t="s">
        <v>18</v>
      </c>
      <c r="D15" s="13"/>
      <c r="E15" s="13"/>
      <c r="F15" s="13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x14ac:dyDescent="0.25">
      <c r="A16">
        <v>10064335</v>
      </c>
      <c r="B16" t="s">
        <v>18</v>
      </c>
      <c r="C16" s="12"/>
      <c r="D16" s="13"/>
      <c r="E16" s="13"/>
      <c r="F16" s="13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x14ac:dyDescent="0.25">
      <c r="A17" s="12"/>
      <c r="C17" s="12"/>
      <c r="D17" s="13"/>
      <c r="E17" s="13"/>
      <c r="F17" s="13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x14ac:dyDescent="0.25">
      <c r="A18">
        <v>1480</v>
      </c>
      <c r="B18" t="s">
        <v>16</v>
      </c>
    </row>
    <row r="19" spans="1:23" x14ac:dyDescent="0.25">
      <c r="A19">
        <v>7063959</v>
      </c>
      <c r="B19" t="s">
        <v>16</v>
      </c>
      <c r="C19" s="12"/>
      <c r="D19" s="13"/>
      <c r="E19" s="13"/>
      <c r="F19" s="13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x14ac:dyDescent="0.25">
      <c r="A20">
        <v>1003215</v>
      </c>
      <c r="B20" t="s">
        <v>16</v>
      </c>
      <c r="C20" s="12"/>
      <c r="D20" s="35">
        <v>2.9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x14ac:dyDescent="0.25">
      <c r="A21">
        <v>99000802</v>
      </c>
      <c r="B21" t="s">
        <v>16</v>
      </c>
      <c r="C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x14ac:dyDescent="0.25">
      <c r="A22">
        <v>99000892</v>
      </c>
      <c r="B22" t="s">
        <v>16</v>
      </c>
      <c r="C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x14ac:dyDescent="0.25">
      <c r="A23" s="14">
        <v>1000192</v>
      </c>
      <c r="B23" t="s">
        <v>16</v>
      </c>
      <c r="C23" s="12"/>
      <c r="D23" s="13"/>
      <c r="E23" s="13"/>
      <c r="F23" s="13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x14ac:dyDescent="0.25">
      <c r="A24">
        <v>1506</v>
      </c>
      <c r="B24" t="s">
        <v>16</v>
      </c>
      <c r="C24" s="12"/>
      <c r="D24" s="13"/>
      <c r="E24" s="13"/>
      <c r="F24" s="13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x14ac:dyDescent="0.25">
      <c r="A25" s="14">
        <v>99000894</v>
      </c>
      <c r="B25" t="s">
        <v>16</v>
      </c>
      <c r="C25" s="12"/>
      <c r="D25" s="13"/>
      <c r="E25" s="13"/>
      <c r="F25" s="13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x14ac:dyDescent="0.25">
      <c r="A26">
        <v>99000897</v>
      </c>
      <c r="B26" t="s">
        <v>16</v>
      </c>
    </row>
    <row r="27" spans="1:23" x14ac:dyDescent="0.25">
      <c r="A27">
        <v>99001245</v>
      </c>
      <c r="B27" t="s">
        <v>16</v>
      </c>
    </row>
    <row r="28" spans="1:23" x14ac:dyDescent="0.25">
      <c r="A28">
        <v>99001902</v>
      </c>
      <c r="B28" t="s">
        <v>16</v>
      </c>
    </row>
    <row r="29" spans="1:23" x14ac:dyDescent="0.25">
      <c r="A29">
        <v>99001912</v>
      </c>
      <c r="B29" t="s">
        <v>16</v>
      </c>
    </row>
    <row r="30" spans="1:23" x14ac:dyDescent="0.25">
      <c r="A30">
        <v>99001913</v>
      </c>
      <c r="B30" t="s">
        <v>16</v>
      </c>
    </row>
    <row r="31" spans="1:23" x14ac:dyDescent="0.25">
      <c r="A31">
        <v>99001937</v>
      </c>
      <c r="B31" t="s">
        <v>16</v>
      </c>
    </row>
    <row r="32" spans="1:23" x14ac:dyDescent="0.25">
      <c r="A32">
        <v>99001943</v>
      </c>
      <c r="B32" t="s">
        <v>16</v>
      </c>
    </row>
    <row r="33" spans="1:23" x14ac:dyDescent="0.25">
      <c r="A33">
        <v>99001927</v>
      </c>
      <c r="B33" t="s">
        <v>16</v>
      </c>
    </row>
    <row r="34" spans="1:23" x14ac:dyDescent="0.25">
      <c r="A34">
        <v>1505</v>
      </c>
      <c r="B34" t="s">
        <v>16</v>
      </c>
      <c r="C34" s="12"/>
      <c r="D34" s="13"/>
      <c r="E34" s="13"/>
      <c r="F34" s="1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x14ac:dyDescent="0.25">
      <c r="A35" s="14">
        <v>1000197</v>
      </c>
      <c r="B35" t="s">
        <v>16</v>
      </c>
      <c r="C35" s="12"/>
      <c r="D35" s="13"/>
      <c r="E35" s="13"/>
      <c r="F35" s="1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x14ac:dyDescent="0.25">
      <c r="A36" s="14">
        <v>96018835</v>
      </c>
      <c r="B36" t="s">
        <v>16</v>
      </c>
      <c r="C36" s="12"/>
      <c r="D36" s="13"/>
      <c r="E36" s="13"/>
      <c r="F36" s="13"/>
      <c r="G36">
        <v>2082</v>
      </c>
    </row>
    <row r="37" spans="1:23" x14ac:dyDescent="0.25">
      <c r="A37">
        <v>98008326</v>
      </c>
      <c r="B37" t="s">
        <v>16</v>
      </c>
      <c r="C37" s="12"/>
      <c r="D37" s="13"/>
      <c r="E37" s="13"/>
      <c r="F37" s="1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x14ac:dyDescent="0.25">
      <c r="A38">
        <v>99000717</v>
      </c>
      <c r="B38" t="s">
        <v>16</v>
      </c>
      <c r="C38" s="12"/>
      <c r="D38" s="13"/>
      <c r="E38" s="13"/>
      <c r="F38" s="1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40" spans="1:23" x14ac:dyDescent="0.25">
      <c r="A40" s="15">
        <v>6016435</v>
      </c>
      <c r="B40" t="s">
        <v>14</v>
      </c>
    </row>
    <row r="41" spans="1:23" x14ac:dyDescent="0.25">
      <c r="A41">
        <v>8045149</v>
      </c>
      <c r="B41" t="s">
        <v>14</v>
      </c>
    </row>
    <row r="42" spans="1:23" x14ac:dyDescent="0.25">
      <c r="A42">
        <v>10023001</v>
      </c>
      <c r="B42" t="s">
        <v>14</v>
      </c>
    </row>
    <row r="43" spans="1:23" x14ac:dyDescent="0.25">
      <c r="A43">
        <v>10027526</v>
      </c>
      <c r="B43" t="s">
        <v>14</v>
      </c>
    </row>
    <row r="44" spans="1:23" x14ac:dyDescent="0.25">
      <c r="A44">
        <v>14222171</v>
      </c>
      <c r="B44" t="s">
        <v>14</v>
      </c>
    </row>
    <row r="45" spans="1:23" x14ac:dyDescent="0.25">
      <c r="A45">
        <v>1006143</v>
      </c>
      <c r="B45" t="s">
        <v>14</v>
      </c>
    </row>
    <row r="46" spans="1:23" x14ac:dyDescent="0.25">
      <c r="A46">
        <v>6006917</v>
      </c>
      <c r="B46" t="s">
        <v>14</v>
      </c>
    </row>
    <row r="48" spans="1:23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1" x14ac:dyDescent="0.25">
      <c r="A129">
        <v>12229481</v>
      </c>
      <c r="B129" t="s">
        <v>5</v>
      </c>
    </row>
    <row r="130" spans="1:21" x14ac:dyDescent="0.25">
      <c r="A130">
        <v>12258821</v>
      </c>
      <c r="B130" t="s">
        <v>5</v>
      </c>
    </row>
    <row r="131" spans="1:21" x14ac:dyDescent="0.25">
      <c r="A131">
        <v>12309729</v>
      </c>
      <c r="B131" t="s">
        <v>5</v>
      </c>
    </row>
    <row r="132" spans="1:21" x14ac:dyDescent="0.25">
      <c r="A132">
        <v>12314941</v>
      </c>
      <c r="B132" t="s">
        <v>5</v>
      </c>
    </row>
    <row r="133" spans="1:21" x14ac:dyDescent="0.25">
      <c r="A133">
        <v>12323945</v>
      </c>
      <c r="B133" t="s">
        <v>5</v>
      </c>
    </row>
    <row r="134" spans="1:21" x14ac:dyDescent="0.25">
      <c r="A134">
        <v>13005942</v>
      </c>
      <c r="B134" t="s">
        <v>5</v>
      </c>
    </row>
    <row r="135" spans="1:21" x14ac:dyDescent="0.25">
      <c r="A135">
        <v>324</v>
      </c>
      <c r="B135" t="s">
        <v>5</v>
      </c>
      <c r="E135">
        <v>66000</v>
      </c>
      <c r="R135">
        <v>6.2</v>
      </c>
    </row>
    <row r="136" spans="1:21" x14ac:dyDescent="0.25">
      <c r="A136" s="14">
        <v>3909</v>
      </c>
      <c r="B136" t="s">
        <v>5</v>
      </c>
      <c r="I136" s="14">
        <v>1.46</v>
      </c>
      <c r="U136" s="14">
        <v>2.12</v>
      </c>
    </row>
    <row r="137" spans="1:21" x14ac:dyDescent="0.25">
      <c r="A137" s="14">
        <v>4663</v>
      </c>
      <c r="B137" t="s">
        <v>5</v>
      </c>
    </row>
    <row r="138" spans="1:21" x14ac:dyDescent="0.25">
      <c r="A138">
        <v>1005522</v>
      </c>
      <c r="B138" t="s">
        <v>5</v>
      </c>
    </row>
    <row r="139" spans="1:21" x14ac:dyDescent="0.25">
      <c r="A139">
        <v>1007631</v>
      </c>
      <c r="B139" t="s">
        <v>5</v>
      </c>
    </row>
    <row r="140" spans="1:21" x14ac:dyDescent="0.25">
      <c r="A140">
        <v>1009760</v>
      </c>
      <c r="B140" t="s">
        <v>5</v>
      </c>
      <c r="Q140">
        <v>40000</v>
      </c>
    </row>
    <row r="141" spans="1:21" x14ac:dyDescent="0.25">
      <c r="A141">
        <v>2000646</v>
      </c>
      <c r="B141" t="s">
        <v>5</v>
      </c>
    </row>
    <row r="142" spans="1:21" x14ac:dyDescent="0.25">
      <c r="A142">
        <v>2003761</v>
      </c>
      <c r="B142" t="s">
        <v>5</v>
      </c>
    </row>
    <row r="143" spans="1:21" x14ac:dyDescent="0.25">
      <c r="A143">
        <v>2004061</v>
      </c>
      <c r="B143" t="s">
        <v>5</v>
      </c>
    </row>
    <row r="144" spans="1:21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3" x14ac:dyDescent="0.25">
      <c r="A225">
        <v>97005797</v>
      </c>
      <c r="B225" t="s">
        <v>3</v>
      </c>
    </row>
    <row r="226" spans="1:23" x14ac:dyDescent="0.25">
      <c r="A226">
        <v>99000345</v>
      </c>
      <c r="B226" t="s">
        <v>3</v>
      </c>
    </row>
    <row r="227" spans="1:23" x14ac:dyDescent="0.25">
      <c r="A227" s="14">
        <v>5006592</v>
      </c>
      <c r="B227" t="s">
        <v>3</v>
      </c>
    </row>
    <row r="228" spans="1:23" x14ac:dyDescent="0.25">
      <c r="A228">
        <v>5007274</v>
      </c>
      <c r="B228" t="s">
        <v>3</v>
      </c>
    </row>
    <row r="229" spans="1:23" x14ac:dyDescent="0.25">
      <c r="A229">
        <v>5015851</v>
      </c>
      <c r="B229" t="s">
        <v>3</v>
      </c>
      <c r="S229">
        <v>3960</v>
      </c>
      <c r="T229">
        <v>4380</v>
      </c>
      <c r="V229">
        <v>5760</v>
      </c>
      <c r="W229">
        <v>5520</v>
      </c>
    </row>
    <row r="230" spans="1:23" x14ac:dyDescent="0.25">
      <c r="A230">
        <v>6015647</v>
      </c>
      <c r="B230" t="s">
        <v>3</v>
      </c>
      <c r="P230">
        <v>3100</v>
      </c>
    </row>
    <row r="231" spans="1:23" x14ac:dyDescent="0.25">
      <c r="A231" s="14">
        <v>6056633</v>
      </c>
      <c r="B231" t="s">
        <v>3</v>
      </c>
    </row>
    <row r="232" spans="1:23" x14ac:dyDescent="0.25">
      <c r="A232">
        <v>7086224</v>
      </c>
      <c r="B232" t="s">
        <v>3</v>
      </c>
    </row>
    <row r="233" spans="1:23" x14ac:dyDescent="0.25">
      <c r="A233" s="14">
        <v>8040959</v>
      </c>
      <c r="B233" t="s">
        <v>3</v>
      </c>
    </row>
    <row r="234" spans="1:23" x14ac:dyDescent="0.25">
      <c r="A234">
        <v>8107048</v>
      </c>
      <c r="B234" t="s">
        <v>3</v>
      </c>
    </row>
    <row r="235" spans="1:23" x14ac:dyDescent="0.25">
      <c r="A235" s="14">
        <v>8124044</v>
      </c>
      <c r="B235" t="s">
        <v>3</v>
      </c>
    </row>
    <row r="236" spans="1:23" x14ac:dyDescent="0.25">
      <c r="A236">
        <v>8142949</v>
      </c>
      <c r="B236" t="s">
        <v>3</v>
      </c>
    </row>
    <row r="237" spans="1:23" x14ac:dyDescent="0.25">
      <c r="A237">
        <v>9023306</v>
      </c>
      <c r="B237" t="s">
        <v>3</v>
      </c>
    </row>
    <row r="238" spans="1:23" x14ac:dyDescent="0.25">
      <c r="A238">
        <v>9034464</v>
      </c>
      <c r="B238" t="s">
        <v>3</v>
      </c>
    </row>
    <row r="239" spans="1:23" x14ac:dyDescent="0.25">
      <c r="A239">
        <v>9040167</v>
      </c>
      <c r="B239" t="s">
        <v>3</v>
      </c>
    </row>
    <row r="240" spans="1:23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17" x14ac:dyDescent="0.25">
      <c r="A273">
        <v>11228365</v>
      </c>
      <c r="B273" t="s">
        <v>3</v>
      </c>
    </row>
    <row r="274" spans="1:17" x14ac:dyDescent="0.25">
      <c r="A274">
        <v>11242475</v>
      </c>
      <c r="B274" t="s">
        <v>3</v>
      </c>
    </row>
    <row r="275" spans="1:17" x14ac:dyDescent="0.25">
      <c r="A275" s="15">
        <v>12006392</v>
      </c>
      <c r="B275" t="s">
        <v>3</v>
      </c>
    </row>
    <row r="276" spans="1:17" x14ac:dyDescent="0.25">
      <c r="A276">
        <v>12020246</v>
      </c>
      <c r="B276" t="s">
        <v>3</v>
      </c>
    </row>
    <row r="277" spans="1:17" x14ac:dyDescent="0.25">
      <c r="A277">
        <v>12035138</v>
      </c>
      <c r="B277" t="s">
        <v>3</v>
      </c>
    </row>
    <row r="278" spans="1:17" x14ac:dyDescent="0.25">
      <c r="A278" s="15">
        <v>12111578</v>
      </c>
      <c r="B278" t="s">
        <v>3</v>
      </c>
    </row>
    <row r="279" spans="1:17" x14ac:dyDescent="0.25">
      <c r="A279" s="15">
        <v>12133434</v>
      </c>
      <c r="B279" t="s">
        <v>3</v>
      </c>
    </row>
    <row r="280" spans="1:17" x14ac:dyDescent="0.25">
      <c r="A280">
        <v>12164268</v>
      </c>
      <c r="B280" t="s">
        <v>3</v>
      </c>
    </row>
    <row r="281" spans="1:17" x14ac:dyDescent="0.25">
      <c r="A281">
        <v>12164269</v>
      </c>
      <c r="B281" t="s">
        <v>3</v>
      </c>
    </row>
    <row r="282" spans="1:17" x14ac:dyDescent="0.25">
      <c r="A282">
        <v>12168562</v>
      </c>
      <c r="B282" t="s">
        <v>3</v>
      </c>
    </row>
    <row r="283" spans="1:17" x14ac:dyDescent="0.25">
      <c r="A283">
        <v>12190939</v>
      </c>
      <c r="B283" t="s">
        <v>3</v>
      </c>
    </row>
    <row r="284" spans="1:17" x14ac:dyDescent="0.25">
      <c r="A284">
        <v>12311081</v>
      </c>
      <c r="B284" t="s">
        <v>3</v>
      </c>
    </row>
    <row r="285" spans="1:17" x14ac:dyDescent="0.25">
      <c r="A285">
        <v>13006749</v>
      </c>
      <c r="B285" t="s">
        <v>3</v>
      </c>
    </row>
    <row r="286" spans="1:17" x14ac:dyDescent="0.25">
      <c r="A286" s="17"/>
    </row>
    <row r="287" spans="1:17" x14ac:dyDescent="0.25">
      <c r="A287" s="14">
        <v>5281</v>
      </c>
      <c r="B287" t="s">
        <v>0</v>
      </c>
    </row>
    <row r="288" spans="1:17" x14ac:dyDescent="0.25">
      <c r="A288" s="14">
        <v>200085</v>
      </c>
      <c r="B288" t="s">
        <v>0</v>
      </c>
      <c r="F288" s="35">
        <v>8.74</v>
      </c>
      <c r="G288" s="35"/>
      <c r="H288" s="35"/>
      <c r="I288" s="35">
        <v>5.89</v>
      </c>
      <c r="J288" s="35">
        <v>4.67</v>
      </c>
      <c r="K288" s="35">
        <v>5.54</v>
      </c>
      <c r="L288" s="35"/>
      <c r="M288" s="35"/>
      <c r="N288" s="35">
        <v>6.33</v>
      </c>
      <c r="O288" s="35">
        <v>6.55</v>
      </c>
      <c r="P288" s="35"/>
      <c r="Q288" s="35">
        <v>7.66</v>
      </c>
    </row>
    <row r="289" spans="1:13" x14ac:dyDescent="0.25">
      <c r="A289" s="14">
        <v>500129</v>
      </c>
      <c r="B289" t="s">
        <v>0</v>
      </c>
    </row>
    <row r="290" spans="1:13" x14ac:dyDescent="0.25">
      <c r="A290" s="20">
        <v>1002033</v>
      </c>
      <c r="B290" t="s">
        <v>0</v>
      </c>
    </row>
    <row r="291" spans="1:13" x14ac:dyDescent="0.25">
      <c r="A291" s="14">
        <v>1003457</v>
      </c>
      <c r="B291" t="s">
        <v>0</v>
      </c>
    </row>
    <row r="292" spans="1:13" x14ac:dyDescent="0.25">
      <c r="A292" s="14">
        <v>2005223</v>
      </c>
      <c r="B292" t="s">
        <v>0</v>
      </c>
    </row>
    <row r="293" spans="1:13" x14ac:dyDescent="0.25">
      <c r="A293">
        <v>2006107</v>
      </c>
      <c r="B293" t="s">
        <v>0</v>
      </c>
    </row>
    <row r="294" spans="1:13" x14ac:dyDescent="0.25">
      <c r="A294" s="14">
        <v>2012014</v>
      </c>
      <c r="B294" t="s">
        <v>0</v>
      </c>
      <c r="C294">
        <v>5100</v>
      </c>
    </row>
    <row r="295" spans="1:13" x14ac:dyDescent="0.25">
      <c r="A295" s="14">
        <v>3000152</v>
      </c>
      <c r="B295" t="s">
        <v>0</v>
      </c>
      <c r="D295" s="23">
        <v>5391</v>
      </c>
    </row>
    <row r="296" spans="1:13" x14ac:dyDescent="0.25">
      <c r="A296">
        <v>3014566</v>
      </c>
      <c r="B296" t="s">
        <v>0</v>
      </c>
    </row>
    <row r="297" spans="1:13" x14ac:dyDescent="0.25">
      <c r="A297">
        <v>3015058</v>
      </c>
      <c r="B297" t="s">
        <v>0</v>
      </c>
      <c r="F297" s="35" t="s">
        <v>1729</v>
      </c>
      <c r="G297" s="35"/>
      <c r="H297" s="35"/>
      <c r="I297" s="35"/>
      <c r="J297" s="35"/>
      <c r="K297" s="35"/>
      <c r="L297" s="35"/>
      <c r="M297" s="35">
        <v>5.75</v>
      </c>
    </row>
    <row r="298" spans="1:13" x14ac:dyDescent="0.25">
      <c r="A298" s="18">
        <v>4000996</v>
      </c>
      <c r="B298" t="s">
        <v>0</v>
      </c>
      <c r="G298">
        <v>4020</v>
      </c>
      <c r="H298">
        <v>4200</v>
      </c>
      <c r="L298">
        <v>4380</v>
      </c>
    </row>
    <row r="299" spans="1:13" x14ac:dyDescent="0.25">
      <c r="A299">
        <v>4003768</v>
      </c>
      <c r="B299" t="s">
        <v>0</v>
      </c>
    </row>
    <row r="300" spans="1:13" x14ac:dyDescent="0.25">
      <c r="A300">
        <v>4006540</v>
      </c>
      <c r="B300" t="s">
        <v>0</v>
      </c>
    </row>
    <row r="301" spans="1:13" x14ac:dyDescent="0.25">
      <c r="A301">
        <v>4007054</v>
      </c>
      <c r="B301" t="s">
        <v>0</v>
      </c>
    </row>
    <row r="302" spans="1:13" x14ac:dyDescent="0.25">
      <c r="A302">
        <v>4011002</v>
      </c>
      <c r="B302" t="s">
        <v>0</v>
      </c>
    </row>
    <row r="303" spans="1:13" x14ac:dyDescent="0.25">
      <c r="A303">
        <v>4900268</v>
      </c>
      <c r="B303" t="s">
        <v>0</v>
      </c>
    </row>
    <row r="304" spans="1:13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6" x14ac:dyDescent="0.25">
      <c r="A321">
        <v>98000595</v>
      </c>
      <c r="B321" t="s">
        <v>0</v>
      </c>
    </row>
    <row r="322" spans="1:6" x14ac:dyDescent="0.25">
      <c r="A322">
        <v>98002692</v>
      </c>
      <c r="B322" t="s">
        <v>0</v>
      </c>
    </row>
    <row r="323" spans="1:6" x14ac:dyDescent="0.25">
      <c r="A323">
        <v>98005277</v>
      </c>
      <c r="B323" t="s">
        <v>0</v>
      </c>
    </row>
    <row r="324" spans="1:6" x14ac:dyDescent="0.25">
      <c r="A324">
        <v>99001815</v>
      </c>
      <c r="B324" t="s">
        <v>0</v>
      </c>
    </row>
    <row r="325" spans="1:6" x14ac:dyDescent="0.25">
      <c r="A325">
        <v>6012361</v>
      </c>
      <c r="B325" t="s">
        <v>0</v>
      </c>
    </row>
    <row r="326" spans="1:6" x14ac:dyDescent="0.25">
      <c r="A326">
        <v>6015793</v>
      </c>
      <c r="B326" t="s">
        <v>0</v>
      </c>
    </row>
    <row r="327" spans="1:6" x14ac:dyDescent="0.25">
      <c r="A327">
        <v>6043619</v>
      </c>
      <c r="B327" t="s">
        <v>0</v>
      </c>
    </row>
    <row r="328" spans="1:6" x14ac:dyDescent="0.25">
      <c r="A328">
        <v>7001097</v>
      </c>
      <c r="B328" t="s">
        <v>0</v>
      </c>
    </row>
    <row r="329" spans="1:6" x14ac:dyDescent="0.25">
      <c r="A329">
        <v>7011435</v>
      </c>
      <c r="B329" t="s">
        <v>0</v>
      </c>
    </row>
    <row r="330" spans="1:6" x14ac:dyDescent="0.25">
      <c r="A330">
        <v>7045811</v>
      </c>
      <c r="B330" t="s">
        <v>0</v>
      </c>
    </row>
    <row r="331" spans="1:6" x14ac:dyDescent="0.25">
      <c r="A331">
        <v>7071198</v>
      </c>
      <c r="B331" t="s">
        <v>0</v>
      </c>
    </row>
    <row r="332" spans="1:6" x14ac:dyDescent="0.25">
      <c r="A332">
        <v>7101143</v>
      </c>
      <c r="B332" t="s">
        <v>0</v>
      </c>
    </row>
    <row r="333" spans="1:6" x14ac:dyDescent="0.25">
      <c r="A333">
        <v>8073350</v>
      </c>
      <c r="B333" t="s">
        <v>0</v>
      </c>
    </row>
    <row r="334" spans="1:6" x14ac:dyDescent="0.25">
      <c r="A334">
        <v>8073645</v>
      </c>
      <c r="B334" t="s">
        <v>0</v>
      </c>
      <c r="F334">
        <v>4058.5</v>
      </c>
    </row>
    <row r="335" spans="1:6" x14ac:dyDescent="0.25">
      <c r="A335" s="20">
        <v>8089666</v>
      </c>
      <c r="B335" t="s">
        <v>0</v>
      </c>
    </row>
    <row r="336" spans="1:6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7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6A0D-216C-4FE8-B600-B65F92C16B1C}">
  <dimension ref="A1:E16"/>
  <sheetViews>
    <sheetView workbookViewId="0">
      <selection activeCell="E17" sqref="E17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6.5703125" bestFit="1" customWidth="1"/>
    <col min="4" max="4" width="81.140625" bestFit="1" customWidth="1"/>
    <col min="5" max="5" width="30.28515625" bestFit="1" customWidth="1"/>
  </cols>
  <sheetData>
    <row r="1" spans="1:5" x14ac:dyDescent="0.25">
      <c r="A1" s="43" t="s">
        <v>96</v>
      </c>
      <c r="B1" s="43" t="s">
        <v>97</v>
      </c>
      <c r="C1" s="43" t="s">
        <v>2818</v>
      </c>
      <c r="D1" s="43" t="s">
        <v>95</v>
      </c>
      <c r="E1" s="43" t="s">
        <v>133</v>
      </c>
    </row>
    <row r="2" spans="1:5" x14ac:dyDescent="0.25">
      <c r="A2" s="43">
        <v>200085</v>
      </c>
      <c r="B2" s="43" t="s">
        <v>0</v>
      </c>
      <c r="C2" s="43" t="s">
        <v>2818</v>
      </c>
      <c r="D2" s="43" t="s">
        <v>2822</v>
      </c>
      <c r="E2" s="43">
        <v>7</v>
      </c>
    </row>
    <row r="3" spans="1:5" x14ac:dyDescent="0.25">
      <c r="A3" s="43">
        <v>5015851</v>
      </c>
      <c r="B3" s="43" t="s">
        <v>3</v>
      </c>
      <c r="C3" s="43" t="s">
        <v>2818</v>
      </c>
      <c r="D3" s="43" t="s">
        <v>2821</v>
      </c>
      <c r="E3" s="43">
        <v>4</v>
      </c>
    </row>
    <row r="4" spans="1:5" x14ac:dyDescent="0.25">
      <c r="A4" s="43">
        <v>4000996</v>
      </c>
      <c r="B4" s="43" t="s">
        <v>0</v>
      </c>
      <c r="C4" s="43" t="s">
        <v>2818</v>
      </c>
      <c r="D4" s="43" t="s">
        <v>2824</v>
      </c>
      <c r="E4" s="43">
        <v>3</v>
      </c>
    </row>
    <row r="5" spans="1:5" x14ac:dyDescent="0.25">
      <c r="A5" s="43">
        <v>324</v>
      </c>
      <c r="B5" s="43" t="s">
        <v>5</v>
      </c>
      <c r="C5" s="43" t="s">
        <v>2818</v>
      </c>
      <c r="D5" s="43" t="s">
        <v>2819</v>
      </c>
      <c r="E5" s="43">
        <v>2</v>
      </c>
    </row>
    <row r="6" spans="1:5" x14ac:dyDescent="0.25">
      <c r="A6" s="43">
        <v>3909</v>
      </c>
      <c r="B6" s="43" t="s">
        <v>5</v>
      </c>
      <c r="C6" s="43" t="s">
        <v>2818</v>
      </c>
      <c r="D6" s="43" t="s">
        <v>2820</v>
      </c>
      <c r="E6" s="43">
        <v>2</v>
      </c>
    </row>
    <row r="7" spans="1:5" x14ac:dyDescent="0.25">
      <c r="A7" s="43">
        <v>3015058</v>
      </c>
      <c r="B7" s="43" t="s">
        <v>0</v>
      </c>
      <c r="C7" s="43" t="s">
        <v>2818</v>
      </c>
      <c r="D7" s="43" t="s">
        <v>2823</v>
      </c>
      <c r="E7" s="43">
        <v>2</v>
      </c>
    </row>
    <row r="8" spans="1:5" x14ac:dyDescent="0.25">
      <c r="A8" s="43">
        <v>1003215</v>
      </c>
      <c r="B8" s="43" t="s">
        <v>16</v>
      </c>
      <c r="C8" s="43" t="s">
        <v>2818</v>
      </c>
      <c r="D8" s="43" t="s">
        <v>1709</v>
      </c>
      <c r="E8" s="43">
        <v>1</v>
      </c>
    </row>
    <row r="9" spans="1:5" x14ac:dyDescent="0.25">
      <c r="A9" s="43">
        <v>96018835</v>
      </c>
      <c r="B9" s="43" t="s">
        <v>16</v>
      </c>
      <c r="C9" s="43" t="s">
        <v>2818</v>
      </c>
      <c r="D9" s="43" t="s">
        <v>1712</v>
      </c>
      <c r="E9" s="43">
        <v>1</v>
      </c>
    </row>
    <row r="10" spans="1:5" x14ac:dyDescent="0.25">
      <c r="A10" s="43">
        <v>1009760</v>
      </c>
      <c r="B10" s="43" t="s">
        <v>5</v>
      </c>
      <c r="C10" s="43" t="s">
        <v>2818</v>
      </c>
      <c r="D10" s="43" t="s">
        <v>1722</v>
      </c>
      <c r="E10" s="43">
        <v>1</v>
      </c>
    </row>
    <row r="11" spans="1:5" x14ac:dyDescent="0.25">
      <c r="A11" s="43">
        <v>6015647</v>
      </c>
      <c r="B11" s="43" t="s">
        <v>3</v>
      </c>
      <c r="C11" s="43" t="s">
        <v>2818</v>
      </c>
      <c r="D11" s="43" t="s">
        <v>1721</v>
      </c>
      <c r="E11" s="43">
        <v>1</v>
      </c>
    </row>
    <row r="12" spans="1:5" x14ac:dyDescent="0.25">
      <c r="A12" s="43">
        <v>2012014</v>
      </c>
      <c r="B12" s="43" t="s">
        <v>0</v>
      </c>
      <c r="C12" s="43" t="s">
        <v>2818</v>
      </c>
      <c r="D12" s="43" t="s">
        <v>1708</v>
      </c>
      <c r="E12" s="43">
        <v>1</v>
      </c>
    </row>
    <row r="13" spans="1:5" x14ac:dyDescent="0.25">
      <c r="A13" s="43">
        <v>3000152</v>
      </c>
      <c r="B13" s="43" t="s">
        <v>0</v>
      </c>
      <c r="C13" s="43" t="s">
        <v>2818</v>
      </c>
      <c r="D13" s="43" t="s">
        <v>1709</v>
      </c>
      <c r="E13" s="43">
        <v>1</v>
      </c>
    </row>
    <row r="14" spans="1:5" x14ac:dyDescent="0.25">
      <c r="A14" s="43">
        <v>8073645</v>
      </c>
      <c r="B14" s="43" t="s">
        <v>0</v>
      </c>
      <c r="C14" s="43" t="s">
        <v>2818</v>
      </c>
      <c r="D14" s="43" t="s">
        <v>1711</v>
      </c>
      <c r="E14" s="43">
        <v>1</v>
      </c>
    </row>
    <row r="16" spans="1:5" x14ac:dyDescent="0.25">
      <c r="A16">
        <f>SUBTOTAL(2,Cholinesterase[Edited_BfArM Nummer2])</f>
        <v>13</v>
      </c>
      <c r="E16">
        <f>SUBTOTAL(9,Cholinesterase[Total Number of Observations])</f>
        <v>27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V370"/>
  <sheetViews>
    <sheetView workbookViewId="0">
      <selection sqref="A1:AV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7" width="27.140625" customWidth="1"/>
    <col min="8" max="15" width="26.140625" customWidth="1"/>
    <col min="16" max="16" width="24.5703125" customWidth="1"/>
    <col min="17" max="25" width="16" customWidth="1"/>
    <col min="26" max="45" width="17" customWidth="1"/>
    <col min="46" max="46" width="28.5703125" customWidth="1"/>
    <col min="47" max="48" width="20" customWidth="1"/>
  </cols>
  <sheetData>
    <row r="1" spans="1:48" x14ac:dyDescent="0.25">
      <c r="A1" s="6" t="s">
        <v>96</v>
      </c>
      <c r="B1" s="7" t="s">
        <v>97</v>
      </c>
      <c r="C1" s="2" t="s">
        <v>1730</v>
      </c>
      <c r="D1" s="2" t="s">
        <v>1731</v>
      </c>
      <c r="E1" s="2" t="s">
        <v>1732</v>
      </c>
      <c r="F1" s="2" t="s">
        <v>1733</v>
      </c>
      <c r="G1" s="2" t="s">
        <v>1734</v>
      </c>
      <c r="H1" s="2" t="s">
        <v>1735</v>
      </c>
      <c r="I1" s="2" t="s">
        <v>1736</v>
      </c>
      <c r="J1" s="2" t="s">
        <v>1737</v>
      </c>
      <c r="K1" s="2" t="s">
        <v>1738</v>
      </c>
      <c r="L1" s="2" t="s">
        <v>1739</v>
      </c>
      <c r="M1" s="2" t="s">
        <v>1740</v>
      </c>
      <c r="N1" s="2" t="s">
        <v>1741</v>
      </c>
      <c r="O1" s="2" t="s">
        <v>1742</v>
      </c>
      <c r="P1" s="2" t="s">
        <v>1743</v>
      </c>
      <c r="Q1" s="2" t="s">
        <v>1744</v>
      </c>
      <c r="R1" s="2" t="s">
        <v>1745</v>
      </c>
      <c r="S1" s="2" t="s">
        <v>1746</v>
      </c>
      <c r="T1" s="2" t="s">
        <v>1747</v>
      </c>
      <c r="U1" s="2" t="s">
        <v>1748</v>
      </c>
      <c r="V1" s="2" t="s">
        <v>1749</v>
      </c>
      <c r="W1" s="2" t="s">
        <v>1750</v>
      </c>
      <c r="X1" s="2" t="s">
        <v>1751</v>
      </c>
      <c r="Y1" s="2" t="s">
        <v>1752</v>
      </c>
      <c r="Z1" s="2" t="s">
        <v>1753</v>
      </c>
      <c r="AA1" s="2" t="s">
        <v>1754</v>
      </c>
      <c r="AB1" s="2" t="s">
        <v>1755</v>
      </c>
      <c r="AC1" s="2" t="s">
        <v>1756</v>
      </c>
      <c r="AD1" s="2" t="s">
        <v>1757</v>
      </c>
      <c r="AE1" s="2" t="s">
        <v>1758</v>
      </c>
      <c r="AF1" s="2" t="s">
        <v>1759</v>
      </c>
      <c r="AG1" s="2" t="s">
        <v>1760</v>
      </c>
      <c r="AH1" s="2" t="s">
        <v>1761</v>
      </c>
      <c r="AI1" s="2" t="s">
        <v>1762</v>
      </c>
      <c r="AJ1" s="2" t="s">
        <v>1763</v>
      </c>
      <c r="AK1" s="2" t="s">
        <v>1764</v>
      </c>
      <c r="AL1" s="2" t="s">
        <v>1765</v>
      </c>
      <c r="AM1" s="2" t="s">
        <v>1766</v>
      </c>
      <c r="AN1" s="2" t="s">
        <v>1767</v>
      </c>
      <c r="AO1" s="2" t="s">
        <v>1768</v>
      </c>
      <c r="AP1" s="2" t="s">
        <v>1769</v>
      </c>
      <c r="AQ1" s="2" t="s">
        <v>1770</v>
      </c>
      <c r="AR1" s="2" t="s">
        <v>1771</v>
      </c>
      <c r="AS1" s="2" t="s">
        <v>1772</v>
      </c>
      <c r="AT1" s="2" t="s">
        <v>1773</v>
      </c>
      <c r="AU1" s="2" t="s">
        <v>1774</v>
      </c>
      <c r="AV1" s="2" t="s">
        <v>1775</v>
      </c>
    </row>
    <row r="2" spans="1:48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>
        <v>2.4</v>
      </c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</row>
    <row r="3" spans="1:48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3"/>
      <c r="Q3" s="13"/>
      <c r="R3" s="13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</row>
    <row r="4" spans="1:48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  <c r="Q4" s="13"/>
      <c r="R4" s="13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</row>
    <row r="5" spans="1:48" x14ac:dyDescent="0.25">
      <c r="A5">
        <v>95005911</v>
      </c>
      <c r="B5" t="s">
        <v>20</v>
      </c>
    </row>
    <row r="6" spans="1:48" x14ac:dyDescent="0.25">
      <c r="A6">
        <v>99001908</v>
      </c>
      <c r="B6" t="s">
        <v>20</v>
      </c>
    </row>
    <row r="7" spans="1:48" x14ac:dyDescent="0.25">
      <c r="A7">
        <v>99004067</v>
      </c>
      <c r="B7" t="s">
        <v>20</v>
      </c>
      <c r="P7">
        <v>1.45</v>
      </c>
    </row>
    <row r="8" spans="1:48" x14ac:dyDescent="0.25">
      <c r="A8">
        <v>97002136</v>
      </c>
      <c r="B8" t="s">
        <v>20</v>
      </c>
    </row>
    <row r="9" spans="1:48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3"/>
      <c r="R9" s="13"/>
      <c r="S9" s="12"/>
      <c r="T9" s="12"/>
      <c r="U9">
        <v>0.9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</row>
    <row r="10" spans="1:48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  <c r="R10" s="13"/>
      <c r="S10" s="12"/>
      <c r="T10" s="12"/>
      <c r="V10" s="12"/>
      <c r="W10" s="12"/>
      <c r="X10">
        <v>1.2</v>
      </c>
      <c r="AA10" s="12"/>
      <c r="AB10">
        <v>0.9</v>
      </c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</row>
    <row r="11" spans="1:48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>
        <v>0.76</v>
      </c>
      <c r="M11">
        <v>0.53</v>
      </c>
      <c r="N11">
        <v>0.86</v>
      </c>
      <c r="P11" s="13"/>
      <c r="Q11">
        <v>0.71</v>
      </c>
      <c r="V11" s="12"/>
      <c r="W11">
        <v>0.79</v>
      </c>
      <c r="AA11" s="12"/>
      <c r="AB11" s="12"/>
      <c r="AE11" s="12"/>
      <c r="AF11" s="12"/>
      <c r="AG11">
        <v>0.69</v>
      </c>
      <c r="AM11" s="12"/>
      <c r="AN11" s="12"/>
      <c r="AO11" s="12"/>
      <c r="AP11" s="12"/>
      <c r="AQ11" s="12"/>
      <c r="AR11" s="12"/>
      <c r="AS11" s="12"/>
      <c r="AT11" s="12"/>
      <c r="AU11" s="12"/>
      <c r="AV11" s="12"/>
    </row>
    <row r="12" spans="1:48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3"/>
      <c r="R12" s="13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48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3"/>
      <c r="Q13" s="13"/>
      <c r="R13" s="13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48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3"/>
      <c r="Q14" s="13"/>
      <c r="R14" s="13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3"/>
      <c r="Q15" s="13"/>
      <c r="R15" s="13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8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3"/>
      <c r="Q16" s="13"/>
      <c r="R16" s="13"/>
      <c r="S16" s="12"/>
      <c r="T16" s="12"/>
      <c r="U16" s="12"/>
      <c r="V16" s="12"/>
      <c r="W16" s="12"/>
      <c r="X16" s="12"/>
      <c r="Y16" s="12"/>
      <c r="Z16" s="12"/>
      <c r="AA16">
        <v>2.2599999999999998</v>
      </c>
      <c r="AE16">
        <v>1.6</v>
      </c>
      <c r="AF16">
        <v>1.51</v>
      </c>
      <c r="AJ16" s="12"/>
      <c r="AK16" s="12"/>
      <c r="AL16" s="12"/>
      <c r="AM16">
        <v>1.56</v>
      </c>
      <c r="AN16">
        <v>1.8</v>
      </c>
    </row>
    <row r="17" spans="1:48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3"/>
      <c r="Q17" s="13"/>
      <c r="R17" s="13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</row>
    <row r="18" spans="1:48" x14ac:dyDescent="0.25">
      <c r="A18">
        <v>1480</v>
      </c>
      <c r="B18" t="s">
        <v>16</v>
      </c>
    </row>
    <row r="19" spans="1:48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3"/>
      <c r="Q19" s="13"/>
      <c r="R19" s="13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</row>
    <row r="20" spans="1:48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3"/>
      <c r="R20" s="13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  <c r="Q21" s="13"/>
      <c r="R21" s="13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</row>
    <row r="22" spans="1:48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3"/>
      <c r="Q22" s="13"/>
      <c r="R22" s="13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spans="1:48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3"/>
      <c r="R23" s="13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</row>
    <row r="24" spans="1:48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3"/>
      <c r="R24" s="13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spans="1:48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3"/>
      <c r="R25" s="13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</row>
    <row r="26" spans="1:48" x14ac:dyDescent="0.25">
      <c r="A26">
        <v>99000897</v>
      </c>
      <c r="B26" t="s">
        <v>16</v>
      </c>
    </row>
    <row r="27" spans="1:48" x14ac:dyDescent="0.25">
      <c r="A27">
        <v>99001245</v>
      </c>
      <c r="B27" t="s">
        <v>16</v>
      </c>
    </row>
    <row r="28" spans="1:48" x14ac:dyDescent="0.25">
      <c r="A28">
        <v>99001902</v>
      </c>
      <c r="B28" t="s">
        <v>16</v>
      </c>
    </row>
    <row r="29" spans="1:48" x14ac:dyDescent="0.25">
      <c r="A29">
        <v>99001912</v>
      </c>
      <c r="B29" t="s">
        <v>16</v>
      </c>
    </row>
    <row r="30" spans="1:48" x14ac:dyDescent="0.25">
      <c r="A30">
        <v>99001913</v>
      </c>
      <c r="B30" t="s">
        <v>16</v>
      </c>
    </row>
    <row r="31" spans="1:48" x14ac:dyDescent="0.25">
      <c r="A31">
        <v>99001937</v>
      </c>
      <c r="B31" t="s">
        <v>16</v>
      </c>
    </row>
    <row r="32" spans="1:48" x14ac:dyDescent="0.25">
      <c r="A32">
        <v>99001943</v>
      </c>
      <c r="B32" t="s">
        <v>16</v>
      </c>
    </row>
    <row r="33" spans="1:48" x14ac:dyDescent="0.25">
      <c r="A33">
        <v>99001927</v>
      </c>
      <c r="B33" t="s">
        <v>16</v>
      </c>
    </row>
    <row r="34" spans="1:48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  <c r="Q34" s="13"/>
      <c r="R34" s="13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spans="1:48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3"/>
      <c r="Q35" s="13"/>
      <c r="R35" s="13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</row>
    <row r="36" spans="1:48" x14ac:dyDescent="0.25">
      <c r="A36" s="14">
        <v>96018835</v>
      </c>
      <c r="B36" t="s">
        <v>16</v>
      </c>
      <c r="P36" s="13"/>
      <c r="Q36" s="13"/>
      <c r="R36" s="13"/>
      <c r="S36" s="12"/>
      <c r="T36" s="12"/>
      <c r="U36" s="12"/>
      <c r="V36">
        <v>1</v>
      </c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spans="1:48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3"/>
      <c r="Q37" s="13"/>
      <c r="R37" s="13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</row>
    <row r="38" spans="1:48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3"/>
      <c r="Q38" s="13"/>
      <c r="R38" s="13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40" spans="1:48" x14ac:dyDescent="0.25">
      <c r="A40" s="15">
        <v>6016435</v>
      </c>
      <c r="B40" t="s">
        <v>14</v>
      </c>
    </row>
    <row r="41" spans="1:48" x14ac:dyDescent="0.25">
      <c r="A41">
        <v>8045149</v>
      </c>
      <c r="B41" t="s">
        <v>14</v>
      </c>
    </row>
    <row r="42" spans="1:48" x14ac:dyDescent="0.25">
      <c r="A42">
        <v>10023001</v>
      </c>
      <c r="B42" t="s">
        <v>14</v>
      </c>
    </row>
    <row r="43" spans="1:48" x14ac:dyDescent="0.25">
      <c r="A43">
        <v>10027526</v>
      </c>
      <c r="B43" t="s">
        <v>14</v>
      </c>
    </row>
    <row r="44" spans="1:48" x14ac:dyDescent="0.25">
      <c r="A44">
        <v>14222171</v>
      </c>
      <c r="B44" t="s">
        <v>14</v>
      </c>
      <c r="AT44">
        <v>421</v>
      </c>
    </row>
    <row r="45" spans="1:48" x14ac:dyDescent="0.25">
      <c r="A45">
        <v>1006143</v>
      </c>
      <c r="B45" t="s">
        <v>14</v>
      </c>
    </row>
    <row r="46" spans="1:48" x14ac:dyDescent="0.25">
      <c r="A46">
        <v>6006917</v>
      </c>
      <c r="B46" t="s">
        <v>14</v>
      </c>
    </row>
    <row r="48" spans="1:48" x14ac:dyDescent="0.25">
      <c r="A48">
        <v>8057159</v>
      </c>
      <c r="B48" t="s">
        <v>12</v>
      </c>
    </row>
    <row r="49" spans="1:48" x14ac:dyDescent="0.25">
      <c r="A49" s="14">
        <v>9140312</v>
      </c>
      <c r="B49" t="s">
        <v>12</v>
      </c>
    </row>
    <row r="50" spans="1:48" x14ac:dyDescent="0.25">
      <c r="A50">
        <v>12008230</v>
      </c>
      <c r="B50" t="s">
        <v>12</v>
      </c>
    </row>
    <row r="51" spans="1:48" x14ac:dyDescent="0.25">
      <c r="A51">
        <v>12088444</v>
      </c>
      <c r="B51" t="s">
        <v>12</v>
      </c>
      <c r="AV51">
        <v>594</v>
      </c>
    </row>
    <row r="52" spans="1:48" x14ac:dyDescent="0.25">
      <c r="A52" s="14">
        <v>13118872</v>
      </c>
      <c r="B52" t="s">
        <v>12</v>
      </c>
    </row>
    <row r="53" spans="1:48" x14ac:dyDescent="0.25">
      <c r="A53">
        <v>12012030</v>
      </c>
      <c r="B53" t="s">
        <v>12</v>
      </c>
      <c r="AK53">
        <v>0.24</v>
      </c>
    </row>
    <row r="55" spans="1:48" x14ac:dyDescent="0.25">
      <c r="A55" s="15">
        <v>9074418</v>
      </c>
      <c r="B55" t="s">
        <v>11</v>
      </c>
    </row>
    <row r="56" spans="1:48" x14ac:dyDescent="0.25">
      <c r="A56" s="14">
        <v>1263</v>
      </c>
      <c r="B56" t="s">
        <v>11</v>
      </c>
    </row>
    <row r="57" spans="1:48" x14ac:dyDescent="0.25">
      <c r="A57">
        <v>98004910</v>
      </c>
      <c r="B57" t="s">
        <v>11</v>
      </c>
    </row>
    <row r="58" spans="1:48" x14ac:dyDescent="0.25">
      <c r="A58" s="15">
        <v>7103068</v>
      </c>
      <c r="B58" t="s">
        <v>11</v>
      </c>
    </row>
    <row r="59" spans="1:48" x14ac:dyDescent="0.25">
      <c r="A59">
        <v>11240728</v>
      </c>
      <c r="B59" t="s">
        <v>11</v>
      </c>
    </row>
    <row r="61" spans="1:48" x14ac:dyDescent="0.25">
      <c r="A61">
        <v>5015869</v>
      </c>
      <c r="B61" t="s">
        <v>5</v>
      </c>
    </row>
    <row r="62" spans="1:48" x14ac:dyDescent="0.25">
      <c r="A62" s="15">
        <v>5016969</v>
      </c>
      <c r="B62" t="s">
        <v>5</v>
      </c>
    </row>
    <row r="63" spans="1:48" x14ac:dyDescent="0.25">
      <c r="A63">
        <v>6023231</v>
      </c>
      <c r="B63" t="s">
        <v>5</v>
      </c>
    </row>
    <row r="64" spans="1:48" x14ac:dyDescent="0.25">
      <c r="A64" s="15">
        <v>6011198</v>
      </c>
      <c r="B64" t="s">
        <v>5</v>
      </c>
      <c r="P64" s="35" t="s">
        <v>1776</v>
      </c>
    </row>
    <row r="65" spans="1:29" x14ac:dyDescent="0.25">
      <c r="A65" s="14">
        <v>6012681</v>
      </c>
      <c r="B65" t="s">
        <v>5</v>
      </c>
    </row>
    <row r="66" spans="1:29" x14ac:dyDescent="0.25">
      <c r="A66">
        <v>6014511</v>
      </c>
      <c r="B66" t="s">
        <v>5</v>
      </c>
    </row>
    <row r="67" spans="1:29" x14ac:dyDescent="0.25">
      <c r="A67">
        <v>6045127</v>
      </c>
      <c r="B67" t="s">
        <v>5</v>
      </c>
      <c r="P67">
        <v>7.3189000000000002</v>
      </c>
    </row>
    <row r="68" spans="1:29" x14ac:dyDescent="0.25">
      <c r="A68" s="14">
        <v>7000458</v>
      </c>
      <c r="B68" t="s">
        <v>5</v>
      </c>
      <c r="V68">
        <v>1.03</v>
      </c>
    </row>
    <row r="69" spans="1:29" x14ac:dyDescent="0.25">
      <c r="A69">
        <v>7015502</v>
      </c>
      <c r="B69" t="s">
        <v>5</v>
      </c>
    </row>
    <row r="70" spans="1:29" x14ac:dyDescent="0.25">
      <c r="A70">
        <v>7025847</v>
      </c>
      <c r="B70" t="s">
        <v>5</v>
      </c>
      <c r="P70">
        <v>1.7</v>
      </c>
    </row>
    <row r="71" spans="1:29" x14ac:dyDescent="0.25">
      <c r="A71">
        <v>7082707</v>
      </c>
      <c r="B71" t="s">
        <v>5</v>
      </c>
      <c r="AC71">
        <v>0.76919999999999999</v>
      </c>
    </row>
    <row r="72" spans="1:29" x14ac:dyDescent="0.25">
      <c r="A72" s="14">
        <v>7083159</v>
      </c>
      <c r="B72" t="s">
        <v>5</v>
      </c>
    </row>
    <row r="73" spans="1:29" x14ac:dyDescent="0.25">
      <c r="A73">
        <v>7084659</v>
      </c>
      <c r="B73" t="s">
        <v>5</v>
      </c>
      <c r="Q73">
        <v>3.8121</v>
      </c>
    </row>
    <row r="74" spans="1:29" x14ac:dyDescent="0.25">
      <c r="A74" s="14">
        <v>7076814</v>
      </c>
      <c r="B74" t="s">
        <v>5</v>
      </c>
    </row>
    <row r="75" spans="1:29" x14ac:dyDescent="0.25">
      <c r="A75">
        <v>7076815</v>
      </c>
      <c r="B75" t="s">
        <v>5</v>
      </c>
    </row>
    <row r="76" spans="1:29" x14ac:dyDescent="0.25">
      <c r="A76">
        <v>7089231</v>
      </c>
      <c r="B76" t="s">
        <v>5</v>
      </c>
    </row>
    <row r="77" spans="1:29" x14ac:dyDescent="0.25">
      <c r="A77">
        <v>7116004</v>
      </c>
      <c r="B77" t="s">
        <v>5</v>
      </c>
    </row>
    <row r="78" spans="1:29" x14ac:dyDescent="0.25">
      <c r="A78">
        <v>8003819</v>
      </c>
      <c r="B78" t="s">
        <v>5</v>
      </c>
    </row>
    <row r="79" spans="1:29" x14ac:dyDescent="0.25">
      <c r="A79" s="14">
        <v>8091779</v>
      </c>
      <c r="B79" t="s">
        <v>5</v>
      </c>
    </row>
    <row r="80" spans="1:29" x14ac:dyDescent="0.25">
      <c r="A80">
        <v>8112522</v>
      </c>
      <c r="B80" t="s">
        <v>5</v>
      </c>
    </row>
    <row r="81" spans="1:35" x14ac:dyDescent="0.25">
      <c r="A81">
        <v>8127397</v>
      </c>
      <c r="B81" t="s">
        <v>5</v>
      </c>
    </row>
    <row r="82" spans="1:35" x14ac:dyDescent="0.25">
      <c r="A82">
        <v>8130998</v>
      </c>
      <c r="B82" t="s">
        <v>5</v>
      </c>
    </row>
    <row r="83" spans="1:35" x14ac:dyDescent="0.25">
      <c r="A83" s="14">
        <v>9002836</v>
      </c>
      <c r="B83" t="s">
        <v>5</v>
      </c>
    </row>
    <row r="84" spans="1:35" x14ac:dyDescent="0.25">
      <c r="A84" s="14">
        <v>9003331</v>
      </c>
      <c r="B84" t="s">
        <v>5</v>
      </c>
      <c r="AI84">
        <v>4.2680999999999996</v>
      </c>
    </row>
    <row r="85" spans="1:35" x14ac:dyDescent="0.25">
      <c r="A85">
        <v>9003370</v>
      </c>
      <c r="B85" t="s">
        <v>5</v>
      </c>
      <c r="Q85">
        <v>0.98409999999999997</v>
      </c>
    </row>
    <row r="86" spans="1:35" x14ac:dyDescent="0.25">
      <c r="A86">
        <v>9016278</v>
      </c>
      <c r="B86" t="s">
        <v>5</v>
      </c>
      <c r="I86" s="25">
        <v>1.9117</v>
      </c>
      <c r="J86" s="25"/>
      <c r="K86" s="25"/>
    </row>
    <row r="87" spans="1:35" x14ac:dyDescent="0.25">
      <c r="A87">
        <v>9030684</v>
      </c>
      <c r="B87" t="s">
        <v>5</v>
      </c>
      <c r="Q87" s="25">
        <v>1.4592000000000001</v>
      </c>
      <c r="R87" s="25"/>
      <c r="V87">
        <v>0.84840000000000004</v>
      </c>
    </row>
    <row r="88" spans="1:35" x14ac:dyDescent="0.25">
      <c r="A88">
        <v>9031387</v>
      </c>
      <c r="B88" t="s">
        <v>5</v>
      </c>
      <c r="AI88" s="25">
        <v>1.1537999999999999</v>
      </c>
    </row>
    <row r="89" spans="1:35" x14ac:dyDescent="0.25">
      <c r="A89">
        <v>9038676</v>
      </c>
      <c r="B89" t="s">
        <v>5</v>
      </c>
      <c r="Q89">
        <v>0.79179999999999995</v>
      </c>
      <c r="S89">
        <v>0.85970000000000002</v>
      </c>
    </row>
    <row r="90" spans="1:35" x14ac:dyDescent="0.25">
      <c r="A90" s="14">
        <v>9039416</v>
      </c>
      <c r="B90" t="s">
        <v>5</v>
      </c>
      <c r="T90" s="25">
        <v>1.3008999999999999</v>
      </c>
    </row>
    <row r="91" spans="1:35" x14ac:dyDescent="0.25">
      <c r="A91">
        <v>9042861</v>
      </c>
      <c r="B91" t="s">
        <v>5</v>
      </c>
      <c r="AF91">
        <v>0.8145</v>
      </c>
    </row>
    <row r="92" spans="1:35" x14ac:dyDescent="0.25">
      <c r="A92" s="14">
        <v>9044899</v>
      </c>
      <c r="B92" t="s">
        <v>5</v>
      </c>
      <c r="H92">
        <v>0.9</v>
      </c>
    </row>
    <row r="93" spans="1:35" x14ac:dyDescent="0.25">
      <c r="A93">
        <v>9052398</v>
      </c>
      <c r="B93" t="s">
        <v>5</v>
      </c>
      <c r="Q93" s="25">
        <v>1.8552</v>
      </c>
      <c r="R93" s="25"/>
      <c r="S93" s="25">
        <v>1.6267</v>
      </c>
    </row>
    <row r="94" spans="1:35" x14ac:dyDescent="0.25">
      <c r="A94">
        <v>9085204</v>
      </c>
      <c r="B94" t="s">
        <v>5</v>
      </c>
    </row>
    <row r="95" spans="1:35" x14ac:dyDescent="0.25">
      <c r="A95">
        <v>9105492</v>
      </c>
      <c r="B95" t="s">
        <v>5</v>
      </c>
    </row>
    <row r="96" spans="1:35" x14ac:dyDescent="0.25">
      <c r="A96" s="14">
        <v>9138470</v>
      </c>
      <c r="B96" t="s">
        <v>5</v>
      </c>
    </row>
    <row r="97" spans="1:30" x14ac:dyDescent="0.25">
      <c r="A97" s="14">
        <v>9150676</v>
      </c>
      <c r="B97" t="s">
        <v>5</v>
      </c>
    </row>
    <row r="98" spans="1:30" x14ac:dyDescent="0.25">
      <c r="A98" s="14">
        <v>10010926</v>
      </c>
      <c r="B98" t="s">
        <v>5</v>
      </c>
      <c r="Q98" s="38">
        <v>8.4388000000000005</v>
      </c>
      <c r="R98" s="25">
        <v>5.7690999999999999</v>
      </c>
      <c r="S98">
        <v>2.4773000000000001</v>
      </c>
      <c r="Y98" s="25">
        <v>1.1991000000000001</v>
      </c>
      <c r="Z98" s="25"/>
      <c r="AC98" s="25">
        <v>1.2103999999999999</v>
      </c>
      <c r="AD98" s="25"/>
    </row>
    <row r="99" spans="1:30" x14ac:dyDescent="0.25">
      <c r="A99">
        <v>10030897</v>
      </c>
      <c r="B99" t="s">
        <v>5</v>
      </c>
    </row>
    <row r="100" spans="1:30" x14ac:dyDescent="0.25">
      <c r="A100" s="16">
        <v>10091530</v>
      </c>
      <c r="B100" t="s">
        <v>5</v>
      </c>
    </row>
    <row r="101" spans="1:30" x14ac:dyDescent="0.25">
      <c r="A101">
        <v>10102052</v>
      </c>
      <c r="B101" t="s">
        <v>5</v>
      </c>
    </row>
    <row r="102" spans="1:30" x14ac:dyDescent="0.25">
      <c r="A102">
        <v>10104735</v>
      </c>
      <c r="B102" t="s">
        <v>5</v>
      </c>
    </row>
    <row r="103" spans="1:30" x14ac:dyDescent="0.25">
      <c r="A103" s="15">
        <v>10109552</v>
      </c>
      <c r="B103" t="s">
        <v>5</v>
      </c>
    </row>
    <row r="104" spans="1:30" x14ac:dyDescent="0.25">
      <c r="A104">
        <v>10131550</v>
      </c>
      <c r="B104" t="s">
        <v>5</v>
      </c>
    </row>
    <row r="105" spans="1:30" x14ac:dyDescent="0.25">
      <c r="A105">
        <v>10131607</v>
      </c>
      <c r="B105" t="s">
        <v>5</v>
      </c>
    </row>
    <row r="106" spans="1:30" x14ac:dyDescent="0.25">
      <c r="A106">
        <v>10145202</v>
      </c>
      <c r="B106" t="s">
        <v>5</v>
      </c>
    </row>
    <row r="107" spans="1:30" x14ac:dyDescent="0.25">
      <c r="A107">
        <v>10158770</v>
      </c>
      <c r="B107" t="s">
        <v>5</v>
      </c>
    </row>
    <row r="108" spans="1:30" x14ac:dyDescent="0.25">
      <c r="A108">
        <v>10162949</v>
      </c>
      <c r="B108" t="s">
        <v>5</v>
      </c>
    </row>
    <row r="109" spans="1:30" x14ac:dyDescent="0.25">
      <c r="A109">
        <v>10171633</v>
      </c>
      <c r="B109" t="s">
        <v>5</v>
      </c>
    </row>
    <row r="110" spans="1:30" x14ac:dyDescent="0.25">
      <c r="A110">
        <v>10180409</v>
      </c>
      <c r="B110" t="s">
        <v>5</v>
      </c>
    </row>
    <row r="111" spans="1:30" x14ac:dyDescent="0.25">
      <c r="A111">
        <v>11005762</v>
      </c>
      <c r="B111" t="s">
        <v>5</v>
      </c>
    </row>
    <row r="112" spans="1:30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8" x14ac:dyDescent="0.25">
      <c r="A129">
        <v>12229481</v>
      </c>
      <c r="B129" t="s">
        <v>5</v>
      </c>
    </row>
    <row r="130" spans="1:38" x14ac:dyDescent="0.25">
      <c r="A130">
        <v>12258821</v>
      </c>
      <c r="B130" t="s">
        <v>5</v>
      </c>
    </row>
    <row r="131" spans="1:38" x14ac:dyDescent="0.25">
      <c r="A131">
        <v>12309729</v>
      </c>
      <c r="B131" t="s">
        <v>5</v>
      </c>
    </row>
    <row r="132" spans="1:38" x14ac:dyDescent="0.25">
      <c r="A132">
        <v>12314941</v>
      </c>
      <c r="B132" t="s">
        <v>5</v>
      </c>
    </row>
    <row r="133" spans="1:38" x14ac:dyDescent="0.25">
      <c r="A133">
        <v>12323945</v>
      </c>
      <c r="B133" t="s">
        <v>5</v>
      </c>
    </row>
    <row r="134" spans="1:38" x14ac:dyDescent="0.25">
      <c r="A134">
        <v>13005942</v>
      </c>
      <c r="B134" t="s">
        <v>5</v>
      </c>
    </row>
    <row r="135" spans="1:38" x14ac:dyDescent="0.25">
      <c r="A135">
        <v>324</v>
      </c>
      <c r="B135" t="s">
        <v>5</v>
      </c>
      <c r="Q135">
        <v>1.26</v>
      </c>
      <c r="AL135">
        <v>1.08</v>
      </c>
    </row>
    <row r="136" spans="1:38" x14ac:dyDescent="0.25">
      <c r="A136" s="14">
        <v>3909</v>
      </c>
      <c r="B136" t="s">
        <v>5</v>
      </c>
      <c r="U136">
        <v>0.6</v>
      </c>
    </row>
    <row r="137" spans="1:38" x14ac:dyDescent="0.25">
      <c r="A137" s="14">
        <v>4663</v>
      </c>
      <c r="B137" t="s">
        <v>5</v>
      </c>
    </row>
    <row r="138" spans="1:38" x14ac:dyDescent="0.25">
      <c r="A138">
        <v>1005522</v>
      </c>
      <c r="B138" t="s">
        <v>5</v>
      </c>
      <c r="D138">
        <v>0.73</v>
      </c>
      <c r="E138">
        <v>0.7</v>
      </c>
      <c r="Q138">
        <v>0.62</v>
      </c>
      <c r="Y138">
        <v>0.68</v>
      </c>
      <c r="AE138">
        <v>0.77</v>
      </c>
    </row>
    <row r="139" spans="1:38" x14ac:dyDescent="0.25">
      <c r="A139">
        <v>1007631</v>
      </c>
      <c r="B139" t="s">
        <v>5</v>
      </c>
      <c r="R139">
        <v>1.7</v>
      </c>
    </row>
    <row r="140" spans="1:38" x14ac:dyDescent="0.25">
      <c r="A140">
        <v>1009760</v>
      </c>
      <c r="B140" t="s">
        <v>5</v>
      </c>
      <c r="T140">
        <v>0.64</v>
      </c>
    </row>
    <row r="141" spans="1:38" x14ac:dyDescent="0.25">
      <c r="A141">
        <v>2000646</v>
      </c>
      <c r="B141" t="s">
        <v>5</v>
      </c>
      <c r="Q141">
        <v>1.75</v>
      </c>
      <c r="R141">
        <v>1.6</v>
      </c>
      <c r="X141">
        <v>1.1000000000000001</v>
      </c>
      <c r="Y141">
        <v>0.9</v>
      </c>
      <c r="Z141">
        <v>1</v>
      </c>
      <c r="AA141">
        <v>1</v>
      </c>
    </row>
    <row r="142" spans="1:38" x14ac:dyDescent="0.25">
      <c r="A142">
        <v>2003761</v>
      </c>
      <c r="B142" t="s">
        <v>5</v>
      </c>
      <c r="N142">
        <v>7.2747000000000002</v>
      </c>
      <c r="Q142" s="25">
        <v>7.2736000000000001</v>
      </c>
      <c r="R142" s="25">
        <v>7.6921999999999997</v>
      </c>
    </row>
    <row r="143" spans="1:38" x14ac:dyDescent="0.25">
      <c r="A143">
        <v>2004061</v>
      </c>
      <c r="B143" t="s">
        <v>5</v>
      </c>
    </row>
    <row r="144" spans="1:38" x14ac:dyDescent="0.25">
      <c r="A144">
        <v>2006469</v>
      </c>
      <c r="B144" t="s">
        <v>5</v>
      </c>
    </row>
    <row r="145" spans="1:45" x14ac:dyDescent="0.25">
      <c r="A145" s="14">
        <v>3005132</v>
      </c>
      <c r="B145" t="s">
        <v>5</v>
      </c>
      <c r="Q145">
        <v>2.97</v>
      </c>
    </row>
    <row r="146" spans="1:45" x14ac:dyDescent="0.25">
      <c r="A146">
        <v>3009119</v>
      </c>
      <c r="B146" t="s">
        <v>5</v>
      </c>
    </row>
    <row r="147" spans="1:45" x14ac:dyDescent="0.25">
      <c r="A147">
        <v>3009936</v>
      </c>
      <c r="B147" t="s">
        <v>5</v>
      </c>
    </row>
    <row r="148" spans="1:45" x14ac:dyDescent="0.25">
      <c r="A148">
        <v>3011094</v>
      </c>
      <c r="B148" t="s">
        <v>5</v>
      </c>
    </row>
    <row r="149" spans="1:45" x14ac:dyDescent="0.25">
      <c r="A149">
        <v>3014643</v>
      </c>
      <c r="B149" t="s">
        <v>5</v>
      </c>
    </row>
    <row r="150" spans="1:45" x14ac:dyDescent="0.25">
      <c r="A150" s="14">
        <v>3016056</v>
      </c>
      <c r="B150" t="s">
        <v>5</v>
      </c>
      <c r="AS150">
        <v>0.8</v>
      </c>
    </row>
    <row r="151" spans="1:45" x14ac:dyDescent="0.25">
      <c r="A151" s="14">
        <v>3900219</v>
      </c>
      <c r="B151" t="s">
        <v>5</v>
      </c>
    </row>
    <row r="152" spans="1:45" x14ac:dyDescent="0.25">
      <c r="A152">
        <v>4000158</v>
      </c>
      <c r="B152" t="s">
        <v>5</v>
      </c>
      <c r="R152" s="25">
        <v>1.1662999999999999</v>
      </c>
    </row>
    <row r="153" spans="1:45" x14ac:dyDescent="0.25">
      <c r="A153">
        <v>4000304</v>
      </c>
      <c r="B153" t="s">
        <v>5</v>
      </c>
      <c r="Q153" s="25">
        <v>1.2556</v>
      </c>
    </row>
    <row r="154" spans="1:45" x14ac:dyDescent="0.25">
      <c r="A154" s="14">
        <v>4001905</v>
      </c>
      <c r="B154" t="s">
        <v>5</v>
      </c>
      <c r="P154">
        <v>0.9</v>
      </c>
    </row>
    <row r="155" spans="1:45" x14ac:dyDescent="0.25">
      <c r="A155">
        <v>4002206</v>
      </c>
      <c r="B155" t="s">
        <v>5</v>
      </c>
      <c r="Q155">
        <v>0.86650000000000005</v>
      </c>
    </row>
    <row r="156" spans="1:45" x14ac:dyDescent="0.25">
      <c r="A156">
        <v>4002715</v>
      </c>
      <c r="B156" t="s">
        <v>5</v>
      </c>
    </row>
    <row r="157" spans="1:45" x14ac:dyDescent="0.25">
      <c r="A157">
        <v>4003924</v>
      </c>
      <c r="B157" t="s">
        <v>5</v>
      </c>
    </row>
    <row r="158" spans="1:45" x14ac:dyDescent="0.25">
      <c r="A158">
        <v>4006051</v>
      </c>
      <c r="B158" t="s">
        <v>5</v>
      </c>
      <c r="Q158">
        <v>2.2999999999999998</v>
      </c>
    </row>
    <row r="159" spans="1:45" x14ac:dyDescent="0.25">
      <c r="A159">
        <v>4008140</v>
      </c>
      <c r="B159" t="s">
        <v>5</v>
      </c>
    </row>
    <row r="160" spans="1:45" x14ac:dyDescent="0.25">
      <c r="A160" s="14">
        <v>4009906</v>
      </c>
      <c r="B160" t="s">
        <v>5</v>
      </c>
    </row>
    <row r="161" spans="1:23" x14ac:dyDescent="0.25">
      <c r="A161">
        <v>4011027</v>
      </c>
      <c r="B161" t="s">
        <v>5</v>
      </c>
      <c r="R161" s="25">
        <v>1.1312</v>
      </c>
      <c r="S161">
        <v>1.2556</v>
      </c>
    </row>
    <row r="162" spans="1:23" x14ac:dyDescent="0.25">
      <c r="A162">
        <v>4011920</v>
      </c>
      <c r="B162" t="s">
        <v>5</v>
      </c>
    </row>
    <row r="163" spans="1:23" x14ac:dyDescent="0.25">
      <c r="A163">
        <v>4012248</v>
      </c>
      <c r="B163" t="s">
        <v>5</v>
      </c>
    </row>
    <row r="164" spans="1:23" x14ac:dyDescent="0.25">
      <c r="A164">
        <v>4013603</v>
      </c>
      <c r="B164" t="s">
        <v>5</v>
      </c>
    </row>
    <row r="165" spans="1:23" x14ac:dyDescent="0.25">
      <c r="A165">
        <v>5004654</v>
      </c>
      <c r="B165" t="s">
        <v>5</v>
      </c>
      <c r="W165">
        <v>0.61080000000000001</v>
      </c>
    </row>
    <row r="166" spans="1:23" x14ac:dyDescent="0.25">
      <c r="A166" s="16">
        <v>5006761</v>
      </c>
      <c r="B166" t="s">
        <v>5</v>
      </c>
    </row>
    <row r="167" spans="1:23" x14ac:dyDescent="0.25">
      <c r="A167">
        <v>5008807</v>
      </c>
      <c r="B167" t="s">
        <v>5</v>
      </c>
    </row>
    <row r="168" spans="1:23" x14ac:dyDescent="0.25">
      <c r="A168">
        <v>5009400</v>
      </c>
      <c r="B168" t="s">
        <v>5</v>
      </c>
    </row>
    <row r="169" spans="1:23" x14ac:dyDescent="0.25">
      <c r="A169">
        <v>5013211</v>
      </c>
      <c r="B169" t="s">
        <v>5</v>
      </c>
    </row>
    <row r="170" spans="1:23" x14ac:dyDescent="0.25">
      <c r="A170">
        <v>5013494</v>
      </c>
      <c r="B170" t="s">
        <v>5</v>
      </c>
    </row>
    <row r="171" spans="1:23" x14ac:dyDescent="0.25">
      <c r="A171" s="15">
        <v>5016255</v>
      </c>
      <c r="B171" t="s">
        <v>5</v>
      </c>
    </row>
    <row r="172" spans="1:23" x14ac:dyDescent="0.25">
      <c r="A172">
        <v>6005884</v>
      </c>
      <c r="B172" t="s">
        <v>5</v>
      </c>
    </row>
    <row r="173" spans="1:23" x14ac:dyDescent="0.25">
      <c r="A173">
        <v>6012448</v>
      </c>
      <c r="B173" t="s">
        <v>5</v>
      </c>
    </row>
    <row r="174" spans="1:23" x14ac:dyDescent="0.25">
      <c r="A174">
        <v>7000457</v>
      </c>
      <c r="B174" t="s">
        <v>5</v>
      </c>
    </row>
    <row r="175" spans="1:23" x14ac:dyDescent="0.25">
      <c r="A175" s="15">
        <v>7072644</v>
      </c>
      <c r="B175" t="s">
        <v>5</v>
      </c>
    </row>
    <row r="176" spans="1:23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6" x14ac:dyDescent="0.25">
      <c r="A193">
        <v>95007023</v>
      </c>
      <c r="B193" t="s">
        <v>5</v>
      </c>
    </row>
    <row r="194" spans="1:26" x14ac:dyDescent="0.25">
      <c r="A194">
        <v>95900316</v>
      </c>
      <c r="B194" t="s">
        <v>5</v>
      </c>
    </row>
    <row r="195" spans="1:26" x14ac:dyDescent="0.25">
      <c r="A195">
        <v>96004031</v>
      </c>
      <c r="B195" t="s">
        <v>5</v>
      </c>
    </row>
    <row r="196" spans="1:26" x14ac:dyDescent="0.25">
      <c r="A196">
        <v>96900455</v>
      </c>
      <c r="B196" t="s">
        <v>5</v>
      </c>
    </row>
    <row r="197" spans="1:26" x14ac:dyDescent="0.25">
      <c r="A197">
        <v>97004458</v>
      </c>
      <c r="B197" t="s">
        <v>5</v>
      </c>
    </row>
    <row r="198" spans="1:26" x14ac:dyDescent="0.25">
      <c r="A198">
        <v>97009212</v>
      </c>
      <c r="B198" t="s">
        <v>5</v>
      </c>
    </row>
    <row r="199" spans="1:26" x14ac:dyDescent="0.25">
      <c r="A199">
        <v>98006038</v>
      </c>
      <c r="B199" t="s">
        <v>5</v>
      </c>
    </row>
    <row r="200" spans="1:26" x14ac:dyDescent="0.25">
      <c r="A200">
        <v>98009041</v>
      </c>
      <c r="B200" t="s">
        <v>5</v>
      </c>
    </row>
    <row r="201" spans="1:26" x14ac:dyDescent="0.25">
      <c r="A201">
        <v>99000714</v>
      </c>
      <c r="B201" t="s">
        <v>5</v>
      </c>
    </row>
    <row r="202" spans="1:26" x14ac:dyDescent="0.25">
      <c r="A202">
        <v>99002655</v>
      </c>
      <c r="B202" t="s">
        <v>5</v>
      </c>
    </row>
    <row r="203" spans="1:26" x14ac:dyDescent="0.25">
      <c r="A203">
        <v>99007116</v>
      </c>
      <c r="B203" t="s">
        <v>5</v>
      </c>
    </row>
    <row r="204" spans="1:26" x14ac:dyDescent="0.25">
      <c r="A204">
        <v>99901293</v>
      </c>
      <c r="B204" t="s">
        <v>5</v>
      </c>
    </row>
    <row r="205" spans="1:26" x14ac:dyDescent="0.25">
      <c r="A205">
        <v>99901604</v>
      </c>
      <c r="B205" t="s">
        <v>5</v>
      </c>
    </row>
    <row r="206" spans="1:26" x14ac:dyDescent="0.25">
      <c r="A206" s="17"/>
    </row>
    <row r="207" spans="1:26" x14ac:dyDescent="0.25">
      <c r="A207">
        <v>4289</v>
      </c>
      <c r="B207" t="s">
        <v>3</v>
      </c>
      <c r="R207">
        <v>2.7</v>
      </c>
      <c r="S207">
        <v>5</v>
      </c>
    </row>
    <row r="208" spans="1:26" x14ac:dyDescent="0.25">
      <c r="A208">
        <v>500245</v>
      </c>
      <c r="B208" t="s">
        <v>3</v>
      </c>
      <c r="Q208" s="25">
        <v>1.4682999999999999</v>
      </c>
      <c r="Z208">
        <v>0.92869999999999997</v>
      </c>
    </row>
    <row r="209" spans="1:31" x14ac:dyDescent="0.25">
      <c r="A209">
        <v>2002573</v>
      </c>
      <c r="B209" t="s">
        <v>3</v>
      </c>
      <c r="X209">
        <v>0.67869999999999997</v>
      </c>
    </row>
    <row r="210" spans="1:31" x14ac:dyDescent="0.25">
      <c r="A210">
        <v>2003539</v>
      </c>
      <c r="B210" t="s">
        <v>3</v>
      </c>
    </row>
    <row r="211" spans="1:31" x14ac:dyDescent="0.25">
      <c r="A211">
        <v>2003649</v>
      </c>
      <c r="B211" t="s">
        <v>3</v>
      </c>
      <c r="Q211" s="35">
        <v>5802</v>
      </c>
    </row>
    <row r="212" spans="1:31" x14ac:dyDescent="0.25">
      <c r="A212">
        <v>2005572</v>
      </c>
      <c r="B212" t="s">
        <v>3</v>
      </c>
      <c r="Q212" s="25">
        <v>0.81330000000000002</v>
      </c>
      <c r="V212" s="25">
        <v>0.64590000000000003</v>
      </c>
    </row>
    <row r="213" spans="1:31" x14ac:dyDescent="0.25">
      <c r="A213">
        <v>2013117</v>
      </c>
      <c r="B213" t="s">
        <v>3</v>
      </c>
    </row>
    <row r="214" spans="1:31" x14ac:dyDescent="0.25">
      <c r="A214" s="14">
        <v>3009633</v>
      </c>
      <c r="B214" t="s">
        <v>3</v>
      </c>
      <c r="AE214">
        <v>0.85519999999999996</v>
      </c>
    </row>
    <row r="215" spans="1:31" x14ac:dyDescent="0.25">
      <c r="A215" s="14">
        <v>3010583</v>
      </c>
      <c r="B215" t="s">
        <v>3</v>
      </c>
      <c r="Q215" s="14">
        <v>132</v>
      </c>
    </row>
    <row r="216" spans="1:31" x14ac:dyDescent="0.25">
      <c r="A216" s="18">
        <v>3011892</v>
      </c>
      <c r="B216" t="s">
        <v>3</v>
      </c>
      <c r="Z216">
        <v>0.74890000000000001</v>
      </c>
    </row>
    <row r="217" spans="1:31" x14ac:dyDescent="0.25">
      <c r="A217">
        <v>4001382</v>
      </c>
      <c r="B217" t="s">
        <v>3</v>
      </c>
    </row>
    <row r="218" spans="1:31" x14ac:dyDescent="0.25">
      <c r="A218">
        <v>5018675</v>
      </c>
      <c r="B218" t="s">
        <v>3</v>
      </c>
      <c r="W218">
        <v>0.8</v>
      </c>
    </row>
    <row r="219" spans="1:31" x14ac:dyDescent="0.25">
      <c r="A219" s="14">
        <v>6050168</v>
      </c>
      <c r="B219" t="s">
        <v>3</v>
      </c>
    </row>
    <row r="220" spans="1:31" x14ac:dyDescent="0.25">
      <c r="A220" s="16">
        <v>6062742</v>
      </c>
      <c r="B220" t="s">
        <v>3</v>
      </c>
    </row>
    <row r="221" spans="1:31" x14ac:dyDescent="0.25">
      <c r="A221">
        <v>7003242</v>
      </c>
      <c r="B221" t="s">
        <v>3</v>
      </c>
    </row>
    <row r="222" spans="1:31" x14ac:dyDescent="0.25">
      <c r="A222">
        <v>8016252</v>
      </c>
      <c r="B222" t="s">
        <v>3</v>
      </c>
    </row>
    <row r="223" spans="1:31" x14ac:dyDescent="0.25">
      <c r="A223">
        <v>12022536</v>
      </c>
      <c r="B223" t="s">
        <v>3</v>
      </c>
    </row>
    <row r="224" spans="1:31" x14ac:dyDescent="0.25">
      <c r="A224">
        <v>13020792</v>
      </c>
      <c r="B224" t="s">
        <v>3</v>
      </c>
    </row>
    <row r="225" spans="1:44" x14ac:dyDescent="0.25">
      <c r="A225">
        <v>97005797</v>
      </c>
      <c r="B225" t="s">
        <v>3</v>
      </c>
    </row>
    <row r="226" spans="1:44" x14ac:dyDescent="0.25">
      <c r="A226">
        <v>99000345</v>
      </c>
      <c r="B226" t="s">
        <v>3</v>
      </c>
    </row>
    <row r="227" spans="1:44" x14ac:dyDescent="0.25">
      <c r="A227" s="14">
        <v>5006592</v>
      </c>
      <c r="B227" t="s">
        <v>3</v>
      </c>
    </row>
    <row r="228" spans="1:44" x14ac:dyDescent="0.25">
      <c r="A228">
        <v>5007274</v>
      </c>
      <c r="B228" t="s">
        <v>3</v>
      </c>
    </row>
    <row r="229" spans="1:44" x14ac:dyDescent="0.25">
      <c r="A229">
        <v>5015851</v>
      </c>
      <c r="B229" t="s">
        <v>3</v>
      </c>
      <c r="AP229">
        <v>0.75790000000000002</v>
      </c>
      <c r="AR229" s="25">
        <v>4.2096</v>
      </c>
    </row>
    <row r="230" spans="1:44" x14ac:dyDescent="0.25">
      <c r="A230">
        <v>6015647</v>
      </c>
      <c r="B230" t="s">
        <v>3</v>
      </c>
      <c r="Q230">
        <v>0.9</v>
      </c>
      <c r="R230">
        <v>0.9</v>
      </c>
      <c r="T230">
        <v>0.9</v>
      </c>
      <c r="W230">
        <v>1</v>
      </c>
      <c r="Z230">
        <v>0.8</v>
      </c>
    </row>
    <row r="231" spans="1:44" x14ac:dyDescent="0.25">
      <c r="A231" s="14">
        <v>6056633</v>
      </c>
      <c r="B231" t="s">
        <v>3</v>
      </c>
    </row>
    <row r="232" spans="1:44" x14ac:dyDescent="0.25">
      <c r="A232">
        <v>7086224</v>
      </c>
      <c r="B232" t="s">
        <v>3</v>
      </c>
      <c r="AA232">
        <v>0.82579999999999998</v>
      </c>
      <c r="AJ232" s="25">
        <v>1.1425000000000001</v>
      </c>
    </row>
    <row r="233" spans="1:44" x14ac:dyDescent="0.25">
      <c r="A233" s="14">
        <v>8040959</v>
      </c>
      <c r="B233" t="s">
        <v>3</v>
      </c>
    </row>
    <row r="234" spans="1:44" x14ac:dyDescent="0.25">
      <c r="A234">
        <v>8107048</v>
      </c>
      <c r="B234" t="s">
        <v>3</v>
      </c>
    </row>
    <row r="235" spans="1:44" x14ac:dyDescent="0.25">
      <c r="A235" s="14">
        <v>8124044</v>
      </c>
      <c r="B235" t="s">
        <v>3</v>
      </c>
    </row>
    <row r="236" spans="1:44" x14ac:dyDescent="0.25">
      <c r="A236">
        <v>8142949</v>
      </c>
      <c r="B236" t="s">
        <v>3</v>
      </c>
    </row>
    <row r="237" spans="1:44" x14ac:dyDescent="0.25">
      <c r="A237">
        <v>9023306</v>
      </c>
      <c r="B237" t="s">
        <v>3</v>
      </c>
      <c r="T237">
        <v>0.85970000000000002</v>
      </c>
    </row>
    <row r="238" spans="1:44" x14ac:dyDescent="0.25">
      <c r="A238">
        <v>9034464</v>
      </c>
      <c r="B238" t="s">
        <v>3</v>
      </c>
    </row>
    <row r="239" spans="1:44" x14ac:dyDescent="0.25">
      <c r="A239">
        <v>9040167</v>
      </c>
      <c r="B239" t="s">
        <v>3</v>
      </c>
      <c r="N239">
        <v>0.88229999999999997</v>
      </c>
      <c r="Q239">
        <v>0.85970000000000002</v>
      </c>
    </row>
    <row r="240" spans="1:44" x14ac:dyDescent="0.25">
      <c r="A240" s="14">
        <v>9054567</v>
      </c>
      <c r="B240" t="s">
        <v>3</v>
      </c>
    </row>
    <row r="241" spans="1:34" x14ac:dyDescent="0.25">
      <c r="A241" s="14">
        <v>9083682</v>
      </c>
      <c r="B241" t="s">
        <v>3</v>
      </c>
      <c r="P241">
        <v>0.7</v>
      </c>
    </row>
    <row r="242" spans="1:34" x14ac:dyDescent="0.25">
      <c r="A242" s="14">
        <v>9102044</v>
      </c>
      <c r="B242" t="s">
        <v>3</v>
      </c>
    </row>
    <row r="243" spans="1:34" x14ac:dyDescent="0.25">
      <c r="A243" s="14">
        <v>9119854</v>
      </c>
      <c r="B243" t="s">
        <v>3</v>
      </c>
    </row>
    <row r="244" spans="1:34" x14ac:dyDescent="0.25">
      <c r="A244">
        <v>9125126</v>
      </c>
      <c r="B244" t="s">
        <v>3</v>
      </c>
    </row>
    <row r="245" spans="1:34" x14ac:dyDescent="0.25">
      <c r="A245" s="14">
        <v>9174811</v>
      </c>
      <c r="B245" t="s">
        <v>3</v>
      </c>
    </row>
    <row r="246" spans="1:34" x14ac:dyDescent="0.25">
      <c r="A246">
        <v>10002875</v>
      </c>
      <c r="B246" t="s">
        <v>3</v>
      </c>
    </row>
    <row r="247" spans="1:34" x14ac:dyDescent="0.25">
      <c r="A247" s="19">
        <v>10023080</v>
      </c>
      <c r="B247" t="s">
        <v>3</v>
      </c>
    </row>
    <row r="248" spans="1:34" x14ac:dyDescent="0.25">
      <c r="A248">
        <v>10025212</v>
      </c>
      <c r="B248" t="s">
        <v>3</v>
      </c>
    </row>
    <row r="249" spans="1:34" x14ac:dyDescent="0.25">
      <c r="A249" s="14">
        <v>10069407</v>
      </c>
      <c r="B249" t="s">
        <v>3</v>
      </c>
    </row>
    <row r="250" spans="1:34" x14ac:dyDescent="0.25">
      <c r="A250">
        <v>10071135</v>
      </c>
      <c r="B250" t="s">
        <v>3</v>
      </c>
      <c r="AC250" s="25">
        <v>3.6833999999999998</v>
      </c>
      <c r="AD250" s="25"/>
      <c r="AF250" s="25">
        <v>4.4435000000000002</v>
      </c>
      <c r="AH250" s="25">
        <v>4.4435000000000002</v>
      </c>
    </row>
    <row r="251" spans="1:34" x14ac:dyDescent="0.25">
      <c r="A251">
        <v>10083649</v>
      </c>
      <c r="B251" t="s">
        <v>3</v>
      </c>
    </row>
    <row r="252" spans="1:34" x14ac:dyDescent="0.25">
      <c r="A252">
        <v>10102021</v>
      </c>
      <c r="B252" t="s">
        <v>3</v>
      </c>
    </row>
    <row r="253" spans="1:34" x14ac:dyDescent="0.25">
      <c r="A253" s="14">
        <v>10123729</v>
      </c>
      <c r="B253" t="s">
        <v>3</v>
      </c>
    </row>
    <row r="254" spans="1:34" x14ac:dyDescent="0.25">
      <c r="A254">
        <v>10144736</v>
      </c>
      <c r="B254" t="s">
        <v>3</v>
      </c>
    </row>
    <row r="255" spans="1:34" x14ac:dyDescent="0.25">
      <c r="A255" s="14">
        <v>10157275</v>
      </c>
      <c r="B255" t="s">
        <v>3</v>
      </c>
    </row>
    <row r="256" spans="1:34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47" x14ac:dyDescent="0.25">
      <c r="A289" s="14">
        <v>500129</v>
      </c>
      <c r="B289" t="s">
        <v>0</v>
      </c>
      <c r="V289">
        <v>0.88229999999999997</v>
      </c>
      <c r="Z289">
        <v>0.8054</v>
      </c>
      <c r="AB289">
        <v>0.6663</v>
      </c>
      <c r="AC289">
        <v>0.58030000000000004</v>
      </c>
      <c r="AO289">
        <v>0.69</v>
      </c>
    </row>
    <row r="290" spans="1:47" x14ac:dyDescent="0.25">
      <c r="A290" s="20">
        <v>1002033</v>
      </c>
      <c r="B290" t="s">
        <v>0</v>
      </c>
    </row>
    <row r="291" spans="1:47" x14ac:dyDescent="0.25">
      <c r="A291" s="14">
        <v>1003457</v>
      </c>
      <c r="B291" t="s">
        <v>0</v>
      </c>
    </row>
    <row r="292" spans="1:47" x14ac:dyDescent="0.25">
      <c r="A292" s="14">
        <v>2005223</v>
      </c>
      <c r="B292" t="s">
        <v>0</v>
      </c>
    </row>
    <row r="293" spans="1:47" x14ac:dyDescent="0.25">
      <c r="A293">
        <v>2006107</v>
      </c>
      <c r="B293" t="s">
        <v>0</v>
      </c>
    </row>
    <row r="294" spans="1:47" x14ac:dyDescent="0.25">
      <c r="A294" s="14">
        <v>2012014</v>
      </c>
      <c r="B294" t="s">
        <v>0</v>
      </c>
      <c r="G294">
        <v>0.7</v>
      </c>
    </row>
    <row r="295" spans="1:47" x14ac:dyDescent="0.25">
      <c r="A295" s="14">
        <v>3000152</v>
      </c>
      <c r="B295" t="s">
        <v>0</v>
      </c>
      <c r="P295">
        <v>74</v>
      </c>
    </row>
    <row r="296" spans="1:47" x14ac:dyDescent="0.25">
      <c r="A296">
        <v>3014566</v>
      </c>
      <c r="B296" t="s">
        <v>0</v>
      </c>
      <c r="AU296">
        <v>1747</v>
      </c>
    </row>
    <row r="297" spans="1:47" x14ac:dyDescent="0.25">
      <c r="A297">
        <v>3015058</v>
      </c>
      <c r="B297" t="s">
        <v>0</v>
      </c>
      <c r="G297">
        <v>2.2000000000000002</v>
      </c>
      <c r="H297">
        <v>1.95</v>
      </c>
      <c r="I297">
        <v>2.1</v>
      </c>
      <c r="K297">
        <v>1.5</v>
      </c>
      <c r="O297">
        <v>1</v>
      </c>
      <c r="R297">
        <v>1.1000000000000001</v>
      </c>
      <c r="S297">
        <v>1.1000000000000001</v>
      </c>
      <c r="W297">
        <v>1</v>
      </c>
      <c r="Y297">
        <v>1</v>
      </c>
    </row>
    <row r="298" spans="1:47" x14ac:dyDescent="0.25">
      <c r="A298" s="18">
        <v>4000996</v>
      </c>
      <c r="B298" t="s">
        <v>0</v>
      </c>
      <c r="R298">
        <v>0.31830000000000003</v>
      </c>
      <c r="T298">
        <v>0.3664</v>
      </c>
    </row>
    <row r="299" spans="1:47" x14ac:dyDescent="0.25">
      <c r="A299">
        <v>4003768</v>
      </c>
      <c r="B299" t="s">
        <v>0</v>
      </c>
    </row>
    <row r="300" spans="1:47" x14ac:dyDescent="0.25">
      <c r="A300">
        <v>4006540</v>
      </c>
      <c r="B300" t="s">
        <v>0</v>
      </c>
      <c r="AA300" s="25">
        <v>1.1086</v>
      </c>
    </row>
    <row r="301" spans="1:47" x14ac:dyDescent="0.25">
      <c r="A301">
        <v>4007054</v>
      </c>
      <c r="B301" t="s">
        <v>0</v>
      </c>
      <c r="U301">
        <v>0.59160000000000001</v>
      </c>
    </row>
    <row r="302" spans="1:47" x14ac:dyDescent="0.25">
      <c r="A302">
        <v>4011002</v>
      </c>
      <c r="B302" t="s">
        <v>0</v>
      </c>
      <c r="Q302" s="25">
        <v>1.2330000000000001</v>
      </c>
      <c r="R302" s="25">
        <v>1.0407</v>
      </c>
      <c r="Y302">
        <v>0.9728</v>
      </c>
    </row>
    <row r="303" spans="1:47" x14ac:dyDescent="0.25">
      <c r="A303">
        <v>4900268</v>
      </c>
      <c r="B303" t="s">
        <v>0</v>
      </c>
      <c r="AT303" s="35">
        <v>8000</v>
      </c>
    </row>
    <row r="304" spans="1:47" x14ac:dyDescent="0.25">
      <c r="A304">
        <v>5001097</v>
      </c>
      <c r="B304" t="s">
        <v>0</v>
      </c>
      <c r="I304">
        <v>1</v>
      </c>
      <c r="J304">
        <v>1</v>
      </c>
      <c r="Q304">
        <v>0.9</v>
      </c>
      <c r="Y304">
        <v>0.9</v>
      </c>
    </row>
    <row r="305" spans="1:18" x14ac:dyDescent="0.25">
      <c r="A305">
        <v>5001098</v>
      </c>
      <c r="B305" t="s">
        <v>0</v>
      </c>
      <c r="F305">
        <v>1</v>
      </c>
      <c r="G305">
        <v>1</v>
      </c>
      <c r="I305">
        <v>0.9</v>
      </c>
    </row>
    <row r="306" spans="1:18" x14ac:dyDescent="0.25">
      <c r="A306">
        <v>5006152</v>
      </c>
      <c r="B306" t="s">
        <v>0</v>
      </c>
      <c r="N306">
        <v>0.70130000000000003</v>
      </c>
      <c r="R306" s="25">
        <v>1.9796</v>
      </c>
    </row>
    <row r="307" spans="1:18" x14ac:dyDescent="0.25">
      <c r="A307" s="16">
        <v>5011824</v>
      </c>
      <c r="B307" t="s">
        <v>0</v>
      </c>
    </row>
    <row r="308" spans="1:18" x14ac:dyDescent="0.25">
      <c r="A308">
        <v>5016179</v>
      </c>
      <c r="B308" t="s">
        <v>0</v>
      </c>
    </row>
    <row r="309" spans="1:18" x14ac:dyDescent="0.25">
      <c r="A309">
        <v>5018677</v>
      </c>
      <c r="B309" t="s">
        <v>0</v>
      </c>
    </row>
    <row r="310" spans="1:18" x14ac:dyDescent="0.25">
      <c r="A310">
        <v>8012361</v>
      </c>
      <c r="B310" t="s">
        <v>0</v>
      </c>
    </row>
    <row r="311" spans="1:18" x14ac:dyDescent="0.25">
      <c r="A311">
        <v>7079011</v>
      </c>
      <c r="B311" t="s">
        <v>0</v>
      </c>
    </row>
    <row r="312" spans="1:18" x14ac:dyDescent="0.25">
      <c r="A312">
        <v>8055349</v>
      </c>
      <c r="B312" t="s">
        <v>0</v>
      </c>
    </row>
    <row r="313" spans="1:18" x14ac:dyDescent="0.25">
      <c r="A313">
        <v>8135416</v>
      </c>
      <c r="B313" t="s">
        <v>0</v>
      </c>
    </row>
    <row r="314" spans="1:18" x14ac:dyDescent="0.25">
      <c r="A314">
        <v>93018945</v>
      </c>
      <c r="B314" t="s">
        <v>0</v>
      </c>
    </row>
    <row r="315" spans="1:18" x14ac:dyDescent="0.25">
      <c r="A315">
        <v>94009028</v>
      </c>
      <c r="B315" t="s">
        <v>0</v>
      </c>
    </row>
    <row r="316" spans="1:18" x14ac:dyDescent="0.25">
      <c r="A316">
        <v>95005907</v>
      </c>
      <c r="B316" t="s">
        <v>0</v>
      </c>
    </row>
    <row r="317" spans="1:18" x14ac:dyDescent="0.25">
      <c r="A317">
        <v>95900164</v>
      </c>
      <c r="B317" t="s">
        <v>0</v>
      </c>
    </row>
    <row r="318" spans="1:18" x14ac:dyDescent="0.25">
      <c r="A318">
        <v>96015811</v>
      </c>
      <c r="B318" t="s">
        <v>0</v>
      </c>
    </row>
    <row r="319" spans="1:18" x14ac:dyDescent="0.25">
      <c r="A319">
        <v>97001240</v>
      </c>
      <c r="B319" t="s">
        <v>0</v>
      </c>
    </row>
    <row r="320" spans="1:18" x14ac:dyDescent="0.25">
      <c r="A320">
        <v>97005366</v>
      </c>
      <c r="B320" t="s">
        <v>0</v>
      </c>
    </row>
    <row r="321" spans="1:32" x14ac:dyDescent="0.25">
      <c r="A321">
        <v>98000595</v>
      </c>
      <c r="B321" t="s">
        <v>0</v>
      </c>
    </row>
    <row r="322" spans="1:32" x14ac:dyDescent="0.25">
      <c r="A322">
        <v>98002692</v>
      </c>
      <c r="B322" t="s">
        <v>0</v>
      </c>
    </row>
    <row r="323" spans="1:32" x14ac:dyDescent="0.25">
      <c r="A323">
        <v>98005277</v>
      </c>
      <c r="B323" t="s">
        <v>0</v>
      </c>
      <c r="P323">
        <v>0.3</v>
      </c>
    </row>
    <row r="324" spans="1:32" x14ac:dyDescent="0.25">
      <c r="A324">
        <v>99001815</v>
      </c>
      <c r="B324" t="s">
        <v>0</v>
      </c>
    </row>
    <row r="325" spans="1:32" x14ac:dyDescent="0.25">
      <c r="A325">
        <v>6012361</v>
      </c>
      <c r="B325" t="s">
        <v>0</v>
      </c>
      <c r="P325" s="25">
        <v>1.8099000000000001</v>
      </c>
    </row>
    <row r="326" spans="1:32" x14ac:dyDescent="0.25">
      <c r="A326">
        <v>6015793</v>
      </c>
      <c r="B326" t="s">
        <v>0</v>
      </c>
    </row>
    <row r="327" spans="1:32" x14ac:dyDescent="0.25">
      <c r="A327">
        <v>6043619</v>
      </c>
      <c r="B327" t="s">
        <v>0</v>
      </c>
    </row>
    <row r="328" spans="1:32" x14ac:dyDescent="0.25">
      <c r="A328">
        <v>7001097</v>
      </c>
      <c r="B328" t="s">
        <v>0</v>
      </c>
      <c r="N328">
        <v>1.2</v>
      </c>
      <c r="O328">
        <v>1.99</v>
      </c>
      <c r="P328">
        <v>2.1</v>
      </c>
      <c r="Q328">
        <v>2.1</v>
      </c>
      <c r="R328">
        <v>1.9</v>
      </c>
      <c r="S328">
        <v>1.46</v>
      </c>
      <c r="T328">
        <v>1.68</v>
      </c>
      <c r="U328">
        <v>2.08</v>
      </c>
      <c r="V328">
        <v>2.09</v>
      </c>
      <c r="Y328">
        <v>0.98</v>
      </c>
      <c r="Z328">
        <v>1.35</v>
      </c>
      <c r="AC328">
        <v>1.17</v>
      </c>
      <c r="AD328">
        <v>1.03</v>
      </c>
      <c r="AE328">
        <v>1.08</v>
      </c>
      <c r="AF328">
        <v>0.96</v>
      </c>
    </row>
    <row r="329" spans="1:32" x14ac:dyDescent="0.25">
      <c r="A329">
        <v>7011435</v>
      </c>
      <c r="B329" t="s">
        <v>0</v>
      </c>
    </row>
    <row r="330" spans="1:32" x14ac:dyDescent="0.25">
      <c r="A330">
        <v>7045811</v>
      </c>
      <c r="B330" t="s">
        <v>0</v>
      </c>
      <c r="Q330" s="26">
        <v>1.4705999999999999</v>
      </c>
      <c r="AB330" s="25">
        <v>1.2103999999999999</v>
      </c>
    </row>
    <row r="331" spans="1:32" x14ac:dyDescent="0.25">
      <c r="A331">
        <v>7071198</v>
      </c>
      <c r="B331" t="s">
        <v>0</v>
      </c>
      <c r="C331">
        <v>1.1599999999999999</v>
      </c>
    </row>
    <row r="332" spans="1:32" x14ac:dyDescent="0.25">
      <c r="A332">
        <v>7101143</v>
      </c>
      <c r="B332" t="s">
        <v>0</v>
      </c>
    </row>
    <row r="333" spans="1:32" x14ac:dyDescent="0.25">
      <c r="A333">
        <v>8073350</v>
      </c>
      <c r="B333" t="s">
        <v>0</v>
      </c>
    </row>
    <row r="334" spans="1:32" x14ac:dyDescent="0.25">
      <c r="A334">
        <v>8073645</v>
      </c>
      <c r="B334" t="s">
        <v>0</v>
      </c>
      <c r="R334">
        <v>0.75</v>
      </c>
    </row>
    <row r="335" spans="1:32" x14ac:dyDescent="0.25">
      <c r="A335" s="20">
        <v>8089666</v>
      </c>
      <c r="B335" t="s">
        <v>0</v>
      </c>
      <c r="M335">
        <v>0.34</v>
      </c>
      <c r="N335" s="23">
        <v>0.29499999999999998</v>
      </c>
      <c r="O335">
        <v>0.4</v>
      </c>
      <c r="Q335" s="39">
        <v>0.73499999999999999</v>
      </c>
      <c r="R335">
        <v>1.1499999999999999</v>
      </c>
    </row>
    <row r="336" spans="1:32" x14ac:dyDescent="0.25">
      <c r="A336">
        <v>8103536</v>
      </c>
      <c r="B336" t="s">
        <v>0</v>
      </c>
      <c r="P336">
        <v>0.65039999999999998</v>
      </c>
    </row>
    <row r="337" spans="1:30" x14ac:dyDescent="0.25">
      <c r="A337" s="21">
        <v>8124816</v>
      </c>
      <c r="B337" t="s">
        <v>0</v>
      </c>
      <c r="Q337">
        <v>0.6</v>
      </c>
      <c r="T337">
        <v>0.7</v>
      </c>
      <c r="X337">
        <v>0.6</v>
      </c>
      <c r="AD337">
        <v>0.7</v>
      </c>
    </row>
    <row r="338" spans="1:30" x14ac:dyDescent="0.25">
      <c r="A338">
        <v>9003267</v>
      </c>
      <c r="B338" t="s">
        <v>0</v>
      </c>
      <c r="R338">
        <v>0.85970000000000002</v>
      </c>
    </row>
    <row r="339" spans="1:30" x14ac:dyDescent="0.25">
      <c r="A339">
        <v>9036964</v>
      </c>
      <c r="B339" t="s">
        <v>0</v>
      </c>
    </row>
    <row r="340" spans="1:30" x14ac:dyDescent="0.25">
      <c r="A340">
        <v>9090287</v>
      </c>
      <c r="B340" t="s">
        <v>0</v>
      </c>
      <c r="S340">
        <v>0.88009999999999999</v>
      </c>
      <c r="T340">
        <v>0.76470000000000005</v>
      </c>
    </row>
    <row r="341" spans="1:30" x14ac:dyDescent="0.25">
      <c r="A341">
        <v>9095148</v>
      </c>
      <c r="B341" t="s">
        <v>0</v>
      </c>
      <c r="Q341">
        <v>0.7</v>
      </c>
      <c r="R341">
        <v>0.65</v>
      </c>
      <c r="S341">
        <v>0.68</v>
      </c>
      <c r="T341">
        <v>0.65</v>
      </c>
    </row>
    <row r="342" spans="1:30" x14ac:dyDescent="0.25">
      <c r="A342" s="14">
        <v>9104979</v>
      </c>
      <c r="B342" t="s">
        <v>0</v>
      </c>
    </row>
    <row r="343" spans="1:30" x14ac:dyDescent="0.25">
      <c r="A343">
        <v>9139514</v>
      </c>
      <c r="B343" t="s">
        <v>0</v>
      </c>
    </row>
    <row r="344" spans="1:30" x14ac:dyDescent="0.25">
      <c r="A344">
        <v>10020659</v>
      </c>
      <c r="B344" t="s">
        <v>0</v>
      </c>
      <c r="Q344" s="25">
        <v>1.1086</v>
      </c>
    </row>
    <row r="345" spans="1:30" x14ac:dyDescent="0.25">
      <c r="A345">
        <v>10025902</v>
      </c>
      <c r="B345" t="s">
        <v>0</v>
      </c>
      <c r="Q345">
        <v>0.96150000000000002</v>
      </c>
    </row>
    <row r="346" spans="1:30" x14ac:dyDescent="0.25">
      <c r="A346">
        <v>10027654</v>
      </c>
      <c r="B346" t="s">
        <v>0</v>
      </c>
    </row>
    <row r="347" spans="1:30" x14ac:dyDescent="0.25">
      <c r="A347">
        <v>10084485</v>
      </c>
      <c r="B347" t="s">
        <v>0</v>
      </c>
    </row>
    <row r="348" spans="1:30" x14ac:dyDescent="0.25">
      <c r="A348">
        <v>10098420</v>
      </c>
      <c r="B348" t="s">
        <v>0</v>
      </c>
      <c r="Q348">
        <v>1.48</v>
      </c>
      <c r="R348">
        <v>2.09</v>
      </c>
      <c r="T348">
        <v>5.26</v>
      </c>
    </row>
    <row r="349" spans="1:30" x14ac:dyDescent="0.25">
      <c r="A349">
        <v>10129565</v>
      </c>
      <c r="B349" t="s">
        <v>0</v>
      </c>
      <c r="S349">
        <v>0.8145</v>
      </c>
      <c r="AB349">
        <v>0.78049999999999997</v>
      </c>
    </row>
    <row r="350" spans="1:30" x14ac:dyDescent="0.25">
      <c r="A350" s="14">
        <v>10146828</v>
      </c>
      <c r="B350" t="s">
        <v>0</v>
      </c>
    </row>
    <row r="351" spans="1:30" x14ac:dyDescent="0.25">
      <c r="A351">
        <v>10163776</v>
      </c>
      <c r="B351" t="s">
        <v>0</v>
      </c>
    </row>
    <row r="352" spans="1:30" x14ac:dyDescent="0.25">
      <c r="A352">
        <v>10173664</v>
      </c>
      <c r="B352" t="s">
        <v>0</v>
      </c>
      <c r="T352">
        <v>0.73980000000000001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6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92"/>
  <sheetViews>
    <sheetView workbookViewId="0">
      <selection activeCell="E14" sqref="E10:E14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1777</v>
      </c>
      <c r="D1" t="s">
        <v>95</v>
      </c>
      <c r="E1" t="s">
        <v>133</v>
      </c>
    </row>
    <row r="2" spans="1:5" x14ac:dyDescent="0.25">
      <c r="A2">
        <v>7001097</v>
      </c>
      <c r="B2" t="s">
        <v>0</v>
      </c>
      <c r="C2" t="s">
        <v>1777</v>
      </c>
      <c r="D2" t="s">
        <v>1802</v>
      </c>
      <c r="E2">
        <v>15</v>
      </c>
    </row>
    <row r="3" spans="1:5" x14ac:dyDescent="0.25">
      <c r="A3">
        <v>3015058</v>
      </c>
      <c r="B3" t="s">
        <v>0</v>
      </c>
      <c r="C3" t="s">
        <v>1777</v>
      </c>
      <c r="D3" t="s">
        <v>1796</v>
      </c>
      <c r="E3">
        <v>9</v>
      </c>
    </row>
    <row r="4" spans="1:5" x14ac:dyDescent="0.25">
      <c r="A4">
        <v>4900261</v>
      </c>
      <c r="B4" t="s">
        <v>20</v>
      </c>
      <c r="C4" t="s">
        <v>1777</v>
      </c>
      <c r="D4" t="s">
        <v>1779</v>
      </c>
      <c r="E4">
        <v>6</v>
      </c>
    </row>
    <row r="5" spans="1:5" x14ac:dyDescent="0.25">
      <c r="A5">
        <v>2000646</v>
      </c>
      <c r="B5" t="s">
        <v>5</v>
      </c>
      <c r="C5" t="s">
        <v>1777</v>
      </c>
      <c r="D5" t="s">
        <v>1786</v>
      </c>
      <c r="E5">
        <v>6</v>
      </c>
    </row>
    <row r="6" spans="1:5" x14ac:dyDescent="0.25">
      <c r="A6">
        <v>10064335</v>
      </c>
      <c r="B6" t="s">
        <v>18</v>
      </c>
      <c r="C6" t="s">
        <v>1777</v>
      </c>
      <c r="D6" t="s">
        <v>1780</v>
      </c>
      <c r="E6">
        <v>5</v>
      </c>
    </row>
    <row r="7" spans="1:5" x14ac:dyDescent="0.25">
      <c r="A7">
        <v>10010926</v>
      </c>
      <c r="B7" t="s">
        <v>5</v>
      </c>
      <c r="C7" t="s">
        <v>1777</v>
      </c>
      <c r="D7" t="s">
        <v>1783</v>
      </c>
      <c r="E7">
        <v>5</v>
      </c>
    </row>
    <row r="8" spans="1:5" x14ac:dyDescent="0.25">
      <c r="A8">
        <v>1005522</v>
      </c>
      <c r="B8" t="s">
        <v>5</v>
      </c>
      <c r="C8" t="s">
        <v>1777</v>
      </c>
      <c r="D8" t="s">
        <v>1785</v>
      </c>
      <c r="E8">
        <v>5</v>
      </c>
    </row>
    <row r="9" spans="1:5" x14ac:dyDescent="0.25">
      <c r="A9">
        <v>6015647</v>
      </c>
      <c r="B9" t="s">
        <v>3</v>
      </c>
      <c r="C9" t="s">
        <v>1777</v>
      </c>
      <c r="D9" t="s">
        <v>1791</v>
      </c>
      <c r="E9">
        <v>5</v>
      </c>
    </row>
    <row r="10" spans="1:5" x14ac:dyDescent="0.25">
      <c r="A10">
        <v>500129</v>
      </c>
      <c r="B10" t="s">
        <v>0</v>
      </c>
      <c r="C10" t="s">
        <v>1777</v>
      </c>
      <c r="D10" t="s">
        <v>1795</v>
      </c>
      <c r="E10">
        <v>5</v>
      </c>
    </row>
    <row r="11" spans="1:5" x14ac:dyDescent="0.25">
      <c r="A11">
        <v>8089666</v>
      </c>
      <c r="B11" t="s">
        <v>0</v>
      </c>
      <c r="C11" t="s">
        <v>1777</v>
      </c>
      <c r="D11" t="s">
        <v>1804</v>
      </c>
      <c r="E11">
        <v>5</v>
      </c>
    </row>
    <row r="12" spans="1:5" x14ac:dyDescent="0.25">
      <c r="A12">
        <v>5001097</v>
      </c>
      <c r="B12" t="s">
        <v>0</v>
      </c>
      <c r="C12" t="s">
        <v>1777</v>
      </c>
      <c r="D12" t="s">
        <v>1799</v>
      </c>
      <c r="E12">
        <v>4</v>
      </c>
    </row>
    <row r="13" spans="1:5" x14ac:dyDescent="0.25">
      <c r="A13">
        <v>8124816</v>
      </c>
      <c r="B13" t="s">
        <v>0</v>
      </c>
      <c r="C13" t="s">
        <v>1777</v>
      </c>
      <c r="D13" t="s">
        <v>1805</v>
      </c>
      <c r="E13">
        <v>4</v>
      </c>
    </row>
    <row r="14" spans="1:5" x14ac:dyDescent="0.25">
      <c r="A14">
        <v>9095148</v>
      </c>
      <c r="B14" t="s">
        <v>0</v>
      </c>
      <c r="C14" t="s">
        <v>1777</v>
      </c>
      <c r="D14" t="s">
        <v>1807</v>
      </c>
      <c r="E14">
        <v>4</v>
      </c>
    </row>
    <row r="15" spans="1:5" x14ac:dyDescent="0.25">
      <c r="A15">
        <v>2003761</v>
      </c>
      <c r="B15" t="s">
        <v>5</v>
      </c>
      <c r="C15" t="s">
        <v>1777</v>
      </c>
      <c r="D15" t="s">
        <v>1787</v>
      </c>
      <c r="E15">
        <v>3</v>
      </c>
    </row>
    <row r="16" spans="1:5" x14ac:dyDescent="0.25">
      <c r="A16">
        <v>10071135</v>
      </c>
      <c r="B16" t="s">
        <v>3</v>
      </c>
      <c r="C16" t="s">
        <v>1777</v>
      </c>
      <c r="D16" t="s">
        <v>1794</v>
      </c>
      <c r="E16">
        <v>3</v>
      </c>
    </row>
    <row r="17" spans="1:5" x14ac:dyDescent="0.25">
      <c r="A17">
        <v>4011002</v>
      </c>
      <c r="B17" t="s">
        <v>0</v>
      </c>
      <c r="C17" t="s">
        <v>1777</v>
      </c>
      <c r="D17" t="s">
        <v>1798</v>
      </c>
      <c r="E17">
        <v>3</v>
      </c>
    </row>
    <row r="18" spans="1:5" x14ac:dyDescent="0.25">
      <c r="A18">
        <v>5001098</v>
      </c>
      <c r="B18" t="s">
        <v>0</v>
      </c>
      <c r="C18" t="s">
        <v>1777</v>
      </c>
      <c r="D18" t="s">
        <v>1800</v>
      </c>
      <c r="E18">
        <v>3</v>
      </c>
    </row>
    <row r="19" spans="1:5" x14ac:dyDescent="0.25">
      <c r="A19">
        <v>10098420</v>
      </c>
      <c r="B19" t="s">
        <v>0</v>
      </c>
      <c r="C19" t="s">
        <v>1777</v>
      </c>
      <c r="D19" t="s">
        <v>1808</v>
      </c>
      <c r="E19">
        <v>3</v>
      </c>
    </row>
    <row r="20" spans="1:5" x14ac:dyDescent="0.25">
      <c r="A20">
        <v>4003543</v>
      </c>
      <c r="B20" t="s">
        <v>20</v>
      </c>
      <c r="C20" t="s">
        <v>1777</v>
      </c>
      <c r="D20" t="s">
        <v>1778</v>
      </c>
      <c r="E20">
        <v>2</v>
      </c>
    </row>
    <row r="21" spans="1:5" x14ac:dyDescent="0.25">
      <c r="A21">
        <v>9030684</v>
      </c>
      <c r="B21" t="s">
        <v>5</v>
      </c>
      <c r="C21" t="s">
        <v>1777</v>
      </c>
      <c r="D21" t="s">
        <v>1781</v>
      </c>
      <c r="E21">
        <v>2</v>
      </c>
    </row>
    <row r="22" spans="1:5" x14ac:dyDescent="0.25">
      <c r="A22">
        <v>9038676</v>
      </c>
      <c r="B22" t="s">
        <v>5</v>
      </c>
      <c r="C22" t="s">
        <v>1777</v>
      </c>
      <c r="D22" t="s">
        <v>1782</v>
      </c>
      <c r="E22">
        <v>2</v>
      </c>
    </row>
    <row r="23" spans="1:5" x14ac:dyDescent="0.25">
      <c r="A23">
        <v>9052398</v>
      </c>
      <c r="B23" t="s">
        <v>5</v>
      </c>
      <c r="C23" t="s">
        <v>1777</v>
      </c>
      <c r="D23" t="s">
        <v>1782</v>
      </c>
      <c r="E23">
        <v>2</v>
      </c>
    </row>
    <row r="24" spans="1:5" x14ac:dyDescent="0.25">
      <c r="A24">
        <v>324</v>
      </c>
      <c r="B24" t="s">
        <v>5</v>
      </c>
      <c r="C24" t="s">
        <v>1777</v>
      </c>
      <c r="D24" t="s">
        <v>1784</v>
      </c>
      <c r="E24">
        <v>2</v>
      </c>
    </row>
    <row r="25" spans="1:5" x14ac:dyDescent="0.25">
      <c r="A25">
        <v>4011027</v>
      </c>
      <c r="B25" t="s">
        <v>5</v>
      </c>
      <c r="C25" t="s">
        <v>1777</v>
      </c>
      <c r="D25" t="s">
        <v>1788</v>
      </c>
      <c r="E25">
        <v>2</v>
      </c>
    </row>
    <row r="26" spans="1:5" x14ac:dyDescent="0.25">
      <c r="A26">
        <v>4289</v>
      </c>
      <c r="B26" t="s">
        <v>3</v>
      </c>
      <c r="C26" t="s">
        <v>1777</v>
      </c>
      <c r="D26" t="s">
        <v>1788</v>
      </c>
      <c r="E26">
        <v>2</v>
      </c>
    </row>
    <row r="27" spans="1:5" x14ac:dyDescent="0.25">
      <c r="A27">
        <v>500245</v>
      </c>
      <c r="B27" t="s">
        <v>3</v>
      </c>
      <c r="C27" t="s">
        <v>1777</v>
      </c>
      <c r="D27" t="s">
        <v>1789</v>
      </c>
      <c r="E27">
        <v>2</v>
      </c>
    </row>
    <row r="28" spans="1:5" x14ac:dyDescent="0.25">
      <c r="A28">
        <v>2005572</v>
      </c>
      <c r="B28" t="s">
        <v>3</v>
      </c>
      <c r="C28" t="s">
        <v>1777</v>
      </c>
      <c r="D28" t="s">
        <v>1781</v>
      </c>
      <c r="E28">
        <v>2</v>
      </c>
    </row>
    <row r="29" spans="1:5" x14ac:dyDescent="0.25">
      <c r="A29">
        <v>5015851</v>
      </c>
      <c r="B29" t="s">
        <v>3</v>
      </c>
      <c r="C29" t="s">
        <v>1777</v>
      </c>
      <c r="D29" t="s">
        <v>1790</v>
      </c>
      <c r="E29">
        <v>2</v>
      </c>
    </row>
    <row r="30" spans="1:5" x14ac:dyDescent="0.25">
      <c r="A30">
        <v>7086224</v>
      </c>
      <c r="B30" t="s">
        <v>3</v>
      </c>
      <c r="C30" t="s">
        <v>1777</v>
      </c>
      <c r="D30" t="s">
        <v>1792</v>
      </c>
      <c r="E30">
        <v>2</v>
      </c>
    </row>
    <row r="31" spans="1:5" x14ac:dyDescent="0.25">
      <c r="A31">
        <v>9040167</v>
      </c>
      <c r="B31" t="s">
        <v>3</v>
      </c>
      <c r="C31" t="s">
        <v>1777</v>
      </c>
      <c r="D31" t="s">
        <v>1793</v>
      </c>
      <c r="E31">
        <v>2</v>
      </c>
    </row>
    <row r="32" spans="1:5" x14ac:dyDescent="0.25">
      <c r="A32">
        <v>4000996</v>
      </c>
      <c r="B32" t="s">
        <v>0</v>
      </c>
      <c r="C32" t="s">
        <v>1777</v>
      </c>
      <c r="D32" t="s">
        <v>1797</v>
      </c>
      <c r="E32">
        <v>2</v>
      </c>
    </row>
    <row r="33" spans="1:5" x14ac:dyDescent="0.25">
      <c r="A33">
        <v>5006152</v>
      </c>
      <c r="B33" t="s">
        <v>0</v>
      </c>
      <c r="C33" t="s">
        <v>1777</v>
      </c>
      <c r="D33" t="s">
        <v>1801</v>
      </c>
      <c r="E33">
        <v>2</v>
      </c>
    </row>
    <row r="34" spans="1:5" x14ac:dyDescent="0.25">
      <c r="A34">
        <v>7045811</v>
      </c>
      <c r="B34" t="s">
        <v>0</v>
      </c>
      <c r="C34" t="s">
        <v>1777</v>
      </c>
      <c r="D34" t="s">
        <v>1803</v>
      </c>
      <c r="E34">
        <v>2</v>
      </c>
    </row>
    <row r="35" spans="1:5" x14ac:dyDescent="0.25">
      <c r="A35">
        <v>9090287</v>
      </c>
      <c r="B35" t="s">
        <v>0</v>
      </c>
      <c r="C35" t="s">
        <v>1777</v>
      </c>
      <c r="D35" t="s">
        <v>1806</v>
      </c>
      <c r="E35">
        <v>2</v>
      </c>
    </row>
    <row r="36" spans="1:5" x14ac:dyDescent="0.25">
      <c r="A36">
        <v>10129565</v>
      </c>
      <c r="B36" t="s">
        <v>0</v>
      </c>
      <c r="C36" t="s">
        <v>1777</v>
      </c>
      <c r="D36" t="s">
        <v>1809</v>
      </c>
      <c r="E36">
        <v>2</v>
      </c>
    </row>
    <row r="37" spans="1:5" x14ac:dyDescent="0.25">
      <c r="A37">
        <v>7072184</v>
      </c>
      <c r="B37" t="s">
        <v>20</v>
      </c>
      <c r="C37" t="s">
        <v>1777</v>
      </c>
      <c r="D37" t="s">
        <v>1743</v>
      </c>
      <c r="E37">
        <v>1</v>
      </c>
    </row>
    <row r="38" spans="1:5" x14ac:dyDescent="0.25">
      <c r="A38">
        <v>99004067</v>
      </c>
      <c r="B38" t="s">
        <v>20</v>
      </c>
      <c r="C38" t="s">
        <v>1777</v>
      </c>
      <c r="D38" t="s">
        <v>1743</v>
      </c>
      <c r="E38">
        <v>1</v>
      </c>
    </row>
    <row r="39" spans="1:5" x14ac:dyDescent="0.25">
      <c r="A39">
        <v>1502</v>
      </c>
      <c r="B39" t="s">
        <v>20</v>
      </c>
      <c r="C39" t="s">
        <v>1777</v>
      </c>
      <c r="D39" t="s">
        <v>1748</v>
      </c>
      <c r="E39">
        <v>1</v>
      </c>
    </row>
    <row r="40" spans="1:5" x14ac:dyDescent="0.25">
      <c r="A40">
        <v>96018835</v>
      </c>
      <c r="B40" t="s">
        <v>16</v>
      </c>
      <c r="C40" t="s">
        <v>1777</v>
      </c>
      <c r="D40" t="s">
        <v>1749</v>
      </c>
      <c r="E40">
        <v>1</v>
      </c>
    </row>
    <row r="41" spans="1:5" x14ac:dyDescent="0.25">
      <c r="A41">
        <v>14222171</v>
      </c>
      <c r="B41" t="s">
        <v>14</v>
      </c>
      <c r="C41" t="s">
        <v>1777</v>
      </c>
      <c r="D41" t="s">
        <v>1773</v>
      </c>
      <c r="E41">
        <v>1</v>
      </c>
    </row>
    <row r="42" spans="1:5" x14ac:dyDescent="0.25">
      <c r="A42">
        <v>12088444</v>
      </c>
      <c r="B42" t="s">
        <v>12</v>
      </c>
      <c r="C42" t="s">
        <v>1777</v>
      </c>
      <c r="D42" t="s">
        <v>1775</v>
      </c>
      <c r="E42">
        <v>1</v>
      </c>
    </row>
    <row r="43" spans="1:5" x14ac:dyDescent="0.25">
      <c r="A43">
        <v>12012030</v>
      </c>
      <c r="B43" t="s">
        <v>12</v>
      </c>
      <c r="C43" t="s">
        <v>1777</v>
      </c>
      <c r="D43" t="s">
        <v>1764</v>
      </c>
      <c r="E43">
        <v>1</v>
      </c>
    </row>
    <row r="44" spans="1:5" x14ac:dyDescent="0.25">
      <c r="A44">
        <v>6011198</v>
      </c>
      <c r="B44" t="s">
        <v>5</v>
      </c>
      <c r="C44" t="s">
        <v>1777</v>
      </c>
      <c r="D44" t="s">
        <v>1743</v>
      </c>
      <c r="E44">
        <v>1</v>
      </c>
    </row>
    <row r="45" spans="1:5" x14ac:dyDescent="0.25">
      <c r="A45">
        <v>6045127</v>
      </c>
      <c r="B45" t="s">
        <v>5</v>
      </c>
      <c r="C45" t="s">
        <v>1777</v>
      </c>
      <c r="D45" t="s">
        <v>1743</v>
      </c>
      <c r="E45">
        <v>1</v>
      </c>
    </row>
    <row r="46" spans="1:5" x14ac:dyDescent="0.25">
      <c r="A46">
        <v>7000458</v>
      </c>
      <c r="B46" t="s">
        <v>5</v>
      </c>
      <c r="C46" t="s">
        <v>1777</v>
      </c>
      <c r="D46" t="s">
        <v>1749</v>
      </c>
      <c r="E46">
        <v>1</v>
      </c>
    </row>
    <row r="47" spans="1:5" x14ac:dyDescent="0.25">
      <c r="A47">
        <v>7025847</v>
      </c>
      <c r="B47" t="s">
        <v>5</v>
      </c>
      <c r="C47" t="s">
        <v>1777</v>
      </c>
      <c r="D47" t="s">
        <v>1743</v>
      </c>
      <c r="E47">
        <v>1</v>
      </c>
    </row>
    <row r="48" spans="1:5" x14ac:dyDescent="0.25">
      <c r="A48">
        <v>7082707</v>
      </c>
      <c r="B48" t="s">
        <v>5</v>
      </c>
      <c r="C48" t="s">
        <v>1777</v>
      </c>
      <c r="D48" t="s">
        <v>1756</v>
      </c>
      <c r="E48">
        <v>1</v>
      </c>
    </row>
    <row r="49" spans="1:5" x14ac:dyDescent="0.25">
      <c r="A49">
        <v>7084659</v>
      </c>
      <c r="B49" t="s">
        <v>5</v>
      </c>
      <c r="C49" t="s">
        <v>1777</v>
      </c>
      <c r="D49" t="s">
        <v>1744</v>
      </c>
      <c r="E49">
        <v>1</v>
      </c>
    </row>
    <row r="50" spans="1:5" x14ac:dyDescent="0.25">
      <c r="A50">
        <v>9003331</v>
      </c>
      <c r="B50" t="s">
        <v>5</v>
      </c>
      <c r="C50" t="s">
        <v>1777</v>
      </c>
      <c r="D50" t="s">
        <v>1762</v>
      </c>
      <c r="E50">
        <v>1</v>
      </c>
    </row>
    <row r="51" spans="1:5" x14ac:dyDescent="0.25">
      <c r="A51">
        <v>9003370</v>
      </c>
      <c r="B51" t="s">
        <v>5</v>
      </c>
      <c r="C51" t="s">
        <v>1777</v>
      </c>
      <c r="D51" t="s">
        <v>1744</v>
      </c>
      <c r="E51">
        <v>1</v>
      </c>
    </row>
    <row r="52" spans="1:5" x14ac:dyDescent="0.25">
      <c r="A52">
        <v>9016278</v>
      </c>
      <c r="B52" t="s">
        <v>5</v>
      </c>
      <c r="C52" t="s">
        <v>1777</v>
      </c>
      <c r="D52" t="s">
        <v>1736</v>
      </c>
      <c r="E52">
        <v>1</v>
      </c>
    </row>
    <row r="53" spans="1:5" x14ac:dyDescent="0.25">
      <c r="A53">
        <v>9031387</v>
      </c>
      <c r="B53" t="s">
        <v>5</v>
      </c>
      <c r="C53" t="s">
        <v>1777</v>
      </c>
      <c r="D53" t="s">
        <v>1762</v>
      </c>
      <c r="E53">
        <v>1</v>
      </c>
    </row>
    <row r="54" spans="1:5" x14ac:dyDescent="0.25">
      <c r="A54">
        <v>9039416</v>
      </c>
      <c r="B54" t="s">
        <v>5</v>
      </c>
      <c r="C54" t="s">
        <v>1777</v>
      </c>
      <c r="D54" t="s">
        <v>1747</v>
      </c>
      <c r="E54">
        <v>1</v>
      </c>
    </row>
    <row r="55" spans="1:5" x14ac:dyDescent="0.25">
      <c r="A55">
        <v>9042861</v>
      </c>
      <c r="B55" t="s">
        <v>5</v>
      </c>
      <c r="C55" t="s">
        <v>1777</v>
      </c>
      <c r="D55" t="s">
        <v>1759</v>
      </c>
      <c r="E55">
        <v>1</v>
      </c>
    </row>
    <row r="56" spans="1:5" x14ac:dyDescent="0.25">
      <c r="A56">
        <v>9044899</v>
      </c>
      <c r="B56" t="s">
        <v>5</v>
      </c>
      <c r="C56" t="s">
        <v>1777</v>
      </c>
      <c r="D56" t="s">
        <v>1735</v>
      </c>
      <c r="E56">
        <v>1</v>
      </c>
    </row>
    <row r="57" spans="1:5" x14ac:dyDescent="0.25">
      <c r="A57">
        <v>3909</v>
      </c>
      <c r="B57" t="s">
        <v>5</v>
      </c>
      <c r="C57" t="s">
        <v>1777</v>
      </c>
      <c r="D57" t="s">
        <v>1748</v>
      </c>
      <c r="E57">
        <v>1</v>
      </c>
    </row>
    <row r="58" spans="1:5" x14ac:dyDescent="0.25">
      <c r="A58">
        <v>1007631</v>
      </c>
      <c r="B58" t="s">
        <v>5</v>
      </c>
      <c r="C58" t="s">
        <v>1777</v>
      </c>
      <c r="D58" t="s">
        <v>1745</v>
      </c>
      <c r="E58">
        <v>1</v>
      </c>
    </row>
    <row r="59" spans="1:5" x14ac:dyDescent="0.25">
      <c r="A59">
        <v>1009760</v>
      </c>
      <c r="B59" t="s">
        <v>5</v>
      </c>
      <c r="C59" t="s">
        <v>1777</v>
      </c>
      <c r="D59" t="s">
        <v>1747</v>
      </c>
      <c r="E59">
        <v>1</v>
      </c>
    </row>
    <row r="60" spans="1:5" x14ac:dyDescent="0.25">
      <c r="A60">
        <v>3005132</v>
      </c>
      <c r="B60" t="s">
        <v>5</v>
      </c>
      <c r="C60" t="s">
        <v>1777</v>
      </c>
      <c r="D60" t="s">
        <v>1744</v>
      </c>
      <c r="E60">
        <v>1</v>
      </c>
    </row>
    <row r="61" spans="1:5" x14ac:dyDescent="0.25">
      <c r="A61">
        <v>3016056</v>
      </c>
      <c r="B61" t="s">
        <v>5</v>
      </c>
      <c r="C61" t="s">
        <v>1777</v>
      </c>
      <c r="D61" t="s">
        <v>1772</v>
      </c>
      <c r="E61">
        <v>1</v>
      </c>
    </row>
    <row r="62" spans="1:5" x14ac:dyDescent="0.25">
      <c r="A62">
        <v>4000158</v>
      </c>
      <c r="B62" t="s">
        <v>5</v>
      </c>
      <c r="C62" t="s">
        <v>1777</v>
      </c>
      <c r="D62" t="s">
        <v>1745</v>
      </c>
      <c r="E62">
        <v>1</v>
      </c>
    </row>
    <row r="63" spans="1:5" x14ac:dyDescent="0.25">
      <c r="A63">
        <v>4000304</v>
      </c>
      <c r="B63" t="s">
        <v>5</v>
      </c>
      <c r="C63" t="s">
        <v>1777</v>
      </c>
      <c r="D63" t="s">
        <v>1744</v>
      </c>
      <c r="E63">
        <v>1</v>
      </c>
    </row>
    <row r="64" spans="1:5" x14ac:dyDescent="0.25">
      <c r="A64">
        <v>4001905</v>
      </c>
      <c r="B64" t="s">
        <v>5</v>
      </c>
      <c r="C64" t="s">
        <v>1777</v>
      </c>
      <c r="D64" t="s">
        <v>1743</v>
      </c>
      <c r="E64">
        <v>1</v>
      </c>
    </row>
    <row r="65" spans="1:5" x14ac:dyDescent="0.25">
      <c r="A65">
        <v>4002206</v>
      </c>
      <c r="B65" t="s">
        <v>5</v>
      </c>
      <c r="C65" t="s">
        <v>1777</v>
      </c>
      <c r="D65" t="s">
        <v>1744</v>
      </c>
      <c r="E65">
        <v>1</v>
      </c>
    </row>
    <row r="66" spans="1:5" x14ac:dyDescent="0.25">
      <c r="A66">
        <v>4006051</v>
      </c>
      <c r="B66" t="s">
        <v>5</v>
      </c>
      <c r="C66" t="s">
        <v>1777</v>
      </c>
      <c r="D66" t="s">
        <v>1744</v>
      </c>
      <c r="E66">
        <v>1</v>
      </c>
    </row>
    <row r="67" spans="1:5" x14ac:dyDescent="0.25">
      <c r="A67">
        <v>5004654</v>
      </c>
      <c r="B67" t="s">
        <v>5</v>
      </c>
      <c r="C67" t="s">
        <v>1777</v>
      </c>
      <c r="D67" t="s">
        <v>1750</v>
      </c>
      <c r="E67">
        <v>1</v>
      </c>
    </row>
    <row r="68" spans="1:5" x14ac:dyDescent="0.25">
      <c r="A68">
        <v>2002573</v>
      </c>
      <c r="B68" t="s">
        <v>3</v>
      </c>
      <c r="C68" t="s">
        <v>1777</v>
      </c>
      <c r="D68" t="s">
        <v>1751</v>
      </c>
      <c r="E68">
        <v>1</v>
      </c>
    </row>
    <row r="69" spans="1:5" x14ac:dyDescent="0.25">
      <c r="A69">
        <v>2003649</v>
      </c>
      <c r="B69" t="s">
        <v>3</v>
      </c>
      <c r="C69" t="s">
        <v>1777</v>
      </c>
      <c r="D69" t="s">
        <v>1744</v>
      </c>
      <c r="E69">
        <v>1</v>
      </c>
    </row>
    <row r="70" spans="1:5" x14ac:dyDescent="0.25">
      <c r="A70">
        <v>3009633</v>
      </c>
      <c r="B70" t="s">
        <v>3</v>
      </c>
      <c r="C70" t="s">
        <v>1777</v>
      </c>
      <c r="D70" t="s">
        <v>1758</v>
      </c>
      <c r="E70">
        <v>1</v>
      </c>
    </row>
    <row r="71" spans="1:5" x14ac:dyDescent="0.25">
      <c r="A71">
        <v>3010583</v>
      </c>
      <c r="B71" t="s">
        <v>3</v>
      </c>
      <c r="C71" t="s">
        <v>1777</v>
      </c>
      <c r="D71" t="s">
        <v>1744</v>
      </c>
      <c r="E71">
        <v>1</v>
      </c>
    </row>
    <row r="72" spans="1:5" x14ac:dyDescent="0.25">
      <c r="A72">
        <v>3011892</v>
      </c>
      <c r="B72" t="s">
        <v>3</v>
      </c>
      <c r="C72" t="s">
        <v>1777</v>
      </c>
      <c r="D72" t="s">
        <v>1753</v>
      </c>
      <c r="E72">
        <v>1</v>
      </c>
    </row>
    <row r="73" spans="1:5" x14ac:dyDescent="0.25">
      <c r="A73">
        <v>5018675</v>
      </c>
      <c r="B73" t="s">
        <v>3</v>
      </c>
      <c r="C73" t="s">
        <v>1777</v>
      </c>
      <c r="D73" t="s">
        <v>1750</v>
      </c>
      <c r="E73">
        <v>1</v>
      </c>
    </row>
    <row r="74" spans="1:5" x14ac:dyDescent="0.25">
      <c r="A74">
        <v>9023306</v>
      </c>
      <c r="B74" t="s">
        <v>3</v>
      </c>
      <c r="C74" t="s">
        <v>1777</v>
      </c>
      <c r="D74" t="s">
        <v>1747</v>
      </c>
      <c r="E74">
        <v>1</v>
      </c>
    </row>
    <row r="75" spans="1:5" x14ac:dyDescent="0.25">
      <c r="A75">
        <v>9083682</v>
      </c>
      <c r="B75" t="s">
        <v>3</v>
      </c>
      <c r="C75" t="s">
        <v>1777</v>
      </c>
      <c r="D75" t="s">
        <v>1743</v>
      </c>
      <c r="E75">
        <v>1</v>
      </c>
    </row>
    <row r="76" spans="1:5" x14ac:dyDescent="0.25">
      <c r="A76">
        <v>2012014</v>
      </c>
      <c r="B76" t="s">
        <v>0</v>
      </c>
      <c r="C76" t="s">
        <v>1777</v>
      </c>
      <c r="D76" t="s">
        <v>1734</v>
      </c>
      <c r="E76">
        <v>1</v>
      </c>
    </row>
    <row r="77" spans="1:5" x14ac:dyDescent="0.25">
      <c r="A77">
        <v>3000152</v>
      </c>
      <c r="B77" t="s">
        <v>0</v>
      </c>
      <c r="C77" t="s">
        <v>1777</v>
      </c>
      <c r="D77" t="s">
        <v>1743</v>
      </c>
      <c r="E77">
        <v>1</v>
      </c>
    </row>
    <row r="78" spans="1:5" x14ac:dyDescent="0.25">
      <c r="A78">
        <v>3014566</v>
      </c>
      <c r="B78" t="s">
        <v>0</v>
      </c>
      <c r="C78" t="s">
        <v>1777</v>
      </c>
      <c r="D78" t="s">
        <v>1774</v>
      </c>
      <c r="E78">
        <v>1</v>
      </c>
    </row>
    <row r="79" spans="1:5" x14ac:dyDescent="0.25">
      <c r="A79">
        <v>4006540</v>
      </c>
      <c r="B79" t="s">
        <v>0</v>
      </c>
      <c r="C79" t="s">
        <v>1777</v>
      </c>
      <c r="D79" t="s">
        <v>1754</v>
      </c>
      <c r="E79">
        <v>1</v>
      </c>
    </row>
    <row r="80" spans="1:5" x14ac:dyDescent="0.25">
      <c r="A80">
        <v>4007054</v>
      </c>
      <c r="B80" t="s">
        <v>0</v>
      </c>
      <c r="C80" t="s">
        <v>1777</v>
      </c>
      <c r="D80" t="s">
        <v>1748</v>
      </c>
      <c r="E80">
        <v>1</v>
      </c>
    </row>
    <row r="81" spans="1:5" x14ac:dyDescent="0.25">
      <c r="A81">
        <v>4900268</v>
      </c>
      <c r="B81" t="s">
        <v>0</v>
      </c>
      <c r="C81" t="s">
        <v>1777</v>
      </c>
      <c r="D81" t="s">
        <v>1773</v>
      </c>
      <c r="E81">
        <v>1</v>
      </c>
    </row>
    <row r="82" spans="1:5" x14ac:dyDescent="0.25">
      <c r="A82">
        <v>98005277</v>
      </c>
      <c r="B82" t="s">
        <v>0</v>
      </c>
      <c r="C82" t="s">
        <v>1777</v>
      </c>
      <c r="D82" t="s">
        <v>1743</v>
      </c>
      <c r="E82">
        <v>1</v>
      </c>
    </row>
    <row r="83" spans="1:5" x14ac:dyDescent="0.25">
      <c r="A83">
        <v>6012361</v>
      </c>
      <c r="B83" t="s">
        <v>0</v>
      </c>
      <c r="C83" t="s">
        <v>1777</v>
      </c>
      <c r="D83" t="s">
        <v>1743</v>
      </c>
      <c r="E83">
        <v>1</v>
      </c>
    </row>
    <row r="84" spans="1:5" x14ac:dyDescent="0.25">
      <c r="A84">
        <v>7071198</v>
      </c>
      <c r="B84" t="s">
        <v>0</v>
      </c>
      <c r="C84" t="s">
        <v>1777</v>
      </c>
      <c r="D84" t="s">
        <v>1730</v>
      </c>
      <c r="E84">
        <v>1</v>
      </c>
    </row>
    <row r="85" spans="1:5" x14ac:dyDescent="0.25">
      <c r="A85">
        <v>8073645</v>
      </c>
      <c r="B85" t="s">
        <v>0</v>
      </c>
      <c r="C85" t="s">
        <v>1777</v>
      </c>
      <c r="D85" t="s">
        <v>1745</v>
      </c>
      <c r="E85">
        <v>1</v>
      </c>
    </row>
    <row r="86" spans="1:5" x14ac:dyDescent="0.25">
      <c r="A86">
        <v>8103536</v>
      </c>
      <c r="B86" t="s">
        <v>0</v>
      </c>
      <c r="C86" t="s">
        <v>1777</v>
      </c>
      <c r="D86" t="s">
        <v>1743</v>
      </c>
      <c r="E86">
        <v>1</v>
      </c>
    </row>
    <row r="87" spans="1:5" x14ac:dyDescent="0.25">
      <c r="A87">
        <v>9003267</v>
      </c>
      <c r="B87" t="s">
        <v>0</v>
      </c>
      <c r="C87" t="s">
        <v>1777</v>
      </c>
      <c r="D87" t="s">
        <v>1745</v>
      </c>
      <c r="E87">
        <v>1</v>
      </c>
    </row>
    <row r="88" spans="1:5" x14ac:dyDescent="0.25">
      <c r="A88">
        <v>10020659</v>
      </c>
      <c r="B88" t="s">
        <v>0</v>
      </c>
      <c r="C88" t="s">
        <v>1777</v>
      </c>
      <c r="D88" t="s">
        <v>1744</v>
      </c>
      <c r="E88">
        <v>1</v>
      </c>
    </row>
    <row r="89" spans="1:5" x14ac:dyDescent="0.25">
      <c r="A89">
        <v>10025902</v>
      </c>
      <c r="B89" t="s">
        <v>0</v>
      </c>
      <c r="C89" t="s">
        <v>1777</v>
      </c>
      <c r="D89" t="s">
        <v>1744</v>
      </c>
      <c r="E89">
        <v>1</v>
      </c>
    </row>
    <row r="90" spans="1:5" x14ac:dyDescent="0.25">
      <c r="A90">
        <v>10173664</v>
      </c>
      <c r="B90" t="s">
        <v>0</v>
      </c>
      <c r="C90" t="s">
        <v>1777</v>
      </c>
      <c r="D90" t="s">
        <v>1747</v>
      </c>
      <c r="E90">
        <v>1</v>
      </c>
    </row>
    <row r="92" spans="1:5" x14ac:dyDescent="0.25">
      <c r="A92">
        <f>SUBTOTAL(2,Kreatinin[Edited_BfArM Nummer2])</f>
        <v>89</v>
      </c>
      <c r="E92">
        <f>SUBTOTAL(9,Kreatinin[Total Number of Observations])</f>
        <v>181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0FB9A-9D91-485E-A535-6C87EB6C48CB}">
  <dimension ref="A1:X370"/>
  <sheetViews>
    <sheetView workbookViewId="0">
      <selection sqref="A1:X370"/>
    </sheetView>
  </sheetViews>
  <sheetFormatPr baseColWidth="10" defaultRowHeight="15" x14ac:dyDescent="0.25"/>
  <cols>
    <col min="1" max="1" width="24.85546875" customWidth="1"/>
    <col min="2" max="2" width="13.42578125" customWidth="1"/>
    <col min="3" max="5" width="25.5703125" customWidth="1"/>
    <col min="6" max="6" width="24" customWidth="1"/>
    <col min="7" max="14" width="15.42578125" customWidth="1"/>
    <col min="15" max="24" width="16.42578125" customWidth="1"/>
  </cols>
  <sheetData>
    <row r="1" spans="1:24" x14ac:dyDescent="0.25">
      <c r="A1" s="6" t="s">
        <v>96</v>
      </c>
      <c r="B1" s="7" t="s">
        <v>97</v>
      </c>
      <c r="C1" s="2" t="s">
        <v>1810</v>
      </c>
      <c r="D1" s="2" t="s">
        <v>1811</v>
      </c>
      <c r="E1" s="2" t="s">
        <v>1812</v>
      </c>
      <c r="F1" s="2" t="s">
        <v>1813</v>
      </c>
      <c r="G1" s="2" t="s">
        <v>1814</v>
      </c>
      <c r="H1" s="2" t="s">
        <v>1815</v>
      </c>
      <c r="I1" s="2" t="s">
        <v>1816</v>
      </c>
      <c r="J1" s="2" t="s">
        <v>1817</v>
      </c>
      <c r="K1" s="2" t="s">
        <v>1818</v>
      </c>
      <c r="L1" s="2" t="s">
        <v>1819</v>
      </c>
      <c r="M1" s="2" t="s">
        <v>1820</v>
      </c>
      <c r="N1" s="2" t="s">
        <v>1821</v>
      </c>
      <c r="O1" s="2" t="s">
        <v>1822</v>
      </c>
      <c r="P1" s="2" t="s">
        <v>1823</v>
      </c>
      <c r="Q1" s="2" t="s">
        <v>1824</v>
      </c>
      <c r="R1" s="2" t="s">
        <v>1825</v>
      </c>
      <c r="S1" s="2" t="s">
        <v>1826</v>
      </c>
      <c r="T1" s="2" t="s">
        <v>1827</v>
      </c>
      <c r="U1" s="2" t="s">
        <v>1828</v>
      </c>
      <c r="V1" s="2" t="s">
        <v>1829</v>
      </c>
      <c r="W1" s="2" t="s">
        <v>1830</v>
      </c>
      <c r="X1" s="2" t="s">
        <v>1831</v>
      </c>
    </row>
    <row r="2" spans="1:24" x14ac:dyDescent="0.25">
      <c r="A2">
        <v>7072184</v>
      </c>
      <c r="B2" t="s">
        <v>20</v>
      </c>
      <c r="C2" s="12"/>
      <c r="D2" s="12"/>
      <c r="E2" s="12"/>
      <c r="F2" s="13"/>
      <c r="G2" s="13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x14ac:dyDescent="0.25">
      <c r="A3">
        <v>9108231</v>
      </c>
      <c r="B3" t="s">
        <v>20</v>
      </c>
      <c r="C3" s="12"/>
      <c r="D3" s="12"/>
      <c r="E3" s="12"/>
      <c r="F3" s="13"/>
      <c r="G3" s="13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x14ac:dyDescent="0.25">
      <c r="A4">
        <v>12061933</v>
      </c>
      <c r="B4" t="s">
        <v>20</v>
      </c>
      <c r="C4" s="12"/>
      <c r="D4" s="12"/>
      <c r="E4" s="12"/>
      <c r="F4" s="13"/>
      <c r="G4" s="13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x14ac:dyDescent="0.25">
      <c r="A5">
        <v>95005911</v>
      </c>
      <c r="B5" t="s">
        <v>20</v>
      </c>
    </row>
    <row r="6" spans="1:24" x14ac:dyDescent="0.25">
      <c r="A6">
        <v>99001908</v>
      </c>
      <c r="B6" t="s">
        <v>20</v>
      </c>
    </row>
    <row r="7" spans="1:24" x14ac:dyDescent="0.25">
      <c r="A7">
        <v>99004067</v>
      </c>
      <c r="B7" t="s">
        <v>20</v>
      </c>
    </row>
    <row r="8" spans="1:24" x14ac:dyDescent="0.25">
      <c r="A8">
        <v>97002136</v>
      </c>
      <c r="B8" t="s">
        <v>20</v>
      </c>
    </row>
    <row r="9" spans="1:24" x14ac:dyDescent="0.25">
      <c r="A9">
        <v>1502</v>
      </c>
      <c r="B9" t="s">
        <v>20</v>
      </c>
      <c r="C9" s="12"/>
      <c r="D9" s="12"/>
      <c r="E9" s="12"/>
      <c r="F9" s="13"/>
      <c r="G9" s="13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 x14ac:dyDescent="0.25">
      <c r="A10">
        <v>4003543</v>
      </c>
      <c r="B10" t="s">
        <v>20</v>
      </c>
      <c r="C10" s="12"/>
      <c r="D10" s="12"/>
      <c r="E10" s="12"/>
      <c r="F10" s="13"/>
      <c r="G10" s="13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1:24" x14ac:dyDescent="0.25">
      <c r="A11">
        <v>4900261</v>
      </c>
      <c r="B11" t="s">
        <v>20</v>
      </c>
      <c r="C11" s="12"/>
      <c r="D11" s="12"/>
      <c r="E11" s="12"/>
      <c r="F11" s="13"/>
      <c r="G11" s="13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4" x14ac:dyDescent="0.25">
      <c r="C12" s="12"/>
      <c r="D12" s="12"/>
      <c r="E12" s="12"/>
      <c r="F12" s="13"/>
      <c r="G12" s="13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4" x14ac:dyDescent="0.25">
      <c r="A13">
        <v>14242856</v>
      </c>
      <c r="B13" t="s">
        <v>18</v>
      </c>
      <c r="C13" s="12"/>
      <c r="D13" s="12"/>
      <c r="E13" s="12"/>
      <c r="F13" s="13"/>
      <c r="G13" s="13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spans="1:24" x14ac:dyDescent="0.25">
      <c r="A14">
        <v>99001183</v>
      </c>
      <c r="B14" t="s">
        <v>18</v>
      </c>
      <c r="C14" s="12"/>
      <c r="D14" s="12"/>
      <c r="E14" s="12"/>
      <c r="F14" s="13"/>
      <c r="G14" s="13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 x14ac:dyDescent="0.25">
      <c r="A15">
        <v>3000983</v>
      </c>
      <c r="B15" t="s">
        <v>18</v>
      </c>
      <c r="C15" s="12"/>
      <c r="D15" s="12"/>
      <c r="E15" s="12"/>
      <c r="F15" s="13"/>
      <c r="G15" s="13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 x14ac:dyDescent="0.25">
      <c r="A16">
        <v>10064335</v>
      </c>
      <c r="B16" t="s">
        <v>18</v>
      </c>
      <c r="F16" s="13"/>
      <c r="G16" s="13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:24" x14ac:dyDescent="0.25">
      <c r="A17" s="12"/>
      <c r="C17" s="12"/>
      <c r="D17" s="12"/>
      <c r="E17" s="12"/>
      <c r="F17" s="13"/>
      <c r="G17" s="13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:24" x14ac:dyDescent="0.25">
      <c r="A18">
        <v>1480</v>
      </c>
      <c r="B18" t="s">
        <v>16</v>
      </c>
    </row>
    <row r="19" spans="1:24" x14ac:dyDescent="0.25">
      <c r="A19">
        <v>7063959</v>
      </c>
      <c r="B19" t="s">
        <v>16</v>
      </c>
      <c r="C19" s="12"/>
      <c r="D19" s="12"/>
      <c r="E19" s="12"/>
      <c r="F19" s="13"/>
      <c r="G19" s="13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4" x14ac:dyDescent="0.25">
      <c r="A20">
        <v>1003215</v>
      </c>
      <c r="B20" t="s">
        <v>16</v>
      </c>
      <c r="C20" s="12"/>
      <c r="D20" s="12"/>
      <c r="E20" s="12"/>
      <c r="F20">
        <v>196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x14ac:dyDescent="0.25">
      <c r="A21">
        <v>99000802</v>
      </c>
      <c r="B21" t="s">
        <v>16</v>
      </c>
      <c r="C21" s="12"/>
      <c r="D21" s="12"/>
      <c r="E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x14ac:dyDescent="0.25">
      <c r="A22">
        <v>99000892</v>
      </c>
      <c r="B22" t="s">
        <v>16</v>
      </c>
      <c r="C22" s="12"/>
      <c r="D22" s="12"/>
      <c r="E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spans="1:24" x14ac:dyDescent="0.25">
      <c r="A23" s="14">
        <v>1000192</v>
      </c>
      <c r="B23" t="s">
        <v>16</v>
      </c>
      <c r="C23" s="12"/>
      <c r="D23" s="12"/>
      <c r="E23" s="12"/>
      <c r="F23" s="13"/>
      <c r="G23" s="13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x14ac:dyDescent="0.25">
      <c r="A24">
        <v>1506</v>
      </c>
      <c r="B24" t="s">
        <v>16</v>
      </c>
      <c r="C24" s="12"/>
      <c r="D24" s="12"/>
      <c r="E24" s="12"/>
      <c r="F24" s="13"/>
      <c r="G24" s="13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24" x14ac:dyDescent="0.25">
      <c r="A25" s="14">
        <v>99000894</v>
      </c>
      <c r="B25" t="s">
        <v>16</v>
      </c>
      <c r="C25" s="12"/>
      <c r="D25" s="12"/>
      <c r="E25" s="12"/>
      <c r="F25" s="13"/>
      <c r="G25" s="13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x14ac:dyDescent="0.25">
      <c r="A26">
        <v>99000897</v>
      </c>
      <c r="B26" t="s">
        <v>16</v>
      </c>
    </row>
    <row r="27" spans="1:24" x14ac:dyDescent="0.25">
      <c r="A27">
        <v>99001245</v>
      </c>
      <c r="B27" t="s">
        <v>16</v>
      </c>
    </row>
    <row r="28" spans="1:24" x14ac:dyDescent="0.25">
      <c r="A28">
        <v>99001902</v>
      </c>
      <c r="B28" t="s">
        <v>16</v>
      </c>
    </row>
    <row r="29" spans="1:24" x14ac:dyDescent="0.25">
      <c r="A29">
        <v>99001912</v>
      </c>
      <c r="B29" t="s">
        <v>16</v>
      </c>
    </row>
    <row r="30" spans="1:24" x14ac:dyDescent="0.25">
      <c r="A30">
        <v>99001913</v>
      </c>
      <c r="B30" t="s">
        <v>16</v>
      </c>
    </row>
    <row r="31" spans="1:24" x14ac:dyDescent="0.25">
      <c r="A31">
        <v>99001937</v>
      </c>
      <c r="B31" t="s">
        <v>16</v>
      </c>
    </row>
    <row r="32" spans="1:24" x14ac:dyDescent="0.25">
      <c r="A32">
        <v>99001943</v>
      </c>
      <c r="B32" t="s">
        <v>16</v>
      </c>
    </row>
    <row r="33" spans="1:24" x14ac:dyDescent="0.25">
      <c r="A33">
        <v>99001927</v>
      </c>
      <c r="B33" t="s">
        <v>16</v>
      </c>
    </row>
    <row r="34" spans="1:24" x14ac:dyDescent="0.25">
      <c r="A34">
        <v>1505</v>
      </c>
      <c r="B34" t="s">
        <v>16</v>
      </c>
      <c r="C34" s="12"/>
      <c r="D34" s="12"/>
      <c r="E34" s="12"/>
      <c r="F34" s="13"/>
      <c r="G34" s="13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4" x14ac:dyDescent="0.25">
      <c r="A35" s="14">
        <v>1000197</v>
      </c>
      <c r="B35" t="s">
        <v>16</v>
      </c>
      <c r="C35" s="12"/>
      <c r="D35" s="12"/>
      <c r="E35" s="12"/>
      <c r="F35" s="13"/>
      <c r="G35" s="13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x14ac:dyDescent="0.25">
      <c r="A36" s="14">
        <v>96018835</v>
      </c>
      <c r="B36" t="s">
        <v>16</v>
      </c>
      <c r="C36" s="12"/>
      <c r="D36" s="12"/>
      <c r="E36" s="12"/>
      <c r="F36" s="13"/>
      <c r="G36" s="13"/>
      <c r="H36" s="35">
        <v>1400</v>
      </c>
      <c r="I36" s="35">
        <v>1988</v>
      </c>
      <c r="J36" s="35">
        <v>1758</v>
      </c>
      <c r="L36">
        <v>332</v>
      </c>
      <c r="N36">
        <v>24</v>
      </c>
      <c r="P36">
        <v>90</v>
      </c>
      <c r="Q36">
        <v>99</v>
      </c>
    </row>
    <row r="37" spans="1:24" x14ac:dyDescent="0.25">
      <c r="A37">
        <v>98008326</v>
      </c>
      <c r="B37" t="s">
        <v>16</v>
      </c>
      <c r="C37" s="12"/>
      <c r="D37" s="12"/>
      <c r="E37" s="12"/>
      <c r="F37" s="13"/>
      <c r="G37" s="13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x14ac:dyDescent="0.25">
      <c r="A38">
        <v>99000717</v>
      </c>
      <c r="B38" t="s">
        <v>16</v>
      </c>
      <c r="C38" s="12"/>
      <c r="D38" s="12"/>
      <c r="E38" s="12"/>
      <c r="F38" s="13"/>
      <c r="G38" s="13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40" spans="1:24" x14ac:dyDescent="0.25">
      <c r="A40" s="15">
        <v>6016435</v>
      </c>
      <c r="B40" t="s">
        <v>14</v>
      </c>
    </row>
    <row r="41" spans="1:24" x14ac:dyDescent="0.25">
      <c r="A41">
        <v>8045149</v>
      </c>
      <c r="B41" t="s">
        <v>14</v>
      </c>
    </row>
    <row r="42" spans="1:24" x14ac:dyDescent="0.25">
      <c r="A42">
        <v>10023001</v>
      </c>
      <c r="B42" t="s">
        <v>14</v>
      </c>
    </row>
    <row r="43" spans="1:24" x14ac:dyDescent="0.25">
      <c r="A43">
        <v>10027526</v>
      </c>
      <c r="B43" t="s">
        <v>14</v>
      </c>
    </row>
    <row r="44" spans="1:24" x14ac:dyDescent="0.25">
      <c r="A44">
        <v>14222171</v>
      </c>
      <c r="B44" t="s">
        <v>14</v>
      </c>
    </row>
    <row r="45" spans="1:24" x14ac:dyDescent="0.25">
      <c r="A45">
        <v>1006143</v>
      </c>
      <c r="B45" t="s">
        <v>14</v>
      </c>
    </row>
    <row r="46" spans="1:24" x14ac:dyDescent="0.25">
      <c r="A46">
        <v>6006917</v>
      </c>
      <c r="B46" t="s">
        <v>14</v>
      </c>
    </row>
    <row r="48" spans="1:24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11" x14ac:dyDescent="0.25">
      <c r="A81">
        <v>8127397</v>
      </c>
      <c r="B81" t="s">
        <v>5</v>
      </c>
    </row>
    <row r="82" spans="1:11" x14ac:dyDescent="0.25">
      <c r="A82">
        <v>8130998</v>
      </c>
      <c r="B82" t="s">
        <v>5</v>
      </c>
    </row>
    <row r="83" spans="1:11" x14ac:dyDescent="0.25">
      <c r="A83" s="14">
        <v>9002836</v>
      </c>
      <c r="B83" t="s">
        <v>5</v>
      </c>
    </row>
    <row r="84" spans="1:11" x14ac:dyDescent="0.25">
      <c r="A84" s="14">
        <v>9003331</v>
      </c>
      <c r="B84" t="s">
        <v>5</v>
      </c>
    </row>
    <row r="85" spans="1:11" x14ac:dyDescent="0.25">
      <c r="A85">
        <v>9003370</v>
      </c>
      <c r="B85" t="s">
        <v>5</v>
      </c>
    </row>
    <row r="86" spans="1:11" x14ac:dyDescent="0.25">
      <c r="A86">
        <v>9016278</v>
      </c>
      <c r="B86" t="s">
        <v>5</v>
      </c>
    </row>
    <row r="87" spans="1:11" x14ac:dyDescent="0.25">
      <c r="A87">
        <v>9030684</v>
      </c>
      <c r="B87" t="s">
        <v>5</v>
      </c>
    </row>
    <row r="88" spans="1:11" x14ac:dyDescent="0.25">
      <c r="A88">
        <v>9031387</v>
      </c>
      <c r="B88" t="s">
        <v>5</v>
      </c>
    </row>
    <row r="89" spans="1:11" x14ac:dyDescent="0.25">
      <c r="A89">
        <v>9038676</v>
      </c>
      <c r="B89" t="s">
        <v>5</v>
      </c>
    </row>
    <row r="90" spans="1:11" x14ac:dyDescent="0.25">
      <c r="A90" s="14">
        <v>9039416</v>
      </c>
      <c r="B90" t="s">
        <v>5</v>
      </c>
      <c r="K90">
        <v>39.6</v>
      </c>
    </row>
    <row r="91" spans="1:11" x14ac:dyDescent="0.25">
      <c r="A91">
        <v>9042861</v>
      </c>
      <c r="B91" t="s">
        <v>5</v>
      </c>
    </row>
    <row r="92" spans="1:11" x14ac:dyDescent="0.25">
      <c r="A92" s="14">
        <v>9044899</v>
      </c>
      <c r="B92" t="s">
        <v>5</v>
      </c>
    </row>
    <row r="93" spans="1:11" x14ac:dyDescent="0.25">
      <c r="A93">
        <v>9052398</v>
      </c>
      <c r="B93" t="s">
        <v>5</v>
      </c>
    </row>
    <row r="94" spans="1:11" x14ac:dyDescent="0.25">
      <c r="A94">
        <v>9085204</v>
      </c>
      <c r="B94" t="s">
        <v>5</v>
      </c>
    </row>
    <row r="95" spans="1:11" x14ac:dyDescent="0.25">
      <c r="A95">
        <v>9105492</v>
      </c>
      <c r="B95" t="s">
        <v>5</v>
      </c>
    </row>
    <row r="96" spans="1:11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5" x14ac:dyDescent="0.25">
      <c r="A129">
        <v>12229481</v>
      </c>
      <c r="B129" t="s">
        <v>5</v>
      </c>
    </row>
    <row r="130" spans="1:15" x14ac:dyDescent="0.25">
      <c r="A130">
        <v>12258821</v>
      </c>
      <c r="B130" t="s">
        <v>5</v>
      </c>
    </row>
    <row r="131" spans="1:15" x14ac:dyDescent="0.25">
      <c r="A131">
        <v>12309729</v>
      </c>
      <c r="B131" t="s">
        <v>5</v>
      </c>
    </row>
    <row r="132" spans="1:15" x14ac:dyDescent="0.25">
      <c r="A132">
        <v>12314941</v>
      </c>
      <c r="B132" t="s">
        <v>5</v>
      </c>
    </row>
    <row r="133" spans="1:15" x14ac:dyDescent="0.25">
      <c r="A133">
        <v>12323945</v>
      </c>
      <c r="B133" t="s">
        <v>5</v>
      </c>
    </row>
    <row r="134" spans="1:15" x14ac:dyDescent="0.25">
      <c r="A134">
        <v>13005942</v>
      </c>
      <c r="B134" t="s">
        <v>5</v>
      </c>
    </row>
    <row r="135" spans="1:15" x14ac:dyDescent="0.25">
      <c r="A135">
        <v>324</v>
      </c>
      <c r="B135" t="s">
        <v>5</v>
      </c>
      <c r="G135">
        <v>96</v>
      </c>
    </row>
    <row r="136" spans="1:15" x14ac:dyDescent="0.25">
      <c r="A136" s="14">
        <v>3909</v>
      </c>
      <c r="B136" t="s">
        <v>5</v>
      </c>
    </row>
    <row r="137" spans="1:15" x14ac:dyDescent="0.25">
      <c r="A137" s="14">
        <v>4663</v>
      </c>
      <c r="B137" t="s">
        <v>5</v>
      </c>
    </row>
    <row r="138" spans="1:15" x14ac:dyDescent="0.25">
      <c r="A138">
        <v>1005522</v>
      </c>
      <c r="B138" t="s">
        <v>5</v>
      </c>
    </row>
    <row r="139" spans="1:15" x14ac:dyDescent="0.25">
      <c r="A139">
        <v>1007631</v>
      </c>
      <c r="B139" t="s">
        <v>5</v>
      </c>
    </row>
    <row r="140" spans="1:15" x14ac:dyDescent="0.25">
      <c r="A140">
        <v>1009760</v>
      </c>
      <c r="B140" t="s">
        <v>5</v>
      </c>
    </row>
    <row r="141" spans="1:15" x14ac:dyDescent="0.25">
      <c r="A141">
        <v>2000646</v>
      </c>
      <c r="B141" t="s">
        <v>5</v>
      </c>
      <c r="G141">
        <v>23</v>
      </c>
      <c r="H141">
        <v>39</v>
      </c>
      <c r="O141">
        <v>158</v>
      </c>
    </row>
    <row r="142" spans="1:15" x14ac:dyDescent="0.25">
      <c r="A142">
        <v>2003761</v>
      </c>
      <c r="B142" t="s">
        <v>5</v>
      </c>
    </row>
    <row r="143" spans="1:15" x14ac:dyDescent="0.25">
      <c r="A143">
        <v>2004061</v>
      </c>
      <c r="B143" t="s">
        <v>5</v>
      </c>
    </row>
    <row r="144" spans="1:15" x14ac:dyDescent="0.25">
      <c r="A144">
        <v>2006469</v>
      </c>
      <c r="B144" t="s">
        <v>5</v>
      </c>
    </row>
    <row r="145" spans="1:23" x14ac:dyDescent="0.25">
      <c r="A145" s="14">
        <v>3005132</v>
      </c>
      <c r="B145" t="s">
        <v>5</v>
      </c>
    </row>
    <row r="146" spans="1:23" x14ac:dyDescent="0.25">
      <c r="A146">
        <v>3009119</v>
      </c>
      <c r="B146" t="s">
        <v>5</v>
      </c>
    </row>
    <row r="147" spans="1:23" x14ac:dyDescent="0.25">
      <c r="A147">
        <v>3009936</v>
      </c>
      <c r="B147" t="s">
        <v>5</v>
      </c>
    </row>
    <row r="148" spans="1:23" x14ac:dyDescent="0.25">
      <c r="A148">
        <v>3011094</v>
      </c>
      <c r="B148" t="s">
        <v>5</v>
      </c>
    </row>
    <row r="149" spans="1:23" x14ac:dyDescent="0.25">
      <c r="A149">
        <v>3014643</v>
      </c>
      <c r="B149" t="s">
        <v>5</v>
      </c>
    </row>
    <row r="150" spans="1:23" x14ac:dyDescent="0.25">
      <c r="A150" s="14">
        <v>3016056</v>
      </c>
      <c r="B150" t="s">
        <v>5</v>
      </c>
    </row>
    <row r="151" spans="1:23" x14ac:dyDescent="0.25">
      <c r="A151" s="14">
        <v>3900219</v>
      </c>
      <c r="B151" t="s">
        <v>5</v>
      </c>
    </row>
    <row r="152" spans="1:23" x14ac:dyDescent="0.25">
      <c r="A152">
        <v>4000158</v>
      </c>
      <c r="B152" t="s">
        <v>5</v>
      </c>
    </row>
    <row r="153" spans="1:23" x14ac:dyDescent="0.25">
      <c r="A153">
        <v>4000304</v>
      </c>
      <c r="B153" t="s">
        <v>5</v>
      </c>
    </row>
    <row r="154" spans="1:23" x14ac:dyDescent="0.25">
      <c r="A154" s="14">
        <v>4001905</v>
      </c>
      <c r="B154" t="s">
        <v>5</v>
      </c>
    </row>
    <row r="155" spans="1:23" x14ac:dyDescent="0.25">
      <c r="A155">
        <v>4002206</v>
      </c>
      <c r="B155" t="s">
        <v>5</v>
      </c>
    </row>
    <row r="156" spans="1:23" x14ac:dyDescent="0.25">
      <c r="A156">
        <v>4002715</v>
      </c>
      <c r="B156" t="s">
        <v>5</v>
      </c>
    </row>
    <row r="157" spans="1:23" x14ac:dyDescent="0.25">
      <c r="A157">
        <v>4003924</v>
      </c>
      <c r="B157" t="s">
        <v>5</v>
      </c>
    </row>
    <row r="158" spans="1:23" x14ac:dyDescent="0.25">
      <c r="A158">
        <v>4006051</v>
      </c>
      <c r="B158" t="s">
        <v>5</v>
      </c>
    </row>
    <row r="159" spans="1:23" x14ac:dyDescent="0.25">
      <c r="A159">
        <v>4008140</v>
      </c>
      <c r="B159" t="s">
        <v>5</v>
      </c>
    </row>
    <row r="160" spans="1:23" x14ac:dyDescent="0.25">
      <c r="A160" s="14">
        <v>4009906</v>
      </c>
      <c r="B160" t="s">
        <v>5</v>
      </c>
      <c r="H160">
        <v>64</v>
      </c>
      <c r="Q160">
        <v>56</v>
      </c>
      <c r="U160">
        <v>63</v>
      </c>
      <c r="W160">
        <v>33</v>
      </c>
    </row>
    <row r="161" spans="1:8" x14ac:dyDescent="0.25">
      <c r="A161">
        <v>4011027</v>
      </c>
      <c r="B161" t="s">
        <v>5</v>
      </c>
      <c r="H161" s="25">
        <v>108.6</v>
      </c>
    </row>
    <row r="162" spans="1:8" x14ac:dyDescent="0.25">
      <c r="A162">
        <v>4011920</v>
      </c>
      <c r="B162" t="s">
        <v>5</v>
      </c>
    </row>
    <row r="163" spans="1:8" x14ac:dyDescent="0.25">
      <c r="A163">
        <v>4012248</v>
      </c>
      <c r="B163" t="s">
        <v>5</v>
      </c>
    </row>
    <row r="164" spans="1:8" x14ac:dyDescent="0.25">
      <c r="A164">
        <v>4013603</v>
      </c>
      <c r="B164" t="s">
        <v>5</v>
      </c>
    </row>
    <row r="165" spans="1:8" x14ac:dyDescent="0.25">
      <c r="A165">
        <v>5004654</v>
      </c>
      <c r="B165" t="s">
        <v>5</v>
      </c>
    </row>
    <row r="166" spans="1:8" x14ac:dyDescent="0.25">
      <c r="A166" s="16">
        <v>5006761</v>
      </c>
      <c r="B166" t="s">
        <v>5</v>
      </c>
    </row>
    <row r="167" spans="1:8" x14ac:dyDescent="0.25">
      <c r="A167">
        <v>5008807</v>
      </c>
      <c r="B167" t="s">
        <v>5</v>
      </c>
    </row>
    <row r="168" spans="1:8" x14ac:dyDescent="0.25">
      <c r="A168">
        <v>5009400</v>
      </c>
      <c r="B168" t="s">
        <v>5</v>
      </c>
    </row>
    <row r="169" spans="1:8" x14ac:dyDescent="0.25">
      <c r="A169">
        <v>5013211</v>
      </c>
      <c r="B169" t="s">
        <v>5</v>
      </c>
    </row>
    <row r="170" spans="1:8" x14ac:dyDescent="0.25">
      <c r="A170">
        <v>5013494</v>
      </c>
      <c r="B170" t="s">
        <v>5</v>
      </c>
    </row>
    <row r="171" spans="1:8" x14ac:dyDescent="0.25">
      <c r="A171" s="15">
        <v>5016255</v>
      </c>
      <c r="B171" t="s">
        <v>5</v>
      </c>
    </row>
    <row r="172" spans="1:8" x14ac:dyDescent="0.25">
      <c r="A172">
        <v>6005884</v>
      </c>
      <c r="B172" t="s">
        <v>5</v>
      </c>
    </row>
    <row r="173" spans="1:8" x14ac:dyDescent="0.25">
      <c r="A173">
        <v>6012448</v>
      </c>
      <c r="B173" t="s">
        <v>5</v>
      </c>
    </row>
    <row r="174" spans="1:8" x14ac:dyDescent="0.25">
      <c r="A174">
        <v>7000457</v>
      </c>
      <c r="B174" t="s">
        <v>5</v>
      </c>
    </row>
    <row r="175" spans="1:8" x14ac:dyDescent="0.25">
      <c r="A175" s="15">
        <v>7072644</v>
      </c>
      <c r="B175" t="s">
        <v>5</v>
      </c>
    </row>
    <row r="176" spans="1:8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9" x14ac:dyDescent="0.25">
      <c r="A209">
        <v>2002573</v>
      </c>
      <c r="B209" t="s">
        <v>3</v>
      </c>
      <c r="M209">
        <v>92</v>
      </c>
    </row>
    <row r="210" spans="1:19" x14ac:dyDescent="0.25">
      <c r="A210">
        <v>2003539</v>
      </c>
      <c r="B210" t="s">
        <v>3</v>
      </c>
    </row>
    <row r="211" spans="1:19" x14ac:dyDescent="0.25">
      <c r="A211">
        <v>2003649</v>
      </c>
      <c r="B211" t="s">
        <v>3</v>
      </c>
    </row>
    <row r="212" spans="1:19" x14ac:dyDescent="0.25">
      <c r="A212">
        <v>2005572</v>
      </c>
      <c r="B212" t="s">
        <v>3</v>
      </c>
    </row>
    <row r="213" spans="1:19" x14ac:dyDescent="0.25">
      <c r="A213">
        <v>2013117</v>
      </c>
      <c r="B213" t="s">
        <v>3</v>
      </c>
    </row>
    <row r="214" spans="1:19" x14ac:dyDescent="0.25">
      <c r="A214" s="14">
        <v>3009633</v>
      </c>
      <c r="B214" t="s">
        <v>3</v>
      </c>
    </row>
    <row r="215" spans="1:19" x14ac:dyDescent="0.25">
      <c r="A215" s="14">
        <v>3010583</v>
      </c>
      <c r="B215" t="s">
        <v>3</v>
      </c>
      <c r="G215">
        <v>22</v>
      </c>
    </row>
    <row r="216" spans="1:19" x14ac:dyDescent="0.25">
      <c r="A216" s="18">
        <v>3011892</v>
      </c>
      <c r="B216" t="s">
        <v>3</v>
      </c>
    </row>
    <row r="217" spans="1:19" x14ac:dyDescent="0.25">
      <c r="A217">
        <v>4001382</v>
      </c>
      <c r="B217" t="s">
        <v>3</v>
      </c>
      <c r="R217" s="23">
        <v>203.5</v>
      </c>
      <c r="S217" s="23">
        <v>609.5</v>
      </c>
    </row>
    <row r="218" spans="1:19" x14ac:dyDescent="0.25">
      <c r="A218">
        <v>5018675</v>
      </c>
      <c r="B218" t="s">
        <v>3</v>
      </c>
    </row>
    <row r="219" spans="1:19" x14ac:dyDescent="0.25">
      <c r="A219" s="14">
        <v>6050168</v>
      </c>
      <c r="B219" t="s">
        <v>3</v>
      </c>
    </row>
    <row r="220" spans="1:19" x14ac:dyDescent="0.25">
      <c r="A220" s="16">
        <v>6062742</v>
      </c>
      <c r="B220" t="s">
        <v>3</v>
      </c>
    </row>
    <row r="221" spans="1:19" x14ac:dyDescent="0.25">
      <c r="A221">
        <v>7003242</v>
      </c>
      <c r="B221" t="s">
        <v>3</v>
      </c>
    </row>
    <row r="222" spans="1:19" x14ac:dyDescent="0.25">
      <c r="A222">
        <v>8016252</v>
      </c>
      <c r="B222" t="s">
        <v>3</v>
      </c>
    </row>
    <row r="223" spans="1:19" x14ac:dyDescent="0.25">
      <c r="A223">
        <v>12022536</v>
      </c>
      <c r="B223" t="s">
        <v>3</v>
      </c>
    </row>
    <row r="224" spans="1:19" x14ac:dyDescent="0.25">
      <c r="A224">
        <v>13020792</v>
      </c>
      <c r="B224" t="s">
        <v>3</v>
      </c>
    </row>
    <row r="225" spans="1:7" x14ac:dyDescent="0.25">
      <c r="A225">
        <v>97005797</v>
      </c>
      <c r="B225" t="s">
        <v>3</v>
      </c>
    </row>
    <row r="226" spans="1:7" x14ac:dyDescent="0.25">
      <c r="A226">
        <v>99000345</v>
      </c>
      <c r="B226" t="s">
        <v>3</v>
      </c>
    </row>
    <row r="227" spans="1:7" x14ac:dyDescent="0.25">
      <c r="A227" s="14">
        <v>5006592</v>
      </c>
      <c r="B227" t="s">
        <v>3</v>
      </c>
    </row>
    <row r="228" spans="1:7" x14ac:dyDescent="0.25">
      <c r="A228">
        <v>5007274</v>
      </c>
      <c r="B228" t="s">
        <v>3</v>
      </c>
    </row>
    <row r="229" spans="1:7" x14ac:dyDescent="0.25">
      <c r="A229">
        <v>5015851</v>
      </c>
      <c r="B229" t="s">
        <v>3</v>
      </c>
      <c r="G229" s="23">
        <v>45</v>
      </c>
    </row>
    <row r="230" spans="1:7" x14ac:dyDescent="0.25">
      <c r="A230">
        <v>6015647</v>
      </c>
      <c r="B230" t="s">
        <v>3</v>
      </c>
    </row>
    <row r="231" spans="1:7" x14ac:dyDescent="0.25">
      <c r="A231" s="14">
        <v>6056633</v>
      </c>
      <c r="B231" t="s">
        <v>3</v>
      </c>
    </row>
    <row r="232" spans="1:7" x14ac:dyDescent="0.25">
      <c r="A232">
        <v>7086224</v>
      </c>
      <c r="B232" t="s">
        <v>3</v>
      </c>
    </row>
    <row r="233" spans="1:7" x14ac:dyDescent="0.25">
      <c r="A233" s="14">
        <v>8040959</v>
      </c>
      <c r="B233" t="s">
        <v>3</v>
      </c>
    </row>
    <row r="234" spans="1:7" x14ac:dyDescent="0.25">
      <c r="A234">
        <v>8107048</v>
      </c>
      <c r="B234" t="s">
        <v>3</v>
      </c>
    </row>
    <row r="235" spans="1:7" x14ac:dyDescent="0.25">
      <c r="A235" s="14">
        <v>8124044</v>
      </c>
      <c r="B235" t="s">
        <v>3</v>
      </c>
    </row>
    <row r="236" spans="1:7" x14ac:dyDescent="0.25">
      <c r="A236">
        <v>8142949</v>
      </c>
      <c r="B236" t="s">
        <v>3</v>
      </c>
    </row>
    <row r="237" spans="1:7" x14ac:dyDescent="0.25">
      <c r="A237">
        <v>9023306</v>
      </c>
      <c r="B237" t="s">
        <v>3</v>
      </c>
    </row>
    <row r="238" spans="1:7" x14ac:dyDescent="0.25">
      <c r="A238">
        <v>9034464</v>
      </c>
      <c r="B238" t="s">
        <v>3</v>
      </c>
    </row>
    <row r="239" spans="1:7" x14ac:dyDescent="0.25">
      <c r="A239">
        <v>9040167</v>
      </c>
      <c r="B239" t="s">
        <v>3</v>
      </c>
    </row>
    <row r="240" spans="1:7" x14ac:dyDescent="0.25">
      <c r="A240" s="14">
        <v>9054567</v>
      </c>
      <c r="B240" t="s">
        <v>3</v>
      </c>
    </row>
    <row r="241" spans="1:20" x14ac:dyDescent="0.25">
      <c r="A241" s="14">
        <v>9083682</v>
      </c>
      <c r="B241" t="s">
        <v>3</v>
      </c>
    </row>
    <row r="242" spans="1:20" x14ac:dyDescent="0.25">
      <c r="A242" s="14">
        <v>9102044</v>
      </c>
      <c r="B242" t="s">
        <v>3</v>
      </c>
    </row>
    <row r="243" spans="1:20" x14ac:dyDescent="0.25">
      <c r="A243" s="14">
        <v>9119854</v>
      </c>
      <c r="B243" t="s">
        <v>3</v>
      </c>
    </row>
    <row r="244" spans="1:20" x14ac:dyDescent="0.25">
      <c r="A244">
        <v>9125126</v>
      </c>
      <c r="B244" t="s">
        <v>3</v>
      </c>
    </row>
    <row r="245" spans="1:20" x14ac:dyDescent="0.25">
      <c r="A245" s="14">
        <v>9174811</v>
      </c>
      <c r="B245" t="s">
        <v>3</v>
      </c>
    </row>
    <row r="246" spans="1:20" x14ac:dyDescent="0.25">
      <c r="A246">
        <v>10002875</v>
      </c>
      <c r="B246" t="s">
        <v>3</v>
      </c>
    </row>
    <row r="247" spans="1:20" x14ac:dyDescent="0.25">
      <c r="A247" s="19">
        <v>10023080</v>
      </c>
      <c r="B247" t="s">
        <v>3</v>
      </c>
    </row>
    <row r="248" spans="1:20" x14ac:dyDescent="0.25">
      <c r="A248">
        <v>10025212</v>
      </c>
      <c r="B248" t="s">
        <v>3</v>
      </c>
    </row>
    <row r="249" spans="1:20" x14ac:dyDescent="0.25">
      <c r="A249" s="14">
        <v>10069407</v>
      </c>
      <c r="B249" t="s">
        <v>3</v>
      </c>
    </row>
    <row r="250" spans="1:20" x14ac:dyDescent="0.25">
      <c r="A250">
        <v>10071135</v>
      </c>
      <c r="B250" t="s">
        <v>3</v>
      </c>
      <c r="T250">
        <v>145.80000000000001</v>
      </c>
    </row>
    <row r="251" spans="1:20" x14ac:dyDescent="0.25">
      <c r="A251">
        <v>10083649</v>
      </c>
      <c r="B251" t="s">
        <v>3</v>
      </c>
    </row>
    <row r="252" spans="1:20" x14ac:dyDescent="0.25">
      <c r="A252">
        <v>10102021</v>
      </c>
      <c r="B252" t="s">
        <v>3</v>
      </c>
    </row>
    <row r="253" spans="1:20" x14ac:dyDescent="0.25">
      <c r="A253" s="14">
        <v>10123729</v>
      </c>
      <c r="B253" t="s">
        <v>3</v>
      </c>
    </row>
    <row r="254" spans="1:20" x14ac:dyDescent="0.25">
      <c r="A254">
        <v>10144736</v>
      </c>
      <c r="B254" t="s">
        <v>3</v>
      </c>
    </row>
    <row r="255" spans="1:20" x14ac:dyDescent="0.25">
      <c r="A255" s="14">
        <v>10157275</v>
      </c>
      <c r="B255" t="s">
        <v>3</v>
      </c>
      <c r="F255">
        <v>110</v>
      </c>
    </row>
    <row r="256" spans="1:20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2" x14ac:dyDescent="0.25">
      <c r="A289" s="14">
        <v>500129</v>
      </c>
      <c r="B289" t="s">
        <v>0</v>
      </c>
      <c r="L289">
        <v>152</v>
      </c>
      <c r="V289">
        <v>142</v>
      </c>
    </row>
    <row r="290" spans="1:22" x14ac:dyDescent="0.25">
      <c r="A290" s="20">
        <v>1002033</v>
      </c>
      <c r="B290" t="s">
        <v>0</v>
      </c>
    </row>
    <row r="291" spans="1:22" x14ac:dyDescent="0.25">
      <c r="A291" s="14">
        <v>1003457</v>
      </c>
      <c r="B291" t="s">
        <v>0</v>
      </c>
    </row>
    <row r="292" spans="1:22" x14ac:dyDescent="0.25">
      <c r="A292" s="14">
        <v>2005223</v>
      </c>
      <c r="B292" t="s">
        <v>0</v>
      </c>
    </row>
    <row r="293" spans="1:22" x14ac:dyDescent="0.25">
      <c r="A293">
        <v>2006107</v>
      </c>
      <c r="B293" t="s">
        <v>0</v>
      </c>
    </row>
    <row r="294" spans="1:22" x14ac:dyDescent="0.25">
      <c r="A294" s="14">
        <v>2012014</v>
      </c>
      <c r="B294" t="s">
        <v>0</v>
      </c>
    </row>
    <row r="295" spans="1:22" x14ac:dyDescent="0.25">
      <c r="A295" s="14">
        <v>3000152</v>
      </c>
      <c r="B295" t="s">
        <v>0</v>
      </c>
      <c r="F295" s="14">
        <v>2.2650000000000001</v>
      </c>
    </row>
    <row r="296" spans="1:22" x14ac:dyDescent="0.25">
      <c r="A296">
        <v>3014566</v>
      </c>
      <c r="B296" t="s">
        <v>0</v>
      </c>
    </row>
    <row r="297" spans="1:22" x14ac:dyDescent="0.25">
      <c r="A297">
        <v>3015058</v>
      </c>
      <c r="B297" t="s">
        <v>0</v>
      </c>
      <c r="I297">
        <v>71</v>
      </c>
      <c r="N297">
        <v>51</v>
      </c>
    </row>
    <row r="298" spans="1:22" x14ac:dyDescent="0.25">
      <c r="A298" s="18">
        <v>4000996</v>
      </c>
      <c r="B298" t="s">
        <v>0</v>
      </c>
      <c r="R298">
        <v>15</v>
      </c>
    </row>
    <row r="299" spans="1:22" x14ac:dyDescent="0.25">
      <c r="A299">
        <v>4003768</v>
      </c>
      <c r="B299" t="s">
        <v>0</v>
      </c>
    </row>
    <row r="300" spans="1:22" x14ac:dyDescent="0.25">
      <c r="A300">
        <v>4006540</v>
      </c>
      <c r="B300" t="s">
        <v>0</v>
      </c>
    </row>
    <row r="301" spans="1:22" x14ac:dyDescent="0.25">
      <c r="A301">
        <v>4007054</v>
      </c>
      <c r="B301" t="s">
        <v>0</v>
      </c>
    </row>
    <row r="302" spans="1:22" x14ac:dyDescent="0.25">
      <c r="A302">
        <v>4011002</v>
      </c>
      <c r="B302" t="s">
        <v>0</v>
      </c>
    </row>
    <row r="303" spans="1:22" x14ac:dyDescent="0.25">
      <c r="A303">
        <v>4900268</v>
      </c>
      <c r="B303" t="s">
        <v>0</v>
      </c>
    </row>
    <row r="304" spans="1:22" x14ac:dyDescent="0.25">
      <c r="A304">
        <v>5001097</v>
      </c>
      <c r="B304" t="s">
        <v>0</v>
      </c>
    </row>
    <row r="305" spans="1:4" x14ac:dyDescent="0.25">
      <c r="A305">
        <v>5001098</v>
      </c>
      <c r="B305" t="s">
        <v>0</v>
      </c>
    </row>
    <row r="306" spans="1:4" x14ac:dyDescent="0.25">
      <c r="A306">
        <v>5006152</v>
      </c>
      <c r="B306" t="s">
        <v>0</v>
      </c>
      <c r="D306">
        <v>16.2</v>
      </c>
    </row>
    <row r="307" spans="1:4" x14ac:dyDescent="0.25">
      <c r="A307" s="16">
        <v>5011824</v>
      </c>
      <c r="B307" t="s">
        <v>0</v>
      </c>
    </row>
    <row r="308" spans="1:4" x14ac:dyDescent="0.25">
      <c r="A308">
        <v>5016179</v>
      </c>
      <c r="B308" t="s">
        <v>0</v>
      </c>
    </row>
    <row r="309" spans="1:4" x14ac:dyDescent="0.25">
      <c r="A309">
        <v>5018677</v>
      </c>
      <c r="B309" t="s">
        <v>0</v>
      </c>
    </row>
    <row r="310" spans="1:4" x14ac:dyDescent="0.25">
      <c r="A310">
        <v>8012361</v>
      </c>
      <c r="B310" t="s">
        <v>0</v>
      </c>
    </row>
    <row r="311" spans="1:4" x14ac:dyDescent="0.25">
      <c r="A311">
        <v>7079011</v>
      </c>
      <c r="B311" t="s">
        <v>0</v>
      </c>
    </row>
    <row r="312" spans="1:4" x14ac:dyDescent="0.25">
      <c r="A312">
        <v>8055349</v>
      </c>
      <c r="B312" t="s">
        <v>0</v>
      </c>
    </row>
    <row r="313" spans="1:4" x14ac:dyDescent="0.25">
      <c r="A313">
        <v>8135416</v>
      </c>
      <c r="B313" t="s">
        <v>0</v>
      </c>
    </row>
    <row r="314" spans="1:4" x14ac:dyDescent="0.25">
      <c r="A314">
        <v>93018945</v>
      </c>
      <c r="B314" t="s">
        <v>0</v>
      </c>
    </row>
    <row r="315" spans="1:4" x14ac:dyDescent="0.25">
      <c r="A315">
        <v>94009028</v>
      </c>
      <c r="B315" t="s">
        <v>0</v>
      </c>
    </row>
    <row r="316" spans="1:4" x14ac:dyDescent="0.25">
      <c r="A316">
        <v>95005907</v>
      </c>
      <c r="B316" t="s">
        <v>0</v>
      </c>
    </row>
    <row r="317" spans="1:4" x14ac:dyDescent="0.25">
      <c r="A317">
        <v>95900164</v>
      </c>
      <c r="B317" t="s">
        <v>0</v>
      </c>
    </row>
    <row r="318" spans="1:4" x14ac:dyDescent="0.25">
      <c r="A318">
        <v>96015811</v>
      </c>
      <c r="B318" t="s">
        <v>0</v>
      </c>
    </row>
    <row r="319" spans="1:4" x14ac:dyDescent="0.25">
      <c r="A319">
        <v>97001240</v>
      </c>
      <c r="B319" t="s">
        <v>0</v>
      </c>
    </row>
    <row r="320" spans="1:4" x14ac:dyDescent="0.25">
      <c r="A320">
        <v>97005366</v>
      </c>
      <c r="B320" t="s">
        <v>0</v>
      </c>
    </row>
    <row r="321" spans="1:15" x14ac:dyDescent="0.25">
      <c r="A321">
        <v>98000595</v>
      </c>
      <c r="B321" t="s">
        <v>0</v>
      </c>
    </row>
    <row r="322" spans="1:15" x14ac:dyDescent="0.25">
      <c r="A322">
        <v>98002692</v>
      </c>
      <c r="B322" t="s">
        <v>0</v>
      </c>
    </row>
    <row r="323" spans="1:15" x14ac:dyDescent="0.25">
      <c r="A323">
        <v>98005277</v>
      </c>
      <c r="B323" t="s">
        <v>0</v>
      </c>
      <c r="F323">
        <v>70</v>
      </c>
    </row>
    <row r="324" spans="1:15" x14ac:dyDescent="0.25">
      <c r="A324">
        <v>99001815</v>
      </c>
      <c r="B324" t="s">
        <v>0</v>
      </c>
    </row>
    <row r="325" spans="1:15" x14ac:dyDescent="0.25">
      <c r="A325">
        <v>6012361</v>
      </c>
      <c r="B325" t="s">
        <v>0</v>
      </c>
    </row>
    <row r="326" spans="1:15" x14ac:dyDescent="0.25">
      <c r="A326">
        <v>6015793</v>
      </c>
      <c r="B326" t="s">
        <v>0</v>
      </c>
    </row>
    <row r="327" spans="1:15" x14ac:dyDescent="0.25">
      <c r="A327">
        <v>6043619</v>
      </c>
      <c r="B327" t="s">
        <v>0</v>
      </c>
    </row>
    <row r="328" spans="1:15" x14ac:dyDescent="0.25">
      <c r="A328">
        <v>7001097</v>
      </c>
      <c r="B328" t="s">
        <v>0</v>
      </c>
    </row>
    <row r="329" spans="1:15" x14ac:dyDescent="0.25">
      <c r="A329">
        <v>7011435</v>
      </c>
      <c r="B329" t="s">
        <v>0</v>
      </c>
    </row>
    <row r="330" spans="1:15" x14ac:dyDescent="0.25">
      <c r="A330">
        <v>7045811</v>
      </c>
      <c r="B330" t="s">
        <v>0</v>
      </c>
    </row>
    <row r="331" spans="1:15" x14ac:dyDescent="0.25">
      <c r="A331">
        <v>7071198</v>
      </c>
      <c r="B331" t="s">
        <v>0</v>
      </c>
    </row>
    <row r="332" spans="1:15" x14ac:dyDescent="0.25">
      <c r="A332">
        <v>7101143</v>
      </c>
      <c r="B332" t="s">
        <v>0</v>
      </c>
      <c r="G332">
        <v>56.6</v>
      </c>
      <c r="J332">
        <v>50.4</v>
      </c>
      <c r="O332">
        <v>56.5</v>
      </c>
    </row>
    <row r="333" spans="1:15" x14ac:dyDescent="0.25">
      <c r="A333">
        <v>8073350</v>
      </c>
      <c r="B333" t="s">
        <v>0</v>
      </c>
    </row>
    <row r="334" spans="1:15" x14ac:dyDescent="0.25">
      <c r="A334">
        <v>8073645</v>
      </c>
      <c r="B334" t="s">
        <v>0</v>
      </c>
    </row>
    <row r="335" spans="1:15" x14ac:dyDescent="0.25">
      <c r="A335" s="20">
        <v>8089666</v>
      </c>
      <c r="B335" t="s">
        <v>0</v>
      </c>
      <c r="C335">
        <v>7</v>
      </c>
      <c r="D335">
        <v>12</v>
      </c>
      <c r="E335">
        <v>8</v>
      </c>
      <c r="G335" s="23">
        <v>9.75</v>
      </c>
      <c r="H335">
        <v>13</v>
      </c>
    </row>
    <row r="336" spans="1:15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phoneticPr fontId="5" type="noConversion"/>
  <conditionalFormatting sqref="A16">
    <cfRule type="duplicateValues" dxfId="26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88C69-8E75-4249-898F-242FD5D4F1B4}">
  <dimension ref="A1:E24"/>
  <sheetViews>
    <sheetView workbookViewId="0">
      <selection activeCell="E25" sqref="E25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0.85546875" bestFit="1" customWidth="1"/>
    <col min="4" max="4" width="81.140625" bestFit="1" customWidth="1"/>
    <col min="5" max="5" width="30.28515625" bestFit="1" customWidth="1"/>
  </cols>
  <sheetData>
    <row r="1" spans="1:5" x14ac:dyDescent="0.25">
      <c r="A1" s="43" t="s">
        <v>96</v>
      </c>
      <c r="B1" s="43" t="s">
        <v>97</v>
      </c>
      <c r="C1" s="43" t="s">
        <v>2809</v>
      </c>
      <c r="D1" s="43" t="s">
        <v>95</v>
      </c>
      <c r="E1" s="43" t="s">
        <v>133</v>
      </c>
    </row>
    <row r="2" spans="1:5" x14ac:dyDescent="0.25">
      <c r="A2" s="43">
        <v>96018835</v>
      </c>
      <c r="B2" s="43" t="s">
        <v>16</v>
      </c>
      <c r="C2" s="43" t="s">
        <v>2809</v>
      </c>
      <c r="D2" s="43" t="s">
        <v>2810</v>
      </c>
      <c r="E2" s="43">
        <v>7</v>
      </c>
    </row>
    <row r="3" spans="1:5" x14ac:dyDescent="0.25">
      <c r="A3" s="43">
        <v>8089666</v>
      </c>
      <c r="B3" s="43" t="s">
        <v>0</v>
      </c>
      <c r="C3" s="43" t="s">
        <v>2809</v>
      </c>
      <c r="D3" s="43" t="s">
        <v>2817</v>
      </c>
      <c r="E3" s="43">
        <v>5</v>
      </c>
    </row>
    <row r="4" spans="1:5" x14ac:dyDescent="0.25">
      <c r="A4" s="43">
        <v>4009906</v>
      </c>
      <c r="B4" s="43" t="s">
        <v>5</v>
      </c>
      <c r="C4" s="43" t="s">
        <v>2809</v>
      </c>
      <c r="D4" s="43" t="s">
        <v>2812</v>
      </c>
      <c r="E4" s="43">
        <v>4</v>
      </c>
    </row>
    <row r="5" spans="1:5" x14ac:dyDescent="0.25">
      <c r="A5" s="43">
        <v>2000646</v>
      </c>
      <c r="B5" s="43" t="s">
        <v>5</v>
      </c>
      <c r="C5" s="43" t="s">
        <v>2809</v>
      </c>
      <c r="D5" s="43" t="s">
        <v>2811</v>
      </c>
      <c r="E5" s="43">
        <v>3</v>
      </c>
    </row>
    <row r="6" spans="1:5" x14ac:dyDescent="0.25">
      <c r="A6" s="43">
        <v>7101143</v>
      </c>
      <c r="B6" s="43" t="s">
        <v>0</v>
      </c>
      <c r="C6" s="43" t="s">
        <v>2809</v>
      </c>
      <c r="D6" s="43" t="s">
        <v>2816</v>
      </c>
      <c r="E6" s="43">
        <v>3</v>
      </c>
    </row>
    <row r="7" spans="1:5" x14ac:dyDescent="0.25">
      <c r="A7" s="43">
        <v>4001382</v>
      </c>
      <c r="B7" s="43" t="s">
        <v>3</v>
      </c>
      <c r="C7" s="43" t="s">
        <v>2809</v>
      </c>
      <c r="D7" s="43" t="s">
        <v>2813</v>
      </c>
      <c r="E7" s="43">
        <v>2</v>
      </c>
    </row>
    <row r="8" spans="1:5" x14ac:dyDescent="0.25">
      <c r="A8" s="43">
        <v>500129</v>
      </c>
      <c r="B8" s="43" t="s">
        <v>0</v>
      </c>
      <c r="C8" s="43" t="s">
        <v>2809</v>
      </c>
      <c r="D8" s="43" t="s">
        <v>2814</v>
      </c>
      <c r="E8" s="43">
        <v>2</v>
      </c>
    </row>
    <row r="9" spans="1:5" x14ac:dyDescent="0.25">
      <c r="A9" s="43">
        <v>3015058</v>
      </c>
      <c r="B9" s="43" t="s">
        <v>0</v>
      </c>
      <c r="C9" s="43" t="s">
        <v>2809</v>
      </c>
      <c r="D9" s="43" t="s">
        <v>2815</v>
      </c>
      <c r="E9" s="43">
        <v>2</v>
      </c>
    </row>
    <row r="10" spans="1:5" x14ac:dyDescent="0.25">
      <c r="A10" s="43">
        <v>1003215</v>
      </c>
      <c r="B10" s="43" t="s">
        <v>16</v>
      </c>
      <c r="C10" s="43" t="s">
        <v>2809</v>
      </c>
      <c r="D10" s="43" t="s">
        <v>1813</v>
      </c>
      <c r="E10" s="43">
        <v>1</v>
      </c>
    </row>
    <row r="11" spans="1:5" x14ac:dyDescent="0.25">
      <c r="A11" s="43">
        <v>9039416</v>
      </c>
      <c r="B11" s="43" t="s">
        <v>5</v>
      </c>
      <c r="C11" s="43" t="s">
        <v>2809</v>
      </c>
      <c r="D11" s="43" t="s">
        <v>1818</v>
      </c>
      <c r="E11" s="43">
        <v>1</v>
      </c>
    </row>
    <row r="12" spans="1:5" x14ac:dyDescent="0.25">
      <c r="A12" s="43">
        <v>324</v>
      </c>
      <c r="B12" s="43" t="s">
        <v>5</v>
      </c>
      <c r="C12" s="43" t="s">
        <v>2809</v>
      </c>
      <c r="D12" s="43" t="s">
        <v>1814</v>
      </c>
      <c r="E12" s="43">
        <v>1</v>
      </c>
    </row>
    <row r="13" spans="1:5" x14ac:dyDescent="0.25">
      <c r="A13" s="43">
        <v>4011027</v>
      </c>
      <c r="B13" s="43" t="s">
        <v>5</v>
      </c>
      <c r="C13" s="43" t="s">
        <v>2809</v>
      </c>
      <c r="D13" s="43" t="s">
        <v>1815</v>
      </c>
      <c r="E13" s="43">
        <v>1</v>
      </c>
    </row>
    <row r="14" spans="1:5" x14ac:dyDescent="0.25">
      <c r="A14" s="43">
        <v>2002573</v>
      </c>
      <c r="B14" s="43" t="s">
        <v>3</v>
      </c>
      <c r="C14" s="43" t="s">
        <v>2809</v>
      </c>
      <c r="D14" s="43" t="s">
        <v>1820</v>
      </c>
      <c r="E14" s="43">
        <v>1</v>
      </c>
    </row>
    <row r="15" spans="1:5" x14ac:dyDescent="0.25">
      <c r="A15" s="43">
        <v>3010583</v>
      </c>
      <c r="B15" s="43" t="s">
        <v>3</v>
      </c>
      <c r="C15" s="43" t="s">
        <v>2809</v>
      </c>
      <c r="D15" s="43" t="s">
        <v>1814</v>
      </c>
      <c r="E15" s="43">
        <v>1</v>
      </c>
    </row>
    <row r="16" spans="1:5" x14ac:dyDescent="0.25">
      <c r="A16" s="43">
        <v>5015851</v>
      </c>
      <c r="B16" s="43" t="s">
        <v>3</v>
      </c>
      <c r="C16" s="43" t="s">
        <v>2809</v>
      </c>
      <c r="D16" s="43" t="s">
        <v>1814</v>
      </c>
      <c r="E16" s="43">
        <v>1</v>
      </c>
    </row>
    <row r="17" spans="1:5" x14ac:dyDescent="0.25">
      <c r="A17" s="43">
        <v>10071135</v>
      </c>
      <c r="B17" s="43" t="s">
        <v>3</v>
      </c>
      <c r="C17" s="43" t="s">
        <v>2809</v>
      </c>
      <c r="D17" s="43" t="s">
        <v>1827</v>
      </c>
      <c r="E17" s="43">
        <v>1</v>
      </c>
    </row>
    <row r="18" spans="1:5" x14ac:dyDescent="0.25">
      <c r="A18" s="43">
        <v>10157275</v>
      </c>
      <c r="B18" s="43" t="s">
        <v>3</v>
      </c>
      <c r="C18" s="43" t="s">
        <v>2809</v>
      </c>
      <c r="D18" s="43" t="s">
        <v>1813</v>
      </c>
      <c r="E18" s="43">
        <v>1</v>
      </c>
    </row>
    <row r="19" spans="1:5" x14ac:dyDescent="0.25">
      <c r="A19" s="43">
        <v>3000152</v>
      </c>
      <c r="B19" s="43" t="s">
        <v>0</v>
      </c>
      <c r="C19" s="43" t="s">
        <v>2809</v>
      </c>
      <c r="D19" s="43" t="s">
        <v>1813</v>
      </c>
      <c r="E19" s="43">
        <v>1</v>
      </c>
    </row>
    <row r="20" spans="1:5" x14ac:dyDescent="0.25">
      <c r="A20" s="43">
        <v>4000996</v>
      </c>
      <c r="B20" s="43" t="s">
        <v>0</v>
      </c>
      <c r="C20" s="43" t="s">
        <v>2809</v>
      </c>
      <c r="D20" s="43" t="s">
        <v>1825</v>
      </c>
      <c r="E20" s="43">
        <v>1</v>
      </c>
    </row>
    <row r="21" spans="1:5" x14ac:dyDescent="0.25">
      <c r="A21" s="43">
        <v>5006152</v>
      </c>
      <c r="B21" s="43" t="s">
        <v>0</v>
      </c>
      <c r="C21" s="43" t="s">
        <v>2809</v>
      </c>
      <c r="D21" s="43" t="s">
        <v>1811</v>
      </c>
      <c r="E21" s="43">
        <v>1</v>
      </c>
    </row>
    <row r="22" spans="1:5" x14ac:dyDescent="0.25">
      <c r="A22" s="43">
        <v>98005277</v>
      </c>
      <c r="B22" s="43" t="s">
        <v>0</v>
      </c>
      <c r="C22" s="43" t="s">
        <v>2809</v>
      </c>
      <c r="D22" s="43" t="s">
        <v>1813</v>
      </c>
      <c r="E22" s="43">
        <v>1</v>
      </c>
    </row>
    <row r="24" spans="1:5" x14ac:dyDescent="0.25">
      <c r="A24">
        <f>SUBTOTAL(2,Amylase[Edited_BfArM Nummer2])</f>
        <v>21</v>
      </c>
      <c r="E24">
        <f>SUBTOTAL(9,Amylase[Total Number of Observations])</f>
        <v>41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H370"/>
  <sheetViews>
    <sheetView workbookViewId="0">
      <selection sqref="A1:AH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7" width="23.5703125" customWidth="1"/>
    <col min="8" max="8" width="22" customWidth="1"/>
    <col min="9" max="16" width="13.42578125" customWidth="1"/>
    <col min="17" max="34" width="14.42578125" customWidth="1"/>
  </cols>
  <sheetData>
    <row r="1" spans="1:34" x14ac:dyDescent="0.25">
      <c r="A1" s="6" t="s">
        <v>96</v>
      </c>
      <c r="B1" s="7" t="s">
        <v>97</v>
      </c>
      <c r="C1" s="2" t="s">
        <v>1832</v>
      </c>
      <c r="D1" s="2" t="s">
        <v>1833</v>
      </c>
      <c r="E1" s="2" t="s">
        <v>1834</v>
      </c>
      <c r="F1" s="2" t="s">
        <v>1835</v>
      </c>
      <c r="G1" s="2" t="s">
        <v>1836</v>
      </c>
      <c r="H1" s="2" t="s">
        <v>1837</v>
      </c>
      <c r="I1" s="2" t="s">
        <v>1838</v>
      </c>
      <c r="J1" s="2" t="s">
        <v>1839</v>
      </c>
      <c r="K1" s="2" t="s">
        <v>1840</v>
      </c>
      <c r="L1" s="2" t="s">
        <v>1841</v>
      </c>
      <c r="M1" s="2" t="s">
        <v>1842</v>
      </c>
      <c r="N1" s="2" t="s">
        <v>1843</v>
      </c>
      <c r="O1" s="2" t="s">
        <v>1844</v>
      </c>
      <c r="P1" s="2" t="s">
        <v>1845</v>
      </c>
      <c r="Q1" s="2" t="s">
        <v>1846</v>
      </c>
      <c r="R1" s="2" t="s">
        <v>1847</v>
      </c>
      <c r="S1" s="2" t="s">
        <v>1848</v>
      </c>
      <c r="T1" s="2" t="s">
        <v>1849</v>
      </c>
      <c r="U1" s="2" t="s">
        <v>1850</v>
      </c>
      <c r="V1" s="2" t="s">
        <v>1851</v>
      </c>
      <c r="W1" s="2" t="s">
        <v>1852</v>
      </c>
      <c r="X1" s="2" t="s">
        <v>1853</v>
      </c>
      <c r="Y1" s="2" t="s">
        <v>1854</v>
      </c>
      <c r="Z1" s="2" t="s">
        <v>1855</v>
      </c>
      <c r="AA1" s="2" t="s">
        <v>1856</v>
      </c>
      <c r="AB1" s="2" t="s">
        <v>1857</v>
      </c>
      <c r="AC1" s="2" t="s">
        <v>1858</v>
      </c>
      <c r="AD1" s="2" t="s">
        <v>1859</v>
      </c>
      <c r="AE1" s="2" t="s">
        <v>1860</v>
      </c>
      <c r="AF1" s="2" t="s">
        <v>1861</v>
      </c>
      <c r="AG1" s="2" t="s">
        <v>1862</v>
      </c>
      <c r="AH1" s="2" t="s">
        <v>1863</v>
      </c>
    </row>
    <row r="2" spans="1:34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3" spans="1:34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 spans="1:34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spans="1:34" x14ac:dyDescent="0.25">
      <c r="A5">
        <v>95005911</v>
      </c>
      <c r="B5" t="s">
        <v>20</v>
      </c>
    </row>
    <row r="6" spans="1:34" x14ac:dyDescent="0.25">
      <c r="A6">
        <v>99001908</v>
      </c>
      <c r="B6" t="s">
        <v>20</v>
      </c>
    </row>
    <row r="7" spans="1:34" x14ac:dyDescent="0.25">
      <c r="A7">
        <v>99004067</v>
      </c>
      <c r="B7" t="s">
        <v>20</v>
      </c>
    </row>
    <row r="8" spans="1:34" x14ac:dyDescent="0.25">
      <c r="A8">
        <v>97002136</v>
      </c>
      <c r="B8" t="s">
        <v>20</v>
      </c>
    </row>
    <row r="9" spans="1:34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 spans="1:34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 spans="1:34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spans="1:34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 spans="1:34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 spans="1:34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 spans="1:34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>
        <v>632</v>
      </c>
      <c r="Z15">
        <v>162</v>
      </c>
    </row>
    <row r="16" spans="1:34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 spans="1:34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</row>
    <row r="18" spans="1:34" x14ac:dyDescent="0.25">
      <c r="A18">
        <v>1480</v>
      </c>
      <c r="B18" t="s">
        <v>16</v>
      </c>
    </row>
    <row r="19" spans="1:34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</row>
    <row r="20" spans="1:34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</row>
    <row r="21" spans="1:34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2" spans="1:34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 spans="1:34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spans="1:34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 spans="1:34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 spans="1:34" x14ac:dyDescent="0.25">
      <c r="A26">
        <v>99000897</v>
      </c>
      <c r="B26" t="s">
        <v>16</v>
      </c>
    </row>
    <row r="27" spans="1:34" x14ac:dyDescent="0.25">
      <c r="A27">
        <v>99001245</v>
      </c>
      <c r="B27" t="s">
        <v>16</v>
      </c>
    </row>
    <row r="28" spans="1:34" x14ac:dyDescent="0.25">
      <c r="A28">
        <v>99001902</v>
      </c>
      <c r="B28" t="s">
        <v>16</v>
      </c>
    </row>
    <row r="29" spans="1:34" x14ac:dyDescent="0.25">
      <c r="A29">
        <v>99001912</v>
      </c>
      <c r="B29" t="s">
        <v>16</v>
      </c>
    </row>
    <row r="30" spans="1:34" x14ac:dyDescent="0.25">
      <c r="A30">
        <v>99001913</v>
      </c>
      <c r="B30" t="s">
        <v>16</v>
      </c>
    </row>
    <row r="31" spans="1:34" x14ac:dyDescent="0.25">
      <c r="A31">
        <v>99001937</v>
      </c>
      <c r="B31" t="s">
        <v>16</v>
      </c>
    </row>
    <row r="32" spans="1:34" x14ac:dyDescent="0.25">
      <c r="A32">
        <v>99001943</v>
      </c>
      <c r="B32" t="s">
        <v>16</v>
      </c>
    </row>
    <row r="33" spans="1:34" x14ac:dyDescent="0.25">
      <c r="A33">
        <v>99001927</v>
      </c>
      <c r="B33" t="s">
        <v>16</v>
      </c>
    </row>
    <row r="34" spans="1:34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</row>
    <row r="35" spans="1:34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  <row r="36" spans="1:34" x14ac:dyDescent="0.25">
      <c r="A36" s="14">
        <v>96018835</v>
      </c>
      <c r="B36" t="s">
        <v>16</v>
      </c>
      <c r="J36">
        <v>273</v>
      </c>
      <c r="K36">
        <v>1000</v>
      </c>
      <c r="N36" s="12">
        <v>892</v>
      </c>
      <c r="O36" s="12"/>
      <c r="P36" s="12"/>
      <c r="Q36" s="12"/>
      <c r="R36" s="12"/>
      <c r="S36" s="12"/>
      <c r="T36" s="12">
        <v>342</v>
      </c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 spans="1:34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</row>
    <row r="38" spans="1:34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40" spans="1:34" x14ac:dyDescent="0.25">
      <c r="A40" s="15">
        <v>6016435</v>
      </c>
      <c r="B40" t="s">
        <v>14</v>
      </c>
    </row>
    <row r="41" spans="1:34" x14ac:dyDescent="0.25">
      <c r="A41">
        <v>8045149</v>
      </c>
      <c r="B41" t="s">
        <v>14</v>
      </c>
    </row>
    <row r="42" spans="1:34" x14ac:dyDescent="0.25">
      <c r="A42">
        <v>10023001</v>
      </c>
      <c r="B42" t="s">
        <v>14</v>
      </c>
    </row>
    <row r="43" spans="1:34" x14ac:dyDescent="0.25">
      <c r="A43">
        <v>10027526</v>
      </c>
      <c r="B43" t="s">
        <v>14</v>
      </c>
    </row>
    <row r="44" spans="1:34" x14ac:dyDescent="0.25">
      <c r="A44">
        <v>14222171</v>
      </c>
      <c r="B44" t="s">
        <v>14</v>
      </c>
    </row>
    <row r="45" spans="1:34" x14ac:dyDescent="0.25">
      <c r="A45">
        <v>1006143</v>
      </c>
      <c r="B45" t="s">
        <v>14</v>
      </c>
    </row>
    <row r="46" spans="1:34" x14ac:dyDescent="0.25">
      <c r="A46">
        <v>6006917</v>
      </c>
      <c r="B46" t="s">
        <v>14</v>
      </c>
    </row>
    <row r="48" spans="1:34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14" x14ac:dyDescent="0.25">
      <c r="A65" s="14">
        <v>6012681</v>
      </c>
      <c r="B65" t="s">
        <v>5</v>
      </c>
    </row>
    <row r="66" spans="1:14" x14ac:dyDescent="0.25">
      <c r="A66">
        <v>6014511</v>
      </c>
      <c r="B66" t="s">
        <v>5</v>
      </c>
    </row>
    <row r="67" spans="1:14" x14ac:dyDescent="0.25">
      <c r="A67">
        <v>6045127</v>
      </c>
      <c r="B67" t="s">
        <v>5</v>
      </c>
    </row>
    <row r="68" spans="1:14" x14ac:dyDescent="0.25">
      <c r="A68" s="14">
        <v>7000458</v>
      </c>
      <c r="B68" t="s">
        <v>5</v>
      </c>
      <c r="N68" s="35">
        <v>3490</v>
      </c>
    </row>
    <row r="69" spans="1:14" x14ac:dyDescent="0.25">
      <c r="A69">
        <v>7015502</v>
      </c>
      <c r="B69" t="s">
        <v>5</v>
      </c>
    </row>
    <row r="70" spans="1:14" x14ac:dyDescent="0.25">
      <c r="A70">
        <v>7025847</v>
      </c>
      <c r="B70" t="s">
        <v>5</v>
      </c>
    </row>
    <row r="71" spans="1:14" x14ac:dyDescent="0.25">
      <c r="A71">
        <v>7082707</v>
      </c>
      <c r="B71" t="s">
        <v>5</v>
      </c>
    </row>
    <row r="72" spans="1:14" x14ac:dyDescent="0.25">
      <c r="A72" s="14">
        <v>7083159</v>
      </c>
      <c r="B72" t="s">
        <v>5</v>
      </c>
    </row>
    <row r="73" spans="1:14" x14ac:dyDescent="0.25">
      <c r="A73">
        <v>7084659</v>
      </c>
      <c r="B73" t="s">
        <v>5</v>
      </c>
    </row>
    <row r="74" spans="1:14" x14ac:dyDescent="0.25">
      <c r="A74" s="14">
        <v>7076814</v>
      </c>
      <c r="B74" t="s">
        <v>5</v>
      </c>
    </row>
    <row r="75" spans="1:14" x14ac:dyDescent="0.25">
      <c r="A75">
        <v>7076815</v>
      </c>
      <c r="B75" t="s">
        <v>5</v>
      </c>
    </row>
    <row r="76" spans="1:14" x14ac:dyDescent="0.25">
      <c r="A76">
        <v>7089231</v>
      </c>
      <c r="B76" t="s">
        <v>5</v>
      </c>
    </row>
    <row r="77" spans="1:14" x14ac:dyDescent="0.25">
      <c r="A77">
        <v>7116004</v>
      </c>
      <c r="B77" t="s">
        <v>5</v>
      </c>
    </row>
    <row r="78" spans="1:14" x14ac:dyDescent="0.25">
      <c r="A78">
        <v>8003819</v>
      </c>
      <c r="B78" t="s">
        <v>5</v>
      </c>
    </row>
    <row r="79" spans="1:14" x14ac:dyDescent="0.25">
      <c r="A79" s="14">
        <v>8091779</v>
      </c>
      <c r="B79" t="s">
        <v>5</v>
      </c>
    </row>
    <row r="80" spans="1:14" x14ac:dyDescent="0.25">
      <c r="A80">
        <v>8112522</v>
      </c>
      <c r="B80" t="s">
        <v>5</v>
      </c>
    </row>
    <row r="81" spans="1:13" x14ac:dyDescent="0.25">
      <c r="A81">
        <v>8127397</v>
      </c>
      <c r="B81" t="s">
        <v>5</v>
      </c>
    </row>
    <row r="82" spans="1:13" x14ac:dyDescent="0.25">
      <c r="A82">
        <v>8130998</v>
      </c>
      <c r="B82" t="s">
        <v>5</v>
      </c>
    </row>
    <row r="83" spans="1:13" x14ac:dyDescent="0.25">
      <c r="A83" s="14">
        <v>9002836</v>
      </c>
      <c r="B83" t="s">
        <v>5</v>
      </c>
    </row>
    <row r="84" spans="1:13" x14ac:dyDescent="0.25">
      <c r="A84" s="14">
        <v>9003331</v>
      </c>
      <c r="B84" t="s">
        <v>5</v>
      </c>
    </row>
    <row r="85" spans="1:13" x14ac:dyDescent="0.25">
      <c r="A85">
        <v>9003370</v>
      </c>
      <c r="B85" t="s">
        <v>5</v>
      </c>
    </row>
    <row r="86" spans="1:13" x14ac:dyDescent="0.25">
      <c r="A86">
        <v>9016278</v>
      </c>
      <c r="B86" t="s">
        <v>5</v>
      </c>
      <c r="C86">
        <v>113.4</v>
      </c>
      <c r="F86">
        <v>100.8</v>
      </c>
    </row>
    <row r="87" spans="1:13" x14ac:dyDescent="0.25">
      <c r="A87">
        <v>9030684</v>
      </c>
      <c r="B87" t="s">
        <v>5</v>
      </c>
    </row>
    <row r="88" spans="1:13" x14ac:dyDescent="0.25">
      <c r="A88">
        <v>9031387</v>
      </c>
      <c r="B88" t="s">
        <v>5</v>
      </c>
    </row>
    <row r="89" spans="1:13" x14ac:dyDescent="0.25">
      <c r="A89">
        <v>9038676</v>
      </c>
      <c r="B89" t="s">
        <v>5</v>
      </c>
    </row>
    <row r="90" spans="1:13" x14ac:dyDescent="0.25">
      <c r="A90" s="14">
        <v>9039416</v>
      </c>
      <c r="B90" t="s">
        <v>5</v>
      </c>
      <c r="M90">
        <v>21.6</v>
      </c>
    </row>
    <row r="91" spans="1:13" x14ac:dyDescent="0.25">
      <c r="A91">
        <v>9042861</v>
      </c>
      <c r="B91" t="s">
        <v>5</v>
      </c>
    </row>
    <row r="92" spans="1:13" x14ac:dyDescent="0.25">
      <c r="A92" s="14">
        <v>9044899</v>
      </c>
      <c r="B92" t="s">
        <v>5</v>
      </c>
    </row>
    <row r="93" spans="1:13" x14ac:dyDescent="0.25">
      <c r="A93">
        <v>9052398</v>
      </c>
      <c r="B93" t="s">
        <v>5</v>
      </c>
    </row>
    <row r="94" spans="1:13" x14ac:dyDescent="0.25">
      <c r="A94">
        <v>9085204</v>
      </c>
      <c r="B94" t="s">
        <v>5</v>
      </c>
    </row>
    <row r="95" spans="1:13" x14ac:dyDescent="0.25">
      <c r="A95">
        <v>9105492</v>
      </c>
      <c r="B95" t="s">
        <v>5</v>
      </c>
    </row>
    <row r="96" spans="1:13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2" x14ac:dyDescent="0.25">
      <c r="A129">
        <v>12229481</v>
      </c>
      <c r="B129" t="s">
        <v>5</v>
      </c>
    </row>
    <row r="130" spans="1:32" x14ac:dyDescent="0.25">
      <c r="A130">
        <v>12258821</v>
      </c>
      <c r="B130" t="s">
        <v>5</v>
      </c>
    </row>
    <row r="131" spans="1:32" x14ac:dyDescent="0.25">
      <c r="A131">
        <v>12309729</v>
      </c>
      <c r="B131" t="s">
        <v>5</v>
      </c>
    </row>
    <row r="132" spans="1:32" x14ac:dyDescent="0.25">
      <c r="A132">
        <v>12314941</v>
      </c>
      <c r="B132" t="s">
        <v>5</v>
      </c>
    </row>
    <row r="133" spans="1:32" x14ac:dyDescent="0.25">
      <c r="A133">
        <v>12323945</v>
      </c>
      <c r="B133" t="s">
        <v>5</v>
      </c>
    </row>
    <row r="134" spans="1:32" x14ac:dyDescent="0.25">
      <c r="A134">
        <v>13005942</v>
      </c>
      <c r="B134" t="s">
        <v>5</v>
      </c>
    </row>
    <row r="135" spans="1:32" x14ac:dyDescent="0.25">
      <c r="A135">
        <v>324</v>
      </c>
      <c r="B135" t="s">
        <v>5</v>
      </c>
      <c r="I135">
        <v>30</v>
      </c>
    </row>
    <row r="136" spans="1:32" x14ac:dyDescent="0.25">
      <c r="A136" s="14">
        <v>3909</v>
      </c>
      <c r="B136" t="s">
        <v>5</v>
      </c>
      <c r="AF136">
        <v>177</v>
      </c>
    </row>
    <row r="137" spans="1:32" x14ac:dyDescent="0.25">
      <c r="A137" s="14">
        <v>4663</v>
      </c>
      <c r="B137" t="s">
        <v>5</v>
      </c>
    </row>
    <row r="138" spans="1:32" x14ac:dyDescent="0.25">
      <c r="A138">
        <v>1005522</v>
      </c>
      <c r="B138" t="s">
        <v>5</v>
      </c>
    </row>
    <row r="139" spans="1:32" x14ac:dyDescent="0.25">
      <c r="A139">
        <v>1007631</v>
      </c>
      <c r="B139" t="s">
        <v>5</v>
      </c>
      <c r="J139">
        <v>39</v>
      </c>
    </row>
    <row r="140" spans="1:32" x14ac:dyDescent="0.25">
      <c r="A140">
        <v>1009760</v>
      </c>
      <c r="B140" t="s">
        <v>5</v>
      </c>
    </row>
    <row r="141" spans="1:32" x14ac:dyDescent="0.25">
      <c r="A141">
        <v>2000646</v>
      </c>
      <c r="B141" t="s">
        <v>5</v>
      </c>
    </row>
    <row r="142" spans="1:32" x14ac:dyDescent="0.25">
      <c r="A142">
        <v>2003761</v>
      </c>
      <c r="B142" t="s">
        <v>5</v>
      </c>
    </row>
    <row r="143" spans="1:32" x14ac:dyDescent="0.25">
      <c r="A143">
        <v>2004061</v>
      </c>
      <c r="B143" t="s">
        <v>5</v>
      </c>
    </row>
    <row r="144" spans="1:32" x14ac:dyDescent="0.25">
      <c r="A144">
        <v>2006469</v>
      </c>
      <c r="B144" t="s">
        <v>5</v>
      </c>
    </row>
    <row r="145" spans="1:34" x14ac:dyDescent="0.25">
      <c r="A145" s="14">
        <v>3005132</v>
      </c>
      <c r="B145" t="s">
        <v>5</v>
      </c>
    </row>
    <row r="146" spans="1:34" x14ac:dyDescent="0.25">
      <c r="A146">
        <v>3009119</v>
      </c>
      <c r="B146" t="s">
        <v>5</v>
      </c>
    </row>
    <row r="147" spans="1:34" x14ac:dyDescent="0.25">
      <c r="A147">
        <v>3009936</v>
      </c>
      <c r="B147" t="s">
        <v>5</v>
      </c>
    </row>
    <row r="148" spans="1:34" x14ac:dyDescent="0.25">
      <c r="A148">
        <v>3011094</v>
      </c>
      <c r="B148" t="s">
        <v>5</v>
      </c>
    </row>
    <row r="149" spans="1:34" x14ac:dyDescent="0.25">
      <c r="A149">
        <v>3014643</v>
      </c>
      <c r="B149" t="s">
        <v>5</v>
      </c>
    </row>
    <row r="150" spans="1:34" x14ac:dyDescent="0.25">
      <c r="A150" s="14">
        <v>3016056</v>
      </c>
      <c r="B150" t="s">
        <v>5</v>
      </c>
    </row>
    <row r="151" spans="1:34" x14ac:dyDescent="0.25">
      <c r="A151" s="14">
        <v>3900219</v>
      </c>
      <c r="B151" t="s">
        <v>5</v>
      </c>
    </row>
    <row r="152" spans="1:34" x14ac:dyDescent="0.25">
      <c r="A152">
        <v>4000158</v>
      </c>
      <c r="B152" t="s">
        <v>5</v>
      </c>
    </row>
    <row r="153" spans="1:34" x14ac:dyDescent="0.25">
      <c r="A153">
        <v>4000304</v>
      </c>
      <c r="B153" t="s">
        <v>5</v>
      </c>
    </row>
    <row r="154" spans="1:34" x14ac:dyDescent="0.25">
      <c r="A154" s="14">
        <v>4001905</v>
      </c>
      <c r="B154" t="s">
        <v>5</v>
      </c>
    </row>
    <row r="155" spans="1:34" x14ac:dyDescent="0.25">
      <c r="A155">
        <v>4002206</v>
      </c>
      <c r="B155" t="s">
        <v>5</v>
      </c>
    </row>
    <row r="156" spans="1:34" x14ac:dyDescent="0.25">
      <c r="A156">
        <v>4002715</v>
      </c>
      <c r="B156" t="s">
        <v>5</v>
      </c>
    </row>
    <row r="157" spans="1:34" x14ac:dyDescent="0.25">
      <c r="A157">
        <v>4003924</v>
      </c>
      <c r="B157" t="s">
        <v>5</v>
      </c>
    </row>
    <row r="158" spans="1:34" x14ac:dyDescent="0.25">
      <c r="A158">
        <v>4006051</v>
      </c>
      <c r="B158" t="s">
        <v>5</v>
      </c>
    </row>
    <row r="159" spans="1:34" x14ac:dyDescent="0.25">
      <c r="A159">
        <v>4008140</v>
      </c>
      <c r="B159" t="s">
        <v>5</v>
      </c>
    </row>
    <row r="160" spans="1:34" x14ac:dyDescent="0.25">
      <c r="A160" s="14">
        <v>4009906</v>
      </c>
      <c r="B160" t="s">
        <v>5</v>
      </c>
      <c r="J160">
        <v>82</v>
      </c>
      <c r="Z160">
        <v>43</v>
      </c>
      <c r="AG160">
        <v>74</v>
      </c>
      <c r="AH160">
        <v>29</v>
      </c>
    </row>
    <row r="161" spans="1:23" x14ac:dyDescent="0.25">
      <c r="A161">
        <v>4011027</v>
      </c>
      <c r="B161" t="s">
        <v>5</v>
      </c>
    </row>
    <row r="162" spans="1:23" x14ac:dyDescent="0.25">
      <c r="A162">
        <v>4011920</v>
      </c>
      <c r="B162" t="s">
        <v>5</v>
      </c>
    </row>
    <row r="163" spans="1:23" x14ac:dyDescent="0.25">
      <c r="A163">
        <v>4012248</v>
      </c>
      <c r="B163" t="s">
        <v>5</v>
      </c>
    </row>
    <row r="164" spans="1:23" x14ac:dyDescent="0.25">
      <c r="A164">
        <v>4013603</v>
      </c>
      <c r="B164" t="s">
        <v>5</v>
      </c>
      <c r="I164">
        <v>84</v>
      </c>
    </row>
    <row r="165" spans="1:23" x14ac:dyDescent="0.25">
      <c r="A165">
        <v>5004654</v>
      </c>
      <c r="B165" t="s">
        <v>5</v>
      </c>
      <c r="J165">
        <v>220</v>
      </c>
      <c r="P165">
        <v>215</v>
      </c>
      <c r="W165">
        <v>188</v>
      </c>
    </row>
    <row r="166" spans="1:23" x14ac:dyDescent="0.25">
      <c r="A166" s="16">
        <v>5006761</v>
      </c>
      <c r="B166" t="s">
        <v>5</v>
      </c>
    </row>
    <row r="167" spans="1:23" x14ac:dyDescent="0.25">
      <c r="A167">
        <v>5008807</v>
      </c>
      <c r="B167" t="s">
        <v>5</v>
      </c>
    </row>
    <row r="168" spans="1:23" x14ac:dyDescent="0.25">
      <c r="A168">
        <v>5009400</v>
      </c>
      <c r="B168" t="s">
        <v>5</v>
      </c>
    </row>
    <row r="169" spans="1:23" x14ac:dyDescent="0.25">
      <c r="A169">
        <v>5013211</v>
      </c>
      <c r="B169" t="s">
        <v>5</v>
      </c>
    </row>
    <row r="170" spans="1:23" x14ac:dyDescent="0.25">
      <c r="A170">
        <v>5013494</v>
      </c>
      <c r="B170" t="s">
        <v>5</v>
      </c>
    </row>
    <row r="171" spans="1:23" x14ac:dyDescent="0.25">
      <c r="A171" s="15">
        <v>5016255</v>
      </c>
      <c r="B171" t="s">
        <v>5</v>
      </c>
    </row>
    <row r="172" spans="1:23" x14ac:dyDescent="0.25">
      <c r="A172">
        <v>6005884</v>
      </c>
      <c r="B172" t="s">
        <v>5</v>
      </c>
    </row>
    <row r="173" spans="1:23" x14ac:dyDescent="0.25">
      <c r="A173">
        <v>6012448</v>
      </c>
      <c r="B173" t="s">
        <v>5</v>
      </c>
    </row>
    <row r="174" spans="1:23" x14ac:dyDescent="0.25">
      <c r="A174">
        <v>7000457</v>
      </c>
      <c r="B174" t="s">
        <v>5</v>
      </c>
    </row>
    <row r="175" spans="1:23" x14ac:dyDescent="0.25">
      <c r="A175" s="15">
        <v>7072644</v>
      </c>
      <c r="B175" t="s">
        <v>5</v>
      </c>
    </row>
    <row r="176" spans="1:23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9" x14ac:dyDescent="0.25">
      <c r="A193">
        <v>95007023</v>
      </c>
      <c r="B193" t="s">
        <v>5</v>
      </c>
    </row>
    <row r="194" spans="1:9" x14ac:dyDescent="0.25">
      <c r="A194">
        <v>95900316</v>
      </c>
      <c r="B194" t="s">
        <v>5</v>
      </c>
    </row>
    <row r="195" spans="1:9" x14ac:dyDescent="0.25">
      <c r="A195">
        <v>96004031</v>
      </c>
      <c r="B195" t="s">
        <v>5</v>
      </c>
    </row>
    <row r="196" spans="1:9" x14ac:dyDescent="0.25">
      <c r="A196">
        <v>96900455</v>
      </c>
      <c r="B196" t="s">
        <v>5</v>
      </c>
    </row>
    <row r="197" spans="1:9" x14ac:dyDescent="0.25">
      <c r="A197">
        <v>97004458</v>
      </c>
      <c r="B197" t="s">
        <v>5</v>
      </c>
    </row>
    <row r="198" spans="1:9" x14ac:dyDescent="0.25">
      <c r="A198">
        <v>97009212</v>
      </c>
      <c r="B198" t="s">
        <v>5</v>
      </c>
    </row>
    <row r="199" spans="1:9" x14ac:dyDescent="0.25">
      <c r="A199">
        <v>98006038</v>
      </c>
      <c r="B199" t="s">
        <v>5</v>
      </c>
    </row>
    <row r="200" spans="1:9" x14ac:dyDescent="0.25">
      <c r="A200">
        <v>98009041</v>
      </c>
      <c r="B200" t="s">
        <v>5</v>
      </c>
    </row>
    <row r="201" spans="1:9" x14ac:dyDescent="0.25">
      <c r="A201">
        <v>99000714</v>
      </c>
      <c r="B201" t="s">
        <v>5</v>
      </c>
    </row>
    <row r="202" spans="1:9" x14ac:dyDescent="0.25">
      <c r="A202">
        <v>99002655</v>
      </c>
      <c r="B202" t="s">
        <v>5</v>
      </c>
    </row>
    <row r="203" spans="1:9" x14ac:dyDescent="0.25">
      <c r="A203">
        <v>99007116</v>
      </c>
      <c r="B203" t="s">
        <v>5</v>
      </c>
    </row>
    <row r="204" spans="1:9" x14ac:dyDescent="0.25">
      <c r="A204">
        <v>99901293</v>
      </c>
      <c r="B204" t="s">
        <v>5</v>
      </c>
    </row>
    <row r="205" spans="1:9" x14ac:dyDescent="0.25">
      <c r="A205">
        <v>99901604</v>
      </c>
      <c r="B205" t="s">
        <v>5</v>
      </c>
    </row>
    <row r="206" spans="1:9" x14ac:dyDescent="0.25">
      <c r="A206" s="17"/>
    </row>
    <row r="207" spans="1:9" x14ac:dyDescent="0.25">
      <c r="A207">
        <v>4289</v>
      </c>
      <c r="B207" t="s">
        <v>3</v>
      </c>
    </row>
    <row r="208" spans="1:9" x14ac:dyDescent="0.25">
      <c r="A208">
        <v>500245</v>
      </c>
      <c r="B208" t="s">
        <v>3</v>
      </c>
      <c r="I208">
        <v>98</v>
      </c>
    </row>
    <row r="209" spans="1:22" x14ac:dyDescent="0.25">
      <c r="A209">
        <v>2002573</v>
      </c>
      <c r="B209" t="s">
        <v>3</v>
      </c>
      <c r="O209">
        <v>163</v>
      </c>
    </row>
    <row r="210" spans="1:22" x14ac:dyDescent="0.25">
      <c r="A210">
        <v>2003539</v>
      </c>
      <c r="B210" t="s">
        <v>3</v>
      </c>
    </row>
    <row r="211" spans="1:22" x14ac:dyDescent="0.25">
      <c r="A211">
        <v>2003649</v>
      </c>
      <c r="B211" t="s">
        <v>3</v>
      </c>
    </row>
    <row r="212" spans="1:22" x14ac:dyDescent="0.25">
      <c r="A212">
        <v>2005572</v>
      </c>
      <c r="B212" t="s">
        <v>3</v>
      </c>
    </row>
    <row r="213" spans="1:22" x14ac:dyDescent="0.25">
      <c r="A213">
        <v>2013117</v>
      </c>
      <c r="B213" t="s">
        <v>3</v>
      </c>
    </row>
    <row r="214" spans="1:22" x14ac:dyDescent="0.25">
      <c r="A214" s="14">
        <v>3009633</v>
      </c>
      <c r="B214" t="s">
        <v>3</v>
      </c>
    </row>
    <row r="215" spans="1:22" x14ac:dyDescent="0.25">
      <c r="A215" s="14">
        <v>3010583</v>
      </c>
      <c r="B215" t="s">
        <v>3</v>
      </c>
    </row>
    <row r="216" spans="1:22" x14ac:dyDescent="0.25">
      <c r="A216" s="18">
        <v>3011892</v>
      </c>
      <c r="B216" t="s">
        <v>3</v>
      </c>
    </row>
    <row r="217" spans="1:22" x14ac:dyDescent="0.25">
      <c r="A217">
        <v>4001382</v>
      </c>
      <c r="B217" t="s">
        <v>3</v>
      </c>
      <c r="V217" s="23">
        <v>1618.5</v>
      </c>
    </row>
    <row r="218" spans="1:22" x14ac:dyDescent="0.25">
      <c r="A218">
        <v>5018675</v>
      </c>
      <c r="B218" t="s">
        <v>3</v>
      </c>
    </row>
    <row r="219" spans="1:22" x14ac:dyDescent="0.25">
      <c r="A219" s="14">
        <v>6050168</v>
      </c>
      <c r="B219" t="s">
        <v>3</v>
      </c>
    </row>
    <row r="220" spans="1:22" x14ac:dyDescent="0.25">
      <c r="A220" s="16">
        <v>6062742</v>
      </c>
      <c r="B220" t="s">
        <v>3</v>
      </c>
    </row>
    <row r="221" spans="1:22" x14ac:dyDescent="0.25">
      <c r="A221">
        <v>7003242</v>
      </c>
      <c r="B221" t="s">
        <v>3</v>
      </c>
    </row>
    <row r="222" spans="1:22" x14ac:dyDescent="0.25">
      <c r="A222">
        <v>8016252</v>
      </c>
      <c r="B222" t="s">
        <v>3</v>
      </c>
    </row>
    <row r="223" spans="1:22" x14ac:dyDescent="0.25">
      <c r="A223">
        <v>12022536</v>
      </c>
      <c r="B223" t="s">
        <v>3</v>
      </c>
    </row>
    <row r="224" spans="1:22" x14ac:dyDescent="0.25">
      <c r="A224">
        <v>13020792</v>
      </c>
      <c r="B224" t="s">
        <v>3</v>
      </c>
    </row>
    <row r="225" spans="1:31" x14ac:dyDescent="0.25">
      <c r="A225">
        <v>97005797</v>
      </c>
      <c r="B225" t="s">
        <v>3</v>
      </c>
    </row>
    <row r="226" spans="1:31" x14ac:dyDescent="0.25">
      <c r="A226">
        <v>99000345</v>
      </c>
      <c r="B226" t="s">
        <v>3</v>
      </c>
    </row>
    <row r="227" spans="1:31" x14ac:dyDescent="0.25">
      <c r="A227" s="14">
        <v>5006592</v>
      </c>
      <c r="B227" t="s">
        <v>3</v>
      </c>
    </row>
    <row r="228" spans="1:31" x14ac:dyDescent="0.25">
      <c r="A228">
        <v>5007274</v>
      </c>
      <c r="B228" t="s">
        <v>3</v>
      </c>
    </row>
    <row r="229" spans="1:31" x14ac:dyDescent="0.25">
      <c r="A229">
        <v>5015851</v>
      </c>
      <c r="B229" t="s">
        <v>3</v>
      </c>
      <c r="I229">
        <v>29.4</v>
      </c>
    </row>
    <row r="230" spans="1:31" x14ac:dyDescent="0.25">
      <c r="A230">
        <v>6015647</v>
      </c>
      <c r="B230" t="s">
        <v>3</v>
      </c>
      <c r="I230">
        <v>117</v>
      </c>
      <c r="J230">
        <v>132</v>
      </c>
      <c r="K230">
        <v>161</v>
      </c>
      <c r="M230">
        <v>139</v>
      </c>
      <c r="Q230">
        <v>188</v>
      </c>
    </row>
    <row r="231" spans="1:31" x14ac:dyDescent="0.25">
      <c r="A231" s="14">
        <v>6056633</v>
      </c>
      <c r="B231" t="s">
        <v>3</v>
      </c>
    </row>
    <row r="232" spans="1:31" x14ac:dyDescent="0.25">
      <c r="A232">
        <v>7086224</v>
      </c>
      <c r="B232" t="s">
        <v>3</v>
      </c>
    </row>
    <row r="233" spans="1:31" x14ac:dyDescent="0.25">
      <c r="A233" s="14">
        <v>8040959</v>
      </c>
      <c r="B233" t="s">
        <v>3</v>
      </c>
    </row>
    <row r="234" spans="1:31" x14ac:dyDescent="0.25">
      <c r="A234">
        <v>8107048</v>
      </c>
      <c r="B234" t="s">
        <v>3</v>
      </c>
    </row>
    <row r="235" spans="1:31" x14ac:dyDescent="0.25">
      <c r="A235" s="14">
        <v>8124044</v>
      </c>
      <c r="B235" t="s">
        <v>3</v>
      </c>
      <c r="AD235">
        <v>721</v>
      </c>
      <c r="AE235">
        <v>53</v>
      </c>
    </row>
    <row r="236" spans="1:31" x14ac:dyDescent="0.25">
      <c r="A236">
        <v>8142949</v>
      </c>
      <c r="B236" t="s">
        <v>3</v>
      </c>
    </row>
    <row r="237" spans="1:31" x14ac:dyDescent="0.25">
      <c r="A237">
        <v>9023306</v>
      </c>
      <c r="B237" t="s">
        <v>3</v>
      </c>
    </row>
    <row r="238" spans="1:31" x14ac:dyDescent="0.25">
      <c r="A238">
        <v>9034464</v>
      </c>
      <c r="B238" t="s">
        <v>3</v>
      </c>
    </row>
    <row r="239" spans="1:31" x14ac:dyDescent="0.25">
      <c r="A239">
        <v>9040167</v>
      </c>
      <c r="B239" t="s">
        <v>3</v>
      </c>
    </row>
    <row r="240" spans="1:31" x14ac:dyDescent="0.25">
      <c r="A240" s="14">
        <v>9054567</v>
      </c>
      <c r="B240" t="s">
        <v>3</v>
      </c>
    </row>
    <row r="241" spans="1:25" x14ac:dyDescent="0.25">
      <c r="A241" s="14">
        <v>9083682</v>
      </c>
      <c r="B241" t="s">
        <v>3</v>
      </c>
      <c r="H241">
        <v>53</v>
      </c>
      <c r="I241">
        <v>64</v>
      </c>
    </row>
    <row r="242" spans="1:25" x14ac:dyDescent="0.25">
      <c r="A242" s="14">
        <v>9102044</v>
      </c>
      <c r="B242" t="s">
        <v>3</v>
      </c>
    </row>
    <row r="243" spans="1:25" x14ac:dyDescent="0.25">
      <c r="A243" s="14">
        <v>9119854</v>
      </c>
      <c r="B243" t="s">
        <v>3</v>
      </c>
    </row>
    <row r="244" spans="1:25" x14ac:dyDescent="0.25">
      <c r="A244">
        <v>9125126</v>
      </c>
      <c r="B244" t="s">
        <v>3</v>
      </c>
    </row>
    <row r="245" spans="1:25" x14ac:dyDescent="0.25">
      <c r="A245" s="14">
        <v>9174811</v>
      </c>
      <c r="B245" t="s">
        <v>3</v>
      </c>
    </row>
    <row r="246" spans="1:25" x14ac:dyDescent="0.25">
      <c r="A246">
        <v>10002875</v>
      </c>
      <c r="B246" t="s">
        <v>3</v>
      </c>
    </row>
    <row r="247" spans="1:25" x14ac:dyDescent="0.25">
      <c r="A247" s="19">
        <v>10023080</v>
      </c>
      <c r="B247" t="s">
        <v>3</v>
      </c>
    </row>
    <row r="248" spans="1:25" x14ac:dyDescent="0.25">
      <c r="A248">
        <v>10025212</v>
      </c>
      <c r="B248" t="s">
        <v>3</v>
      </c>
    </row>
    <row r="249" spans="1:25" x14ac:dyDescent="0.25">
      <c r="A249" s="14">
        <v>10069407</v>
      </c>
      <c r="B249" t="s">
        <v>3</v>
      </c>
    </row>
    <row r="250" spans="1:25" x14ac:dyDescent="0.25">
      <c r="A250">
        <v>10071135</v>
      </c>
      <c r="B250" t="s">
        <v>3</v>
      </c>
      <c r="S250">
        <v>486</v>
      </c>
      <c r="U250">
        <v>138</v>
      </c>
      <c r="W250">
        <v>174</v>
      </c>
      <c r="Y250">
        <v>216</v>
      </c>
    </row>
    <row r="251" spans="1:25" x14ac:dyDescent="0.25">
      <c r="A251">
        <v>10083649</v>
      </c>
      <c r="B251" t="s">
        <v>3</v>
      </c>
    </row>
    <row r="252" spans="1:25" x14ac:dyDescent="0.25">
      <c r="A252">
        <v>10102021</v>
      </c>
      <c r="B252" t="s">
        <v>3</v>
      </c>
    </row>
    <row r="253" spans="1:25" x14ac:dyDescent="0.25">
      <c r="A253" s="14">
        <v>10123729</v>
      </c>
      <c r="B253" t="s">
        <v>3</v>
      </c>
    </row>
    <row r="254" spans="1:25" x14ac:dyDescent="0.25">
      <c r="A254">
        <v>10144736</v>
      </c>
      <c r="B254" t="s">
        <v>3</v>
      </c>
    </row>
    <row r="255" spans="1:25" x14ac:dyDescent="0.25">
      <c r="A255" s="14">
        <v>10157275</v>
      </c>
      <c r="B255" t="s">
        <v>3</v>
      </c>
      <c r="H255">
        <v>92</v>
      </c>
    </row>
    <row r="256" spans="1:25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8" x14ac:dyDescent="0.25">
      <c r="A289" s="14">
        <v>500129</v>
      </c>
      <c r="B289" t="s">
        <v>0</v>
      </c>
      <c r="N289" s="14">
        <v>0.84</v>
      </c>
      <c r="O289" s="14"/>
      <c r="AB289">
        <v>200</v>
      </c>
    </row>
    <row r="290" spans="1:28" x14ac:dyDescent="0.25">
      <c r="A290" s="20">
        <v>1002033</v>
      </c>
      <c r="B290" t="s">
        <v>0</v>
      </c>
    </row>
    <row r="291" spans="1:28" x14ac:dyDescent="0.25">
      <c r="A291" s="14">
        <v>1003457</v>
      </c>
      <c r="B291" t="s">
        <v>0</v>
      </c>
    </row>
    <row r="292" spans="1:28" x14ac:dyDescent="0.25">
      <c r="A292" s="14">
        <v>2005223</v>
      </c>
      <c r="B292" t="s">
        <v>0</v>
      </c>
      <c r="X292" s="14">
        <v>5.2</v>
      </c>
      <c r="Y292" s="14"/>
    </row>
    <row r="293" spans="1:28" x14ac:dyDescent="0.25">
      <c r="A293">
        <v>2006107</v>
      </c>
      <c r="B293" t="s">
        <v>0</v>
      </c>
    </row>
    <row r="294" spans="1:28" x14ac:dyDescent="0.25">
      <c r="A294" s="14">
        <v>2012014</v>
      </c>
      <c r="B294" t="s">
        <v>0</v>
      </c>
    </row>
    <row r="295" spans="1:28" x14ac:dyDescent="0.25">
      <c r="A295" s="14">
        <v>3000152</v>
      </c>
      <c r="B295" t="s">
        <v>0</v>
      </c>
      <c r="H295" s="14">
        <v>1.4550000000000001</v>
      </c>
    </row>
    <row r="296" spans="1:28" x14ac:dyDescent="0.25">
      <c r="A296">
        <v>3014566</v>
      </c>
      <c r="B296" t="s">
        <v>0</v>
      </c>
    </row>
    <row r="297" spans="1:28" x14ac:dyDescent="0.25">
      <c r="A297">
        <v>3015058</v>
      </c>
      <c r="B297" t="s">
        <v>0</v>
      </c>
      <c r="K297">
        <v>483</v>
      </c>
      <c r="P297">
        <v>184</v>
      </c>
    </row>
    <row r="298" spans="1:28" x14ac:dyDescent="0.25">
      <c r="A298" s="18">
        <v>4000996</v>
      </c>
      <c r="B298" t="s">
        <v>0</v>
      </c>
      <c r="J298" s="25">
        <v>20.399999999999999</v>
      </c>
      <c r="L298">
        <v>17.399999999999999</v>
      </c>
      <c r="O298">
        <v>33</v>
      </c>
      <c r="U298">
        <v>19.2</v>
      </c>
    </row>
    <row r="299" spans="1:28" x14ac:dyDescent="0.25">
      <c r="A299">
        <v>4003768</v>
      </c>
      <c r="B299" t="s">
        <v>0</v>
      </c>
    </row>
    <row r="300" spans="1:28" x14ac:dyDescent="0.25">
      <c r="A300">
        <v>4006540</v>
      </c>
      <c r="B300" t="s">
        <v>0</v>
      </c>
      <c r="R300" s="25">
        <v>55.8</v>
      </c>
      <c r="S300" s="25"/>
    </row>
    <row r="301" spans="1:28" x14ac:dyDescent="0.25">
      <c r="A301">
        <v>4007054</v>
      </c>
      <c r="B301" t="s">
        <v>0</v>
      </c>
      <c r="M301">
        <v>48</v>
      </c>
    </row>
    <row r="302" spans="1:28" x14ac:dyDescent="0.25">
      <c r="A302">
        <v>4011002</v>
      </c>
      <c r="B302" t="s">
        <v>0</v>
      </c>
    </row>
    <row r="303" spans="1:28" x14ac:dyDescent="0.25">
      <c r="A303">
        <v>4900268</v>
      </c>
      <c r="B303" t="s">
        <v>0</v>
      </c>
    </row>
    <row r="304" spans="1:28" x14ac:dyDescent="0.25">
      <c r="A304">
        <v>5001097</v>
      </c>
      <c r="B304" t="s">
        <v>0</v>
      </c>
      <c r="D304" s="23">
        <v>171.5</v>
      </c>
    </row>
    <row r="305" spans="1:9" x14ac:dyDescent="0.25">
      <c r="A305">
        <v>5001098</v>
      </c>
      <c r="B305" t="s">
        <v>0</v>
      </c>
      <c r="C305">
        <v>267</v>
      </c>
      <c r="I305">
        <v>252</v>
      </c>
    </row>
    <row r="306" spans="1:9" x14ac:dyDescent="0.25">
      <c r="A306">
        <v>5006152</v>
      </c>
      <c r="B306" t="s">
        <v>0</v>
      </c>
      <c r="F306">
        <v>27</v>
      </c>
    </row>
    <row r="307" spans="1:9" x14ac:dyDescent="0.25">
      <c r="A307" s="16">
        <v>5011824</v>
      </c>
      <c r="B307" t="s">
        <v>0</v>
      </c>
    </row>
    <row r="308" spans="1:9" x14ac:dyDescent="0.25">
      <c r="A308">
        <v>5016179</v>
      </c>
      <c r="B308" t="s">
        <v>0</v>
      </c>
    </row>
    <row r="309" spans="1:9" x14ac:dyDescent="0.25">
      <c r="A309">
        <v>5018677</v>
      </c>
      <c r="B309" t="s">
        <v>0</v>
      </c>
    </row>
    <row r="310" spans="1:9" x14ac:dyDescent="0.25">
      <c r="A310">
        <v>8012361</v>
      </c>
      <c r="B310" t="s">
        <v>0</v>
      </c>
    </row>
    <row r="311" spans="1:9" x14ac:dyDescent="0.25">
      <c r="A311">
        <v>7079011</v>
      </c>
      <c r="B311" t="s">
        <v>0</v>
      </c>
    </row>
    <row r="312" spans="1:9" x14ac:dyDescent="0.25">
      <c r="A312">
        <v>8055349</v>
      </c>
      <c r="B312" t="s">
        <v>0</v>
      </c>
    </row>
    <row r="313" spans="1:9" x14ac:dyDescent="0.25">
      <c r="A313">
        <v>8135416</v>
      </c>
      <c r="B313" t="s">
        <v>0</v>
      </c>
    </row>
    <row r="314" spans="1:9" x14ac:dyDescent="0.25">
      <c r="A314">
        <v>93018945</v>
      </c>
      <c r="B314" t="s">
        <v>0</v>
      </c>
    </row>
    <row r="315" spans="1:9" x14ac:dyDescent="0.25">
      <c r="A315">
        <v>94009028</v>
      </c>
      <c r="B315" t="s">
        <v>0</v>
      </c>
    </row>
    <row r="316" spans="1:9" x14ac:dyDescent="0.25">
      <c r="A316">
        <v>95005907</v>
      </c>
      <c r="B316" t="s">
        <v>0</v>
      </c>
    </row>
    <row r="317" spans="1:9" x14ac:dyDescent="0.25">
      <c r="A317">
        <v>95900164</v>
      </c>
      <c r="B317" t="s">
        <v>0</v>
      </c>
    </row>
    <row r="318" spans="1:9" x14ac:dyDescent="0.25">
      <c r="A318">
        <v>96015811</v>
      </c>
      <c r="B318" t="s">
        <v>0</v>
      </c>
    </row>
    <row r="319" spans="1:9" x14ac:dyDescent="0.25">
      <c r="A319">
        <v>97001240</v>
      </c>
      <c r="B319" t="s">
        <v>0</v>
      </c>
    </row>
    <row r="320" spans="1:9" x14ac:dyDescent="0.25">
      <c r="A320">
        <v>97005366</v>
      </c>
      <c r="B320" t="s">
        <v>0</v>
      </c>
    </row>
    <row r="321" spans="1:13" x14ac:dyDescent="0.25">
      <c r="A321">
        <v>98000595</v>
      </c>
      <c r="B321" t="s">
        <v>0</v>
      </c>
    </row>
    <row r="322" spans="1:13" x14ac:dyDescent="0.25">
      <c r="A322">
        <v>98002692</v>
      </c>
      <c r="B322" t="s">
        <v>0</v>
      </c>
    </row>
    <row r="323" spans="1:13" x14ac:dyDescent="0.25">
      <c r="A323">
        <v>98005277</v>
      </c>
      <c r="B323" t="s">
        <v>0</v>
      </c>
      <c r="H323">
        <v>55</v>
      </c>
    </row>
    <row r="324" spans="1:13" x14ac:dyDescent="0.25">
      <c r="A324">
        <v>99001815</v>
      </c>
      <c r="B324" t="s">
        <v>0</v>
      </c>
    </row>
    <row r="325" spans="1:13" x14ac:dyDescent="0.25">
      <c r="A325">
        <v>6012361</v>
      </c>
      <c r="B325" t="s">
        <v>0</v>
      </c>
      <c r="H325">
        <v>138</v>
      </c>
    </row>
    <row r="326" spans="1:13" x14ac:dyDescent="0.25">
      <c r="A326">
        <v>6015793</v>
      </c>
      <c r="B326" t="s">
        <v>0</v>
      </c>
      <c r="G326">
        <v>121</v>
      </c>
      <c r="I326">
        <v>520</v>
      </c>
      <c r="J326">
        <v>449</v>
      </c>
      <c r="M326" s="35">
        <v>1.091</v>
      </c>
    </row>
    <row r="327" spans="1:13" x14ac:dyDescent="0.25">
      <c r="A327">
        <v>6043619</v>
      </c>
      <c r="B327" t="s">
        <v>0</v>
      </c>
    </row>
    <row r="328" spans="1:13" x14ac:dyDescent="0.25">
      <c r="A328">
        <v>7001097</v>
      </c>
      <c r="B328" t="s">
        <v>0</v>
      </c>
    </row>
    <row r="329" spans="1:13" x14ac:dyDescent="0.25">
      <c r="A329">
        <v>7011435</v>
      </c>
      <c r="B329" t="s">
        <v>0</v>
      </c>
      <c r="I329">
        <v>99.8</v>
      </c>
    </row>
    <row r="330" spans="1:13" x14ac:dyDescent="0.25">
      <c r="A330">
        <v>7045811</v>
      </c>
      <c r="B330" t="s">
        <v>0</v>
      </c>
    </row>
    <row r="331" spans="1:13" x14ac:dyDescent="0.25">
      <c r="A331">
        <v>7071198</v>
      </c>
      <c r="B331" t="s">
        <v>0</v>
      </c>
    </row>
    <row r="332" spans="1:13" x14ac:dyDescent="0.25">
      <c r="A332">
        <v>7101143</v>
      </c>
      <c r="B332" t="s">
        <v>0</v>
      </c>
    </row>
    <row r="333" spans="1:13" x14ac:dyDescent="0.25">
      <c r="A333">
        <v>8073350</v>
      </c>
      <c r="B333" t="s">
        <v>0</v>
      </c>
    </row>
    <row r="334" spans="1:13" x14ac:dyDescent="0.25">
      <c r="A334">
        <v>8073645</v>
      </c>
      <c r="B334" t="s">
        <v>0</v>
      </c>
    </row>
    <row r="335" spans="1:13" x14ac:dyDescent="0.25">
      <c r="A335" s="20">
        <v>8089666</v>
      </c>
      <c r="B335" t="s">
        <v>0</v>
      </c>
      <c r="E335">
        <v>19</v>
      </c>
      <c r="F335">
        <v>10</v>
      </c>
      <c r="G335">
        <v>10</v>
      </c>
      <c r="I335" s="23">
        <v>14</v>
      </c>
      <c r="J335">
        <v>14</v>
      </c>
    </row>
    <row r="336" spans="1:13" x14ac:dyDescent="0.25">
      <c r="A336">
        <v>8103536</v>
      </c>
      <c r="B336" t="s">
        <v>0</v>
      </c>
    </row>
    <row r="337" spans="1:29" x14ac:dyDescent="0.25">
      <c r="A337" s="21">
        <v>8124816</v>
      </c>
      <c r="B337" t="s">
        <v>0</v>
      </c>
    </row>
    <row r="338" spans="1:29" x14ac:dyDescent="0.25">
      <c r="A338">
        <v>9003267</v>
      </c>
      <c r="B338" t="s">
        <v>0</v>
      </c>
    </row>
    <row r="339" spans="1:29" x14ac:dyDescent="0.25">
      <c r="A339">
        <v>9036964</v>
      </c>
      <c r="B339" t="s">
        <v>0</v>
      </c>
    </row>
    <row r="340" spans="1:29" x14ac:dyDescent="0.25">
      <c r="A340">
        <v>9090287</v>
      </c>
      <c r="B340" t="s">
        <v>0</v>
      </c>
    </row>
    <row r="341" spans="1:29" x14ac:dyDescent="0.25">
      <c r="A341">
        <v>9095148</v>
      </c>
      <c r="B341" t="s">
        <v>0</v>
      </c>
    </row>
    <row r="342" spans="1:29" x14ac:dyDescent="0.25">
      <c r="A342" s="14">
        <v>9104979</v>
      </c>
      <c r="B342" t="s">
        <v>0</v>
      </c>
      <c r="AA342" s="35">
        <v>3598</v>
      </c>
      <c r="AC342">
        <v>68</v>
      </c>
    </row>
    <row r="343" spans="1:29" x14ac:dyDescent="0.25">
      <c r="A343">
        <v>9139514</v>
      </c>
      <c r="B343" t="s">
        <v>0</v>
      </c>
    </row>
    <row r="344" spans="1:29" x14ac:dyDescent="0.25">
      <c r="A344">
        <v>10020659</v>
      </c>
      <c r="B344" t="s">
        <v>0</v>
      </c>
    </row>
    <row r="345" spans="1:29" x14ac:dyDescent="0.25">
      <c r="A345">
        <v>10025902</v>
      </c>
      <c r="B345" t="s">
        <v>0</v>
      </c>
    </row>
    <row r="346" spans="1:29" x14ac:dyDescent="0.25">
      <c r="A346">
        <v>10027654</v>
      </c>
      <c r="B346" t="s">
        <v>0</v>
      </c>
    </row>
    <row r="347" spans="1:29" x14ac:dyDescent="0.25">
      <c r="A347">
        <v>10084485</v>
      </c>
      <c r="B347" t="s">
        <v>0</v>
      </c>
    </row>
    <row r="348" spans="1:29" x14ac:dyDescent="0.25">
      <c r="A348">
        <v>10098420</v>
      </c>
      <c r="B348" t="s">
        <v>0</v>
      </c>
      <c r="I348">
        <v>97</v>
      </c>
      <c r="J348">
        <v>127</v>
      </c>
      <c r="L348">
        <v>323</v>
      </c>
    </row>
    <row r="349" spans="1:29" x14ac:dyDescent="0.25">
      <c r="A349">
        <v>10129565</v>
      </c>
      <c r="B349" t="s">
        <v>0</v>
      </c>
    </row>
    <row r="350" spans="1:29" x14ac:dyDescent="0.25">
      <c r="A350" s="14">
        <v>10146828</v>
      </c>
      <c r="B350" t="s">
        <v>0</v>
      </c>
    </row>
    <row r="351" spans="1:29" x14ac:dyDescent="0.25">
      <c r="A351">
        <v>10163776</v>
      </c>
      <c r="B351" t="s">
        <v>0</v>
      </c>
    </row>
    <row r="352" spans="1:29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5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40"/>
  <sheetViews>
    <sheetView workbookViewId="0">
      <selection activeCell="E8" sqref="E2:E8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8.855468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1864</v>
      </c>
      <c r="D1" t="s">
        <v>95</v>
      </c>
      <c r="E1" t="s">
        <v>133</v>
      </c>
    </row>
    <row r="2" spans="1:5" x14ac:dyDescent="0.25">
      <c r="A2">
        <v>6015647</v>
      </c>
      <c r="B2" t="s">
        <v>3</v>
      </c>
      <c r="C2" t="s">
        <v>1864</v>
      </c>
      <c r="D2" t="s">
        <v>1870</v>
      </c>
      <c r="E2">
        <v>5</v>
      </c>
    </row>
    <row r="3" spans="1:5" x14ac:dyDescent="0.25">
      <c r="A3">
        <v>8089666</v>
      </c>
      <c r="B3" t="s">
        <v>0</v>
      </c>
      <c r="C3" t="s">
        <v>1864</v>
      </c>
      <c r="D3" t="s">
        <v>1879</v>
      </c>
      <c r="E3">
        <v>5</v>
      </c>
    </row>
    <row r="4" spans="1:5" x14ac:dyDescent="0.25">
      <c r="A4">
        <v>96018835</v>
      </c>
      <c r="B4" t="s">
        <v>16</v>
      </c>
      <c r="C4" t="s">
        <v>1864</v>
      </c>
      <c r="D4" t="s">
        <v>1866</v>
      </c>
      <c r="E4">
        <v>4</v>
      </c>
    </row>
    <row r="5" spans="1:5" x14ac:dyDescent="0.25">
      <c r="A5">
        <v>4009906</v>
      </c>
      <c r="B5" t="s">
        <v>5</v>
      </c>
      <c r="C5" t="s">
        <v>1864</v>
      </c>
      <c r="D5" t="s">
        <v>1868</v>
      </c>
      <c r="E5">
        <v>4</v>
      </c>
    </row>
    <row r="6" spans="1:5" x14ac:dyDescent="0.25">
      <c r="A6">
        <v>10071135</v>
      </c>
      <c r="B6" t="s">
        <v>3</v>
      </c>
      <c r="C6" t="s">
        <v>1864</v>
      </c>
      <c r="D6" t="s">
        <v>1873</v>
      </c>
      <c r="E6">
        <v>4</v>
      </c>
    </row>
    <row r="7" spans="1:5" x14ac:dyDescent="0.25">
      <c r="A7">
        <v>4000996</v>
      </c>
      <c r="B7" t="s">
        <v>0</v>
      </c>
      <c r="C7" t="s">
        <v>1864</v>
      </c>
      <c r="D7" t="s">
        <v>1876</v>
      </c>
      <c r="E7">
        <v>4</v>
      </c>
    </row>
    <row r="8" spans="1:5" x14ac:dyDescent="0.25">
      <c r="A8">
        <v>6015793</v>
      </c>
      <c r="B8" t="s">
        <v>0</v>
      </c>
      <c r="C8" t="s">
        <v>1864</v>
      </c>
      <c r="D8" t="s">
        <v>1878</v>
      </c>
      <c r="E8">
        <v>4</v>
      </c>
    </row>
    <row r="9" spans="1:5" x14ac:dyDescent="0.25">
      <c r="A9">
        <v>5004654</v>
      </c>
      <c r="B9" t="s">
        <v>5</v>
      </c>
      <c r="C9" t="s">
        <v>1864</v>
      </c>
      <c r="D9" t="s">
        <v>1869</v>
      </c>
      <c r="E9">
        <v>3</v>
      </c>
    </row>
    <row r="10" spans="1:5" x14ac:dyDescent="0.25">
      <c r="A10">
        <v>10098420</v>
      </c>
      <c r="B10" t="s">
        <v>0</v>
      </c>
      <c r="C10" t="s">
        <v>1864</v>
      </c>
      <c r="D10" t="s">
        <v>1881</v>
      </c>
      <c r="E10">
        <v>3</v>
      </c>
    </row>
    <row r="11" spans="1:5" x14ac:dyDescent="0.25">
      <c r="A11">
        <v>3000983</v>
      </c>
      <c r="B11" t="s">
        <v>18</v>
      </c>
      <c r="C11" t="s">
        <v>1864</v>
      </c>
      <c r="D11" t="s">
        <v>1865</v>
      </c>
      <c r="E11">
        <v>2</v>
      </c>
    </row>
    <row r="12" spans="1:5" x14ac:dyDescent="0.25">
      <c r="A12">
        <v>9016278</v>
      </c>
      <c r="B12" t="s">
        <v>5</v>
      </c>
      <c r="C12" t="s">
        <v>1864</v>
      </c>
      <c r="D12" t="s">
        <v>1867</v>
      </c>
      <c r="E12">
        <v>2</v>
      </c>
    </row>
    <row r="13" spans="1:5" x14ac:dyDescent="0.25">
      <c r="A13">
        <v>8124044</v>
      </c>
      <c r="B13" t="s">
        <v>3</v>
      </c>
      <c r="C13" t="s">
        <v>1864</v>
      </c>
      <c r="D13" t="s">
        <v>1871</v>
      </c>
      <c r="E13">
        <v>2</v>
      </c>
    </row>
    <row r="14" spans="1:5" x14ac:dyDescent="0.25">
      <c r="A14">
        <v>9083682</v>
      </c>
      <c r="B14" t="s">
        <v>3</v>
      </c>
      <c r="C14" t="s">
        <v>1864</v>
      </c>
      <c r="D14" t="s">
        <v>1872</v>
      </c>
      <c r="E14">
        <v>2</v>
      </c>
    </row>
    <row r="15" spans="1:5" x14ac:dyDescent="0.25">
      <c r="A15">
        <v>500129</v>
      </c>
      <c r="B15" t="s">
        <v>0</v>
      </c>
      <c r="C15" t="s">
        <v>1864</v>
      </c>
      <c r="D15" t="s">
        <v>1874</v>
      </c>
      <c r="E15">
        <v>2</v>
      </c>
    </row>
    <row r="16" spans="1:5" x14ac:dyDescent="0.25">
      <c r="A16">
        <v>3015058</v>
      </c>
      <c r="B16" t="s">
        <v>0</v>
      </c>
      <c r="C16" t="s">
        <v>1864</v>
      </c>
      <c r="D16" t="s">
        <v>1875</v>
      </c>
      <c r="E16">
        <v>2</v>
      </c>
    </row>
    <row r="17" spans="1:5" x14ac:dyDescent="0.25">
      <c r="A17">
        <v>5001098</v>
      </c>
      <c r="B17" t="s">
        <v>0</v>
      </c>
      <c r="C17" t="s">
        <v>1864</v>
      </c>
      <c r="D17" t="s">
        <v>1877</v>
      </c>
      <c r="E17">
        <v>2</v>
      </c>
    </row>
    <row r="18" spans="1:5" x14ac:dyDescent="0.25">
      <c r="A18">
        <v>9104979</v>
      </c>
      <c r="B18" t="s">
        <v>0</v>
      </c>
      <c r="C18" t="s">
        <v>1864</v>
      </c>
      <c r="D18" t="s">
        <v>1880</v>
      </c>
      <c r="E18">
        <v>2</v>
      </c>
    </row>
    <row r="19" spans="1:5" x14ac:dyDescent="0.25">
      <c r="A19">
        <v>7000458</v>
      </c>
      <c r="B19" t="s">
        <v>5</v>
      </c>
      <c r="C19" t="s">
        <v>1864</v>
      </c>
      <c r="D19" t="s">
        <v>1843</v>
      </c>
      <c r="E19">
        <v>1</v>
      </c>
    </row>
    <row r="20" spans="1:5" x14ac:dyDescent="0.25">
      <c r="A20">
        <v>9039416</v>
      </c>
      <c r="B20" t="s">
        <v>5</v>
      </c>
      <c r="C20" t="s">
        <v>1864</v>
      </c>
      <c r="D20" t="s">
        <v>1842</v>
      </c>
      <c r="E20">
        <v>1</v>
      </c>
    </row>
    <row r="21" spans="1:5" x14ac:dyDescent="0.25">
      <c r="A21">
        <v>324</v>
      </c>
      <c r="B21" t="s">
        <v>5</v>
      </c>
      <c r="C21" t="s">
        <v>1864</v>
      </c>
      <c r="D21" t="s">
        <v>1838</v>
      </c>
      <c r="E21">
        <v>1</v>
      </c>
    </row>
    <row r="22" spans="1:5" x14ac:dyDescent="0.25">
      <c r="A22">
        <v>3909</v>
      </c>
      <c r="B22" t="s">
        <v>5</v>
      </c>
      <c r="C22" t="s">
        <v>1864</v>
      </c>
      <c r="D22" t="s">
        <v>1861</v>
      </c>
      <c r="E22">
        <v>1</v>
      </c>
    </row>
    <row r="23" spans="1:5" x14ac:dyDescent="0.25">
      <c r="A23">
        <v>1007631</v>
      </c>
      <c r="B23" t="s">
        <v>5</v>
      </c>
      <c r="C23" t="s">
        <v>1864</v>
      </c>
      <c r="D23" t="s">
        <v>1839</v>
      </c>
      <c r="E23">
        <v>1</v>
      </c>
    </row>
    <row r="24" spans="1:5" x14ac:dyDescent="0.25">
      <c r="A24">
        <v>4013603</v>
      </c>
      <c r="B24" t="s">
        <v>5</v>
      </c>
      <c r="C24" t="s">
        <v>1864</v>
      </c>
      <c r="D24" t="s">
        <v>1838</v>
      </c>
      <c r="E24">
        <v>1</v>
      </c>
    </row>
    <row r="25" spans="1:5" x14ac:dyDescent="0.25">
      <c r="A25">
        <v>500245</v>
      </c>
      <c r="B25" t="s">
        <v>3</v>
      </c>
      <c r="C25" t="s">
        <v>1864</v>
      </c>
      <c r="D25" t="s">
        <v>1838</v>
      </c>
      <c r="E25">
        <v>1</v>
      </c>
    </row>
    <row r="26" spans="1:5" x14ac:dyDescent="0.25">
      <c r="A26">
        <v>2002573</v>
      </c>
      <c r="B26" t="s">
        <v>3</v>
      </c>
      <c r="C26" t="s">
        <v>1864</v>
      </c>
      <c r="D26" t="s">
        <v>1844</v>
      </c>
      <c r="E26">
        <v>1</v>
      </c>
    </row>
    <row r="27" spans="1:5" x14ac:dyDescent="0.25">
      <c r="A27">
        <v>4001382</v>
      </c>
      <c r="B27" t="s">
        <v>3</v>
      </c>
      <c r="C27" t="s">
        <v>1864</v>
      </c>
      <c r="D27" t="s">
        <v>1851</v>
      </c>
      <c r="E27">
        <v>1</v>
      </c>
    </row>
    <row r="28" spans="1:5" x14ac:dyDescent="0.25">
      <c r="A28">
        <v>5015851</v>
      </c>
      <c r="B28" t="s">
        <v>3</v>
      </c>
      <c r="C28" t="s">
        <v>1864</v>
      </c>
      <c r="D28" t="s">
        <v>1838</v>
      </c>
      <c r="E28">
        <v>1</v>
      </c>
    </row>
    <row r="29" spans="1:5" x14ac:dyDescent="0.25">
      <c r="A29">
        <v>10157275</v>
      </c>
      <c r="B29" t="s">
        <v>3</v>
      </c>
      <c r="C29" t="s">
        <v>1864</v>
      </c>
      <c r="D29" t="s">
        <v>1837</v>
      </c>
      <c r="E29">
        <v>1</v>
      </c>
    </row>
    <row r="30" spans="1:5" x14ac:dyDescent="0.25">
      <c r="A30">
        <v>2005223</v>
      </c>
      <c r="B30" t="s">
        <v>0</v>
      </c>
      <c r="C30" t="s">
        <v>1864</v>
      </c>
      <c r="D30" t="s">
        <v>1853</v>
      </c>
      <c r="E30">
        <v>1</v>
      </c>
    </row>
    <row r="31" spans="1:5" x14ac:dyDescent="0.25">
      <c r="A31">
        <v>3000152</v>
      </c>
      <c r="B31" t="s">
        <v>0</v>
      </c>
      <c r="C31" t="s">
        <v>1864</v>
      </c>
      <c r="D31" t="s">
        <v>1837</v>
      </c>
      <c r="E31">
        <v>1</v>
      </c>
    </row>
    <row r="32" spans="1:5" x14ac:dyDescent="0.25">
      <c r="A32">
        <v>4006540</v>
      </c>
      <c r="B32" t="s">
        <v>0</v>
      </c>
      <c r="C32" t="s">
        <v>1864</v>
      </c>
      <c r="D32" t="s">
        <v>1847</v>
      </c>
      <c r="E32">
        <v>1</v>
      </c>
    </row>
    <row r="33" spans="1:5" x14ac:dyDescent="0.25">
      <c r="A33">
        <v>4007054</v>
      </c>
      <c r="B33" t="s">
        <v>0</v>
      </c>
      <c r="C33" t="s">
        <v>1864</v>
      </c>
      <c r="D33" t="s">
        <v>1842</v>
      </c>
      <c r="E33">
        <v>1</v>
      </c>
    </row>
    <row r="34" spans="1:5" x14ac:dyDescent="0.25">
      <c r="A34">
        <v>5001097</v>
      </c>
      <c r="B34" t="s">
        <v>0</v>
      </c>
      <c r="C34" t="s">
        <v>1864</v>
      </c>
      <c r="D34" t="s">
        <v>1833</v>
      </c>
      <c r="E34">
        <v>1</v>
      </c>
    </row>
    <row r="35" spans="1:5" x14ac:dyDescent="0.25">
      <c r="A35">
        <v>5006152</v>
      </c>
      <c r="B35" t="s">
        <v>0</v>
      </c>
      <c r="C35" t="s">
        <v>1864</v>
      </c>
      <c r="D35" t="s">
        <v>1835</v>
      </c>
      <c r="E35">
        <v>1</v>
      </c>
    </row>
    <row r="36" spans="1:5" x14ac:dyDescent="0.25">
      <c r="A36">
        <v>98005277</v>
      </c>
      <c r="B36" t="s">
        <v>0</v>
      </c>
      <c r="C36" t="s">
        <v>1864</v>
      </c>
      <c r="D36" t="s">
        <v>1837</v>
      </c>
      <c r="E36">
        <v>1</v>
      </c>
    </row>
    <row r="37" spans="1:5" x14ac:dyDescent="0.25">
      <c r="A37">
        <v>6012361</v>
      </c>
      <c r="B37" t="s">
        <v>0</v>
      </c>
      <c r="C37" t="s">
        <v>1864</v>
      </c>
      <c r="D37" t="s">
        <v>1837</v>
      </c>
      <c r="E37">
        <v>1</v>
      </c>
    </row>
    <row r="38" spans="1:5" x14ac:dyDescent="0.25">
      <c r="A38">
        <v>7011435</v>
      </c>
      <c r="B38" t="s">
        <v>0</v>
      </c>
      <c r="C38" t="s">
        <v>1864</v>
      </c>
      <c r="D38" t="s">
        <v>1838</v>
      </c>
      <c r="E38">
        <v>1</v>
      </c>
    </row>
    <row r="40" spans="1:5" x14ac:dyDescent="0.25">
      <c r="A40">
        <f>SUBTOTAL(2,Lipase[Edited_BfArM Nummer2])</f>
        <v>37</v>
      </c>
      <c r="E40">
        <f>SUBTOTAL(9,Lipase[Total Number of Observations])</f>
        <v>72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P370"/>
  <sheetViews>
    <sheetView workbookViewId="0">
      <selection sqref="A1:AP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4" width="22.42578125" customWidth="1"/>
    <col min="5" max="11" width="21.42578125" customWidth="1"/>
    <col min="12" max="12" width="19.85546875" customWidth="1"/>
    <col min="22" max="41" width="12.28515625" customWidth="1"/>
    <col min="42" max="42" width="13.28515625" customWidth="1"/>
  </cols>
  <sheetData>
    <row r="1" spans="1:42" x14ac:dyDescent="0.25">
      <c r="A1" s="6" t="s">
        <v>96</v>
      </c>
      <c r="B1" s="7" t="s">
        <v>97</v>
      </c>
      <c r="C1" s="2" t="s">
        <v>1882</v>
      </c>
      <c r="D1" s="2" t="s">
        <v>1883</v>
      </c>
      <c r="E1" s="2" t="s">
        <v>1884</v>
      </c>
      <c r="F1" s="2" t="s">
        <v>1885</v>
      </c>
      <c r="G1" s="2" t="s">
        <v>1886</v>
      </c>
      <c r="H1" s="2" t="s">
        <v>1887</v>
      </c>
      <c r="I1" s="2" t="s">
        <v>1888</v>
      </c>
      <c r="J1" s="2" t="s">
        <v>1889</v>
      </c>
      <c r="K1" s="2" t="s">
        <v>1890</v>
      </c>
      <c r="L1" s="2" t="s">
        <v>1891</v>
      </c>
      <c r="M1" s="2" t="s">
        <v>1892</v>
      </c>
      <c r="N1" s="2" t="s">
        <v>1893</v>
      </c>
      <c r="O1" s="2" t="s">
        <v>1894</v>
      </c>
      <c r="P1" s="2" t="s">
        <v>1895</v>
      </c>
      <c r="Q1" s="2" t="s">
        <v>1896</v>
      </c>
      <c r="R1" s="2" t="s">
        <v>1897</v>
      </c>
      <c r="S1" s="2" t="s">
        <v>1898</v>
      </c>
      <c r="T1" s="2" t="s">
        <v>1899</v>
      </c>
      <c r="U1" s="2" t="s">
        <v>1900</v>
      </c>
      <c r="V1" s="2" t="s">
        <v>1901</v>
      </c>
      <c r="W1" s="2" t="s">
        <v>1902</v>
      </c>
      <c r="X1" s="2" t="s">
        <v>1903</v>
      </c>
      <c r="Y1" s="2" t="s">
        <v>1904</v>
      </c>
      <c r="Z1" s="2" t="s">
        <v>1905</v>
      </c>
      <c r="AA1" s="2" t="s">
        <v>1906</v>
      </c>
      <c r="AB1" s="2" t="s">
        <v>1907</v>
      </c>
      <c r="AC1" s="2" t="s">
        <v>1908</v>
      </c>
      <c r="AD1" s="2" t="s">
        <v>1909</v>
      </c>
      <c r="AE1" s="2" t="s">
        <v>1910</v>
      </c>
      <c r="AF1" s="2" t="s">
        <v>1911</v>
      </c>
      <c r="AG1" s="2" t="s">
        <v>1912</v>
      </c>
      <c r="AH1" s="2" t="s">
        <v>1913</v>
      </c>
      <c r="AI1" s="2" t="s">
        <v>1914</v>
      </c>
      <c r="AJ1" s="2" t="s">
        <v>1915</v>
      </c>
      <c r="AK1" s="2" t="s">
        <v>1916</v>
      </c>
      <c r="AL1" s="2" t="s">
        <v>1917</v>
      </c>
      <c r="AM1" s="2" t="s">
        <v>1918</v>
      </c>
      <c r="AN1" s="2" t="s">
        <v>1919</v>
      </c>
      <c r="AO1" s="2" t="s">
        <v>1920</v>
      </c>
      <c r="AP1" s="2" t="s">
        <v>1921</v>
      </c>
    </row>
    <row r="2" spans="1:42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40">
        <v>537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42" x14ac:dyDescent="0.25">
      <c r="A3">
        <v>9108231</v>
      </c>
      <c r="B3" t="s">
        <v>20</v>
      </c>
      <c r="C3" s="12"/>
      <c r="D3" s="12"/>
      <c r="E3" s="12"/>
      <c r="L3">
        <v>193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</row>
    <row r="4" spans="1:42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</row>
    <row r="5" spans="1:42" x14ac:dyDescent="0.25">
      <c r="A5">
        <v>95005911</v>
      </c>
      <c r="B5" t="s">
        <v>20</v>
      </c>
      <c r="L5">
        <v>5.3</v>
      </c>
    </row>
    <row r="6" spans="1:42" x14ac:dyDescent="0.25">
      <c r="A6">
        <v>99001908</v>
      </c>
      <c r="B6" t="s">
        <v>20</v>
      </c>
    </row>
    <row r="7" spans="1:42" x14ac:dyDescent="0.25">
      <c r="A7">
        <v>99004067</v>
      </c>
      <c r="B7" t="s">
        <v>20</v>
      </c>
    </row>
    <row r="8" spans="1:42" x14ac:dyDescent="0.25">
      <c r="A8">
        <v>97002136</v>
      </c>
      <c r="B8" t="s">
        <v>20</v>
      </c>
    </row>
    <row r="9" spans="1:42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</row>
    <row r="10" spans="1:42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>
        <v>71.2</v>
      </c>
      <c r="U10" s="12"/>
      <c r="V10" s="12"/>
      <c r="W10" s="12"/>
      <c r="X10" s="12">
        <v>10.3</v>
      </c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</row>
    <row r="11" spans="1:42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</row>
    <row r="12" spans="1:42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</row>
    <row r="13" spans="1:42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>
        <v>330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</row>
    <row r="14" spans="1:42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</row>
    <row r="15" spans="1:42" x14ac:dyDescent="0.25">
      <c r="A15">
        <v>3000983</v>
      </c>
      <c r="B15" t="s">
        <v>18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>
        <v>182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</row>
    <row r="16" spans="1:42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</row>
    <row r="17" spans="1:42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</row>
    <row r="18" spans="1:42" x14ac:dyDescent="0.25">
      <c r="A18">
        <v>1480</v>
      </c>
      <c r="B18" t="s">
        <v>16</v>
      </c>
    </row>
    <row r="19" spans="1:42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>
        <v>66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</row>
    <row r="20" spans="1:42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>
        <v>225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</row>
    <row r="21" spans="1:42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</row>
    <row r="22" spans="1:42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</row>
    <row r="23" spans="1:42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>
        <v>11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</row>
    <row r="24" spans="1:42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</row>
    <row r="25" spans="1:42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</row>
    <row r="26" spans="1:42" x14ac:dyDescent="0.25">
      <c r="A26">
        <v>99000897</v>
      </c>
      <c r="B26" t="s">
        <v>16</v>
      </c>
    </row>
    <row r="27" spans="1:42" x14ac:dyDescent="0.25">
      <c r="A27">
        <v>99001245</v>
      </c>
      <c r="B27" t="s">
        <v>16</v>
      </c>
    </row>
    <row r="28" spans="1:42" x14ac:dyDescent="0.25">
      <c r="A28">
        <v>99001902</v>
      </c>
      <c r="B28" t="s">
        <v>16</v>
      </c>
    </row>
    <row r="29" spans="1:42" x14ac:dyDescent="0.25">
      <c r="A29">
        <v>99001912</v>
      </c>
      <c r="B29" t="s">
        <v>16</v>
      </c>
    </row>
    <row r="30" spans="1:42" x14ac:dyDescent="0.25">
      <c r="A30">
        <v>99001913</v>
      </c>
      <c r="B30" t="s">
        <v>16</v>
      </c>
    </row>
    <row r="31" spans="1:42" x14ac:dyDescent="0.25">
      <c r="A31">
        <v>99001937</v>
      </c>
      <c r="B31" t="s">
        <v>16</v>
      </c>
    </row>
    <row r="32" spans="1:42" x14ac:dyDescent="0.25">
      <c r="A32">
        <v>99001943</v>
      </c>
      <c r="B32" t="s">
        <v>16</v>
      </c>
    </row>
    <row r="33" spans="1:42" x14ac:dyDescent="0.25">
      <c r="A33">
        <v>99001927</v>
      </c>
      <c r="B33" t="s">
        <v>16</v>
      </c>
    </row>
    <row r="34" spans="1:42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</row>
    <row r="35" spans="1:42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</row>
    <row r="36" spans="1:42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</row>
    <row r="37" spans="1:42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</row>
    <row r="38" spans="1:42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</row>
    <row r="40" spans="1:42" x14ac:dyDescent="0.25">
      <c r="A40" s="15">
        <v>6016435</v>
      </c>
      <c r="B40" t="s">
        <v>14</v>
      </c>
    </row>
    <row r="41" spans="1:42" x14ac:dyDescent="0.25">
      <c r="A41">
        <v>8045149</v>
      </c>
      <c r="B41" t="s">
        <v>14</v>
      </c>
    </row>
    <row r="42" spans="1:42" x14ac:dyDescent="0.25">
      <c r="A42">
        <v>10023001</v>
      </c>
      <c r="B42" t="s">
        <v>14</v>
      </c>
    </row>
    <row r="43" spans="1:42" x14ac:dyDescent="0.25">
      <c r="A43">
        <v>10027526</v>
      </c>
      <c r="B43" t="s">
        <v>14</v>
      </c>
      <c r="M43" s="35" t="s">
        <v>1922</v>
      </c>
    </row>
    <row r="44" spans="1:42" x14ac:dyDescent="0.25">
      <c r="A44">
        <v>14222171</v>
      </c>
      <c r="B44" t="s">
        <v>14</v>
      </c>
      <c r="L44">
        <v>20.6</v>
      </c>
    </row>
    <row r="45" spans="1:42" x14ac:dyDescent="0.25">
      <c r="A45">
        <v>1006143</v>
      </c>
      <c r="B45" t="s">
        <v>14</v>
      </c>
    </row>
    <row r="46" spans="1:42" x14ac:dyDescent="0.25">
      <c r="A46">
        <v>6006917</v>
      </c>
      <c r="B46" t="s">
        <v>14</v>
      </c>
      <c r="L46">
        <v>240</v>
      </c>
    </row>
    <row r="48" spans="1:42" x14ac:dyDescent="0.25">
      <c r="A48">
        <v>8057159</v>
      </c>
      <c r="B48" t="s">
        <v>12</v>
      </c>
      <c r="S48">
        <v>93.3</v>
      </c>
      <c r="U48">
        <v>117</v>
      </c>
      <c r="W48">
        <v>32</v>
      </c>
    </row>
    <row r="49" spans="1:42" x14ac:dyDescent="0.25">
      <c r="A49" s="14">
        <v>9140312</v>
      </c>
      <c r="B49" t="s">
        <v>12</v>
      </c>
      <c r="O49">
        <v>11.6</v>
      </c>
      <c r="P49">
        <v>8</v>
      </c>
      <c r="Q49">
        <v>4.7</v>
      </c>
    </row>
    <row r="50" spans="1:42" x14ac:dyDescent="0.25">
      <c r="A50">
        <v>12008230</v>
      </c>
      <c r="B50" t="s">
        <v>12</v>
      </c>
    </row>
    <row r="51" spans="1:42" x14ac:dyDescent="0.25">
      <c r="A51">
        <v>12088444</v>
      </c>
      <c r="B51" t="s">
        <v>12</v>
      </c>
      <c r="P51">
        <v>35.5</v>
      </c>
      <c r="V51">
        <v>1.8</v>
      </c>
      <c r="AN51">
        <v>1.3</v>
      </c>
      <c r="AP51">
        <v>0.6</v>
      </c>
    </row>
    <row r="52" spans="1:42" x14ac:dyDescent="0.25">
      <c r="A52" s="14">
        <v>13118872</v>
      </c>
      <c r="B52" t="s">
        <v>12</v>
      </c>
      <c r="Q52">
        <v>118.79</v>
      </c>
    </row>
    <row r="53" spans="1:42" x14ac:dyDescent="0.25">
      <c r="A53">
        <v>12012030</v>
      </c>
      <c r="B53" t="s">
        <v>12</v>
      </c>
      <c r="Z53">
        <v>5</v>
      </c>
    </row>
    <row r="55" spans="1:42" x14ac:dyDescent="0.25">
      <c r="A55" s="15">
        <v>9074418</v>
      </c>
      <c r="B55" t="s">
        <v>11</v>
      </c>
      <c r="O55">
        <v>250</v>
      </c>
    </row>
    <row r="56" spans="1:42" x14ac:dyDescent="0.25">
      <c r="A56" s="14">
        <v>1263</v>
      </c>
      <c r="B56" t="s">
        <v>11</v>
      </c>
    </row>
    <row r="57" spans="1:42" x14ac:dyDescent="0.25">
      <c r="A57">
        <v>98004910</v>
      </c>
      <c r="B57" t="s">
        <v>11</v>
      </c>
    </row>
    <row r="58" spans="1:42" x14ac:dyDescent="0.25">
      <c r="A58" s="15">
        <v>7103068</v>
      </c>
      <c r="B58" t="s">
        <v>11</v>
      </c>
      <c r="L58">
        <v>185</v>
      </c>
    </row>
    <row r="59" spans="1:42" x14ac:dyDescent="0.25">
      <c r="A59">
        <v>11240728</v>
      </c>
      <c r="B59" t="s">
        <v>11</v>
      </c>
    </row>
    <row r="61" spans="1:42" x14ac:dyDescent="0.25">
      <c r="A61">
        <v>5015869</v>
      </c>
      <c r="B61" t="s">
        <v>5</v>
      </c>
    </row>
    <row r="62" spans="1:42" x14ac:dyDescent="0.25">
      <c r="A62" s="15">
        <v>5016969</v>
      </c>
      <c r="B62" t="s">
        <v>5</v>
      </c>
    </row>
    <row r="63" spans="1:42" x14ac:dyDescent="0.25">
      <c r="A63">
        <v>6023231</v>
      </c>
      <c r="B63" t="s">
        <v>5</v>
      </c>
      <c r="L63">
        <v>560</v>
      </c>
    </row>
    <row r="64" spans="1:42" x14ac:dyDescent="0.25">
      <c r="A64" s="15">
        <v>6011198</v>
      </c>
      <c r="B64" t="s">
        <v>5</v>
      </c>
    </row>
    <row r="65" spans="1:18" x14ac:dyDescent="0.25">
      <c r="A65" s="14">
        <v>6012681</v>
      </c>
      <c r="B65" t="s">
        <v>5</v>
      </c>
    </row>
    <row r="66" spans="1:18" x14ac:dyDescent="0.25">
      <c r="A66">
        <v>6014511</v>
      </c>
      <c r="B66" t="s">
        <v>5</v>
      </c>
    </row>
    <row r="67" spans="1:18" x14ac:dyDescent="0.25">
      <c r="A67">
        <v>6045127</v>
      </c>
      <c r="B67" t="s">
        <v>5</v>
      </c>
      <c r="L67">
        <v>365.4</v>
      </c>
    </row>
    <row r="68" spans="1:18" x14ac:dyDescent="0.25">
      <c r="A68" s="14">
        <v>7000458</v>
      </c>
      <c r="B68" t="s">
        <v>5</v>
      </c>
      <c r="R68">
        <v>3</v>
      </c>
    </row>
    <row r="69" spans="1:18" x14ac:dyDescent="0.25">
      <c r="A69">
        <v>7015502</v>
      </c>
      <c r="B69" t="s">
        <v>5</v>
      </c>
    </row>
    <row r="70" spans="1:18" x14ac:dyDescent="0.25">
      <c r="A70">
        <v>7025847</v>
      </c>
      <c r="B70" t="s">
        <v>5</v>
      </c>
    </row>
    <row r="71" spans="1:18" x14ac:dyDescent="0.25">
      <c r="A71">
        <v>7082707</v>
      </c>
      <c r="B71" t="s">
        <v>5</v>
      </c>
    </row>
    <row r="72" spans="1:18" x14ac:dyDescent="0.25">
      <c r="A72" s="14">
        <v>7083159</v>
      </c>
      <c r="B72" t="s">
        <v>5</v>
      </c>
    </row>
    <row r="73" spans="1:18" x14ac:dyDescent="0.25">
      <c r="A73">
        <v>7084659</v>
      </c>
      <c r="B73" t="s">
        <v>5</v>
      </c>
    </row>
    <row r="74" spans="1:18" x14ac:dyDescent="0.25">
      <c r="A74" s="14">
        <v>7076814</v>
      </c>
      <c r="B74" t="s">
        <v>5</v>
      </c>
    </row>
    <row r="75" spans="1:18" x14ac:dyDescent="0.25">
      <c r="A75">
        <v>7076815</v>
      </c>
      <c r="B75" t="s">
        <v>5</v>
      </c>
    </row>
    <row r="76" spans="1:18" x14ac:dyDescent="0.25">
      <c r="A76">
        <v>7089231</v>
      </c>
      <c r="B76" t="s">
        <v>5</v>
      </c>
    </row>
    <row r="77" spans="1:18" x14ac:dyDescent="0.25">
      <c r="A77">
        <v>7116004</v>
      </c>
      <c r="B77" t="s">
        <v>5</v>
      </c>
    </row>
    <row r="78" spans="1:18" x14ac:dyDescent="0.25">
      <c r="A78">
        <v>8003819</v>
      </c>
      <c r="B78" t="s">
        <v>5</v>
      </c>
    </row>
    <row r="79" spans="1:18" x14ac:dyDescent="0.25">
      <c r="A79" s="14">
        <v>8091779</v>
      </c>
      <c r="B79" t="s">
        <v>5</v>
      </c>
    </row>
    <row r="80" spans="1:18" x14ac:dyDescent="0.25">
      <c r="A80">
        <v>8112522</v>
      </c>
      <c r="B80" t="s">
        <v>5</v>
      </c>
    </row>
    <row r="81" spans="1:31" x14ac:dyDescent="0.25">
      <c r="A81">
        <v>8127397</v>
      </c>
      <c r="B81" t="s">
        <v>5</v>
      </c>
    </row>
    <row r="82" spans="1:31" x14ac:dyDescent="0.25">
      <c r="A82">
        <v>8130998</v>
      </c>
      <c r="B82" t="s">
        <v>5</v>
      </c>
    </row>
    <row r="83" spans="1:31" x14ac:dyDescent="0.25">
      <c r="A83" s="14">
        <v>9002836</v>
      </c>
      <c r="B83" t="s">
        <v>5</v>
      </c>
    </row>
    <row r="84" spans="1:31" x14ac:dyDescent="0.25">
      <c r="A84" s="14">
        <v>9003331</v>
      </c>
      <c r="B84" t="s">
        <v>5</v>
      </c>
    </row>
    <row r="85" spans="1:31" x14ac:dyDescent="0.25">
      <c r="A85">
        <v>9003370</v>
      </c>
      <c r="B85" t="s">
        <v>5</v>
      </c>
    </row>
    <row r="86" spans="1:31" x14ac:dyDescent="0.25">
      <c r="A86">
        <v>9016278</v>
      </c>
      <c r="B86" t="s">
        <v>5</v>
      </c>
      <c r="F86">
        <v>72.5</v>
      </c>
      <c r="J86">
        <v>35.6</v>
      </c>
      <c r="O86">
        <v>62.7</v>
      </c>
    </row>
    <row r="87" spans="1:31" x14ac:dyDescent="0.25">
      <c r="A87">
        <v>9030684</v>
      </c>
      <c r="B87" t="s">
        <v>5</v>
      </c>
    </row>
    <row r="88" spans="1:31" x14ac:dyDescent="0.25">
      <c r="A88">
        <v>9031387</v>
      </c>
      <c r="B88" t="s">
        <v>5</v>
      </c>
    </row>
    <row r="89" spans="1:31" x14ac:dyDescent="0.25">
      <c r="A89">
        <v>9038676</v>
      </c>
      <c r="B89" t="s">
        <v>5</v>
      </c>
    </row>
    <row r="90" spans="1:31" x14ac:dyDescent="0.25">
      <c r="A90" s="14">
        <v>9039416</v>
      </c>
      <c r="B90" t="s">
        <v>5</v>
      </c>
      <c r="P90">
        <v>136</v>
      </c>
      <c r="Q90">
        <v>111</v>
      </c>
      <c r="S90">
        <v>42.9</v>
      </c>
    </row>
    <row r="91" spans="1:31" x14ac:dyDescent="0.25">
      <c r="A91">
        <v>9042861</v>
      </c>
      <c r="B91" t="s">
        <v>5</v>
      </c>
      <c r="P91">
        <v>192</v>
      </c>
      <c r="AC91">
        <v>3.3</v>
      </c>
      <c r="AE91">
        <v>2</v>
      </c>
    </row>
    <row r="92" spans="1:31" x14ac:dyDescent="0.25">
      <c r="A92" s="14">
        <v>9044899</v>
      </c>
      <c r="B92" t="s">
        <v>5</v>
      </c>
    </row>
    <row r="93" spans="1:31" x14ac:dyDescent="0.25">
      <c r="A93">
        <v>9052398</v>
      </c>
      <c r="B93" t="s">
        <v>5</v>
      </c>
      <c r="O93">
        <v>29.1</v>
      </c>
    </row>
    <row r="94" spans="1:31" x14ac:dyDescent="0.25">
      <c r="A94">
        <v>9085204</v>
      </c>
      <c r="B94" t="s">
        <v>5</v>
      </c>
      <c r="AA94">
        <v>124</v>
      </c>
    </row>
    <row r="95" spans="1:31" x14ac:dyDescent="0.25">
      <c r="A95">
        <v>9105492</v>
      </c>
      <c r="B95" t="s">
        <v>5</v>
      </c>
    </row>
    <row r="96" spans="1:31" x14ac:dyDescent="0.25">
      <c r="A96" s="14">
        <v>9138470</v>
      </c>
      <c r="B96" t="s">
        <v>5</v>
      </c>
    </row>
    <row r="97" spans="1:38" x14ac:dyDescent="0.25">
      <c r="A97" s="14">
        <v>9150676</v>
      </c>
      <c r="B97" t="s">
        <v>5</v>
      </c>
    </row>
    <row r="98" spans="1:38" x14ac:dyDescent="0.25">
      <c r="A98" s="14">
        <v>10010926</v>
      </c>
      <c r="B98" t="s">
        <v>5</v>
      </c>
    </row>
    <row r="99" spans="1:38" x14ac:dyDescent="0.25">
      <c r="A99">
        <v>10030897</v>
      </c>
      <c r="B99" t="s">
        <v>5</v>
      </c>
      <c r="M99">
        <v>153.91</v>
      </c>
      <c r="O99">
        <v>135.88</v>
      </c>
      <c r="R99">
        <v>34</v>
      </c>
      <c r="Z99">
        <v>5.73</v>
      </c>
      <c r="AK99">
        <v>3.75</v>
      </c>
      <c r="AL99">
        <v>4.29</v>
      </c>
    </row>
    <row r="100" spans="1:38" x14ac:dyDescent="0.25">
      <c r="A100" s="16">
        <v>10091530</v>
      </c>
      <c r="B100" t="s">
        <v>5</v>
      </c>
    </row>
    <row r="101" spans="1:38" x14ac:dyDescent="0.25">
      <c r="A101">
        <v>10102052</v>
      </c>
      <c r="B101" t="s">
        <v>5</v>
      </c>
    </row>
    <row r="102" spans="1:38" x14ac:dyDescent="0.25">
      <c r="A102">
        <v>10104735</v>
      </c>
      <c r="B102" t="s">
        <v>5</v>
      </c>
    </row>
    <row r="103" spans="1:38" x14ac:dyDescent="0.25">
      <c r="A103" s="15">
        <v>10109552</v>
      </c>
      <c r="B103" t="s">
        <v>5</v>
      </c>
    </row>
    <row r="104" spans="1:38" x14ac:dyDescent="0.25">
      <c r="A104">
        <v>10131550</v>
      </c>
      <c r="B104" t="s">
        <v>5</v>
      </c>
    </row>
    <row r="105" spans="1:38" x14ac:dyDescent="0.25">
      <c r="A105">
        <v>10131607</v>
      </c>
      <c r="B105" t="s">
        <v>5</v>
      </c>
    </row>
    <row r="106" spans="1:38" x14ac:dyDescent="0.25">
      <c r="A106">
        <v>10145202</v>
      </c>
      <c r="B106" t="s">
        <v>5</v>
      </c>
    </row>
    <row r="107" spans="1:38" x14ac:dyDescent="0.25">
      <c r="A107">
        <v>10158770</v>
      </c>
      <c r="B107" t="s">
        <v>5</v>
      </c>
    </row>
    <row r="108" spans="1:38" x14ac:dyDescent="0.25">
      <c r="A108">
        <v>10162949</v>
      </c>
      <c r="B108" t="s">
        <v>5</v>
      </c>
    </row>
    <row r="109" spans="1:38" x14ac:dyDescent="0.25">
      <c r="A109">
        <v>10171633</v>
      </c>
      <c r="B109" t="s">
        <v>5</v>
      </c>
    </row>
    <row r="110" spans="1:38" x14ac:dyDescent="0.25">
      <c r="A110">
        <v>10180409</v>
      </c>
      <c r="B110" t="s">
        <v>5</v>
      </c>
    </row>
    <row r="111" spans="1:38" x14ac:dyDescent="0.25">
      <c r="A111">
        <v>11005762</v>
      </c>
      <c r="B111" t="s">
        <v>5</v>
      </c>
    </row>
    <row r="112" spans="1:38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9" x14ac:dyDescent="0.25">
      <c r="A129">
        <v>12229481</v>
      </c>
      <c r="B129" t="s">
        <v>5</v>
      </c>
    </row>
    <row r="130" spans="1:39" x14ac:dyDescent="0.25">
      <c r="A130">
        <v>12258821</v>
      </c>
      <c r="B130" t="s">
        <v>5</v>
      </c>
    </row>
    <row r="131" spans="1:39" x14ac:dyDescent="0.25">
      <c r="A131">
        <v>12309729</v>
      </c>
      <c r="B131" t="s">
        <v>5</v>
      </c>
    </row>
    <row r="132" spans="1:39" x14ac:dyDescent="0.25">
      <c r="A132">
        <v>12314941</v>
      </c>
      <c r="B132" t="s">
        <v>5</v>
      </c>
    </row>
    <row r="133" spans="1:39" x14ac:dyDescent="0.25">
      <c r="A133">
        <v>12323945</v>
      </c>
      <c r="B133" t="s">
        <v>5</v>
      </c>
    </row>
    <row r="134" spans="1:39" x14ac:dyDescent="0.25">
      <c r="A134">
        <v>13005942</v>
      </c>
      <c r="B134" t="s">
        <v>5</v>
      </c>
    </row>
    <row r="135" spans="1:39" x14ac:dyDescent="0.25">
      <c r="A135">
        <v>324</v>
      </c>
      <c r="B135" t="s">
        <v>5</v>
      </c>
    </row>
    <row r="136" spans="1:39" x14ac:dyDescent="0.25">
      <c r="A136" s="14">
        <v>3909</v>
      </c>
      <c r="B136" t="s">
        <v>5</v>
      </c>
      <c r="Q136" s="14">
        <v>0.5</v>
      </c>
      <c r="AM136" s="14">
        <v>0.8</v>
      </c>
    </row>
    <row r="137" spans="1:39" x14ac:dyDescent="0.25">
      <c r="A137" s="14">
        <v>4663</v>
      </c>
      <c r="B137" t="s">
        <v>5</v>
      </c>
    </row>
    <row r="138" spans="1:39" x14ac:dyDescent="0.25">
      <c r="A138">
        <v>1005522</v>
      </c>
      <c r="B138" t="s">
        <v>5</v>
      </c>
    </row>
    <row r="139" spans="1:39" x14ac:dyDescent="0.25">
      <c r="A139">
        <v>1007631</v>
      </c>
      <c r="B139" t="s">
        <v>5</v>
      </c>
      <c r="N139">
        <v>17</v>
      </c>
    </row>
    <row r="140" spans="1:39" x14ac:dyDescent="0.25">
      <c r="A140">
        <v>1009760</v>
      </c>
      <c r="B140" t="s">
        <v>5</v>
      </c>
      <c r="P140">
        <v>8.4</v>
      </c>
      <c r="R140">
        <v>11.5</v>
      </c>
      <c r="V140">
        <v>14.8</v>
      </c>
      <c r="AB140">
        <v>5.0999999999999996</v>
      </c>
    </row>
    <row r="141" spans="1:39" x14ac:dyDescent="0.25">
      <c r="A141">
        <v>2000646</v>
      </c>
      <c r="B141" t="s">
        <v>5</v>
      </c>
      <c r="M141">
        <v>6.5</v>
      </c>
      <c r="N141">
        <v>20</v>
      </c>
      <c r="U141">
        <v>8</v>
      </c>
      <c r="V141">
        <v>5</v>
      </c>
      <c r="W141">
        <v>5</v>
      </c>
    </row>
    <row r="142" spans="1:39" x14ac:dyDescent="0.25">
      <c r="A142">
        <v>2003761</v>
      </c>
      <c r="B142" t="s">
        <v>5</v>
      </c>
    </row>
    <row r="143" spans="1:39" x14ac:dyDescent="0.25">
      <c r="A143">
        <v>2004061</v>
      </c>
      <c r="B143" t="s">
        <v>5</v>
      </c>
    </row>
    <row r="144" spans="1:39" x14ac:dyDescent="0.25">
      <c r="A144">
        <v>2006469</v>
      </c>
      <c r="B144" t="s">
        <v>5</v>
      </c>
    </row>
    <row r="145" spans="1:14" x14ac:dyDescent="0.25">
      <c r="A145" s="14">
        <v>3005132</v>
      </c>
      <c r="B145" t="s">
        <v>5</v>
      </c>
      <c r="M145">
        <v>247</v>
      </c>
    </row>
    <row r="146" spans="1:14" x14ac:dyDescent="0.25">
      <c r="A146">
        <v>3009119</v>
      </c>
      <c r="B146" t="s">
        <v>5</v>
      </c>
    </row>
    <row r="147" spans="1:14" x14ac:dyDescent="0.25">
      <c r="A147">
        <v>3009936</v>
      </c>
      <c r="B147" t="s">
        <v>5</v>
      </c>
    </row>
    <row r="148" spans="1:14" x14ac:dyDescent="0.25">
      <c r="A148">
        <v>3011094</v>
      </c>
      <c r="B148" t="s">
        <v>5</v>
      </c>
    </row>
    <row r="149" spans="1:14" x14ac:dyDescent="0.25">
      <c r="A149">
        <v>3014643</v>
      </c>
      <c r="B149" t="s">
        <v>5</v>
      </c>
    </row>
    <row r="150" spans="1:14" x14ac:dyDescent="0.25">
      <c r="A150" s="14">
        <v>3016056</v>
      </c>
      <c r="B150" t="s">
        <v>5</v>
      </c>
    </row>
    <row r="151" spans="1:14" x14ac:dyDescent="0.25">
      <c r="A151" s="14">
        <v>3900219</v>
      </c>
      <c r="B151" t="s">
        <v>5</v>
      </c>
      <c r="F151" s="35">
        <v>0.2</v>
      </c>
    </row>
    <row r="152" spans="1:14" x14ac:dyDescent="0.25">
      <c r="A152">
        <v>4000158</v>
      </c>
      <c r="B152" t="s">
        <v>5</v>
      </c>
    </row>
    <row r="153" spans="1:14" x14ac:dyDescent="0.25">
      <c r="A153">
        <v>4000304</v>
      </c>
      <c r="B153" t="s">
        <v>5</v>
      </c>
    </row>
    <row r="154" spans="1:14" x14ac:dyDescent="0.25">
      <c r="A154" s="14">
        <v>4001905</v>
      </c>
      <c r="B154" t="s">
        <v>5</v>
      </c>
    </row>
    <row r="155" spans="1:14" x14ac:dyDescent="0.25">
      <c r="A155">
        <v>4002206</v>
      </c>
      <c r="B155" t="s">
        <v>5</v>
      </c>
    </row>
    <row r="156" spans="1:14" x14ac:dyDescent="0.25">
      <c r="A156">
        <v>4002715</v>
      </c>
      <c r="B156" t="s">
        <v>5</v>
      </c>
    </row>
    <row r="157" spans="1:14" x14ac:dyDescent="0.25">
      <c r="A157">
        <v>4003924</v>
      </c>
      <c r="B157" t="s">
        <v>5</v>
      </c>
    </row>
    <row r="158" spans="1:14" x14ac:dyDescent="0.25">
      <c r="A158">
        <v>4006051</v>
      </c>
      <c r="B158" t="s">
        <v>5</v>
      </c>
    </row>
    <row r="159" spans="1:14" x14ac:dyDescent="0.25">
      <c r="A159">
        <v>4008140</v>
      </c>
      <c r="B159" t="s">
        <v>5</v>
      </c>
      <c r="L159">
        <v>8</v>
      </c>
    </row>
    <row r="160" spans="1:14" x14ac:dyDescent="0.25">
      <c r="A160" s="14">
        <v>4009906</v>
      </c>
      <c r="B160" t="s">
        <v>5</v>
      </c>
      <c r="N160">
        <v>1</v>
      </c>
    </row>
    <row r="161" spans="1:27" x14ac:dyDescent="0.25">
      <c r="A161">
        <v>4011027</v>
      </c>
      <c r="B161" t="s">
        <v>5</v>
      </c>
      <c r="O161">
        <v>14</v>
      </c>
    </row>
    <row r="162" spans="1:27" x14ac:dyDescent="0.25">
      <c r="A162">
        <v>4011920</v>
      </c>
      <c r="B162" t="s">
        <v>5</v>
      </c>
    </row>
    <row r="163" spans="1:27" x14ac:dyDescent="0.25">
      <c r="A163">
        <v>4012248</v>
      </c>
      <c r="B163" t="s">
        <v>5</v>
      </c>
    </row>
    <row r="164" spans="1:27" x14ac:dyDescent="0.25">
      <c r="A164">
        <v>4013603</v>
      </c>
      <c r="B164" t="s">
        <v>5</v>
      </c>
    </row>
    <row r="165" spans="1:27" x14ac:dyDescent="0.25">
      <c r="A165">
        <v>5004654</v>
      </c>
      <c r="B165" t="s">
        <v>5</v>
      </c>
      <c r="N165">
        <v>17.8</v>
      </c>
      <c r="S165">
        <v>14.5</v>
      </c>
      <c r="U165">
        <v>11.4</v>
      </c>
      <c r="AA165">
        <v>8.5</v>
      </c>
    </row>
    <row r="166" spans="1:27" x14ac:dyDescent="0.25">
      <c r="A166" s="16">
        <v>5006761</v>
      </c>
      <c r="B166" t="s">
        <v>5</v>
      </c>
    </row>
    <row r="167" spans="1:27" x14ac:dyDescent="0.25">
      <c r="A167">
        <v>5008807</v>
      </c>
      <c r="B167" t="s">
        <v>5</v>
      </c>
    </row>
    <row r="168" spans="1:27" x14ac:dyDescent="0.25">
      <c r="A168">
        <v>5009400</v>
      </c>
      <c r="B168" t="s">
        <v>5</v>
      </c>
    </row>
    <row r="169" spans="1:27" x14ac:dyDescent="0.25">
      <c r="A169">
        <v>5013211</v>
      </c>
      <c r="B169" t="s">
        <v>5</v>
      </c>
    </row>
    <row r="170" spans="1:27" x14ac:dyDescent="0.25">
      <c r="A170">
        <v>5013494</v>
      </c>
      <c r="B170" t="s">
        <v>5</v>
      </c>
    </row>
    <row r="171" spans="1:27" x14ac:dyDescent="0.25">
      <c r="A171" s="15">
        <v>5016255</v>
      </c>
      <c r="B171" t="s">
        <v>5</v>
      </c>
    </row>
    <row r="172" spans="1:27" x14ac:dyDescent="0.25">
      <c r="A172">
        <v>6005884</v>
      </c>
      <c r="B172" t="s">
        <v>5</v>
      </c>
    </row>
    <row r="173" spans="1:27" x14ac:dyDescent="0.25">
      <c r="A173">
        <v>6012448</v>
      </c>
      <c r="B173" t="s">
        <v>5</v>
      </c>
    </row>
    <row r="174" spans="1:27" x14ac:dyDescent="0.25">
      <c r="A174">
        <v>7000457</v>
      </c>
      <c r="B174" t="s">
        <v>5</v>
      </c>
    </row>
    <row r="175" spans="1:27" x14ac:dyDescent="0.25">
      <c r="A175" s="15">
        <v>7072644</v>
      </c>
      <c r="B175" t="s">
        <v>5</v>
      </c>
    </row>
    <row r="176" spans="1:27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2" x14ac:dyDescent="0.25">
      <c r="A193">
        <v>95007023</v>
      </c>
      <c r="B193" t="s">
        <v>5</v>
      </c>
    </row>
    <row r="194" spans="1:22" x14ac:dyDescent="0.25">
      <c r="A194">
        <v>95900316</v>
      </c>
      <c r="B194" t="s">
        <v>5</v>
      </c>
    </row>
    <row r="195" spans="1:22" x14ac:dyDescent="0.25">
      <c r="A195">
        <v>96004031</v>
      </c>
      <c r="B195" t="s">
        <v>5</v>
      </c>
    </row>
    <row r="196" spans="1:22" x14ac:dyDescent="0.25">
      <c r="A196">
        <v>96900455</v>
      </c>
      <c r="B196" t="s">
        <v>5</v>
      </c>
    </row>
    <row r="197" spans="1:22" x14ac:dyDescent="0.25">
      <c r="A197">
        <v>97004458</v>
      </c>
      <c r="B197" t="s">
        <v>5</v>
      </c>
    </row>
    <row r="198" spans="1:22" x14ac:dyDescent="0.25">
      <c r="A198">
        <v>97009212</v>
      </c>
      <c r="B198" t="s">
        <v>5</v>
      </c>
    </row>
    <row r="199" spans="1:22" x14ac:dyDescent="0.25">
      <c r="A199">
        <v>98006038</v>
      </c>
      <c r="B199" t="s">
        <v>5</v>
      </c>
    </row>
    <row r="200" spans="1:22" x14ac:dyDescent="0.25">
      <c r="A200">
        <v>98009041</v>
      </c>
      <c r="B200" t="s">
        <v>5</v>
      </c>
    </row>
    <row r="201" spans="1:22" x14ac:dyDescent="0.25">
      <c r="A201">
        <v>99000714</v>
      </c>
      <c r="B201" t="s">
        <v>5</v>
      </c>
    </row>
    <row r="202" spans="1:22" x14ac:dyDescent="0.25">
      <c r="A202">
        <v>99002655</v>
      </c>
      <c r="B202" t="s">
        <v>5</v>
      </c>
    </row>
    <row r="203" spans="1:22" x14ac:dyDescent="0.25">
      <c r="A203">
        <v>99007116</v>
      </c>
      <c r="B203" t="s">
        <v>5</v>
      </c>
    </row>
    <row r="204" spans="1:22" x14ac:dyDescent="0.25">
      <c r="A204">
        <v>99901293</v>
      </c>
      <c r="B204" t="s">
        <v>5</v>
      </c>
    </row>
    <row r="205" spans="1:22" x14ac:dyDescent="0.25">
      <c r="A205">
        <v>99901604</v>
      </c>
      <c r="B205" t="s">
        <v>5</v>
      </c>
    </row>
    <row r="206" spans="1:22" x14ac:dyDescent="0.25">
      <c r="A206" s="17"/>
    </row>
    <row r="207" spans="1:22" x14ac:dyDescent="0.25">
      <c r="A207">
        <v>4289</v>
      </c>
      <c r="B207" t="s">
        <v>3</v>
      </c>
    </row>
    <row r="208" spans="1:22" x14ac:dyDescent="0.25">
      <c r="A208">
        <v>500245</v>
      </c>
      <c r="B208" t="s">
        <v>3</v>
      </c>
      <c r="O208">
        <v>216</v>
      </c>
      <c r="P208">
        <v>129</v>
      </c>
      <c r="V208">
        <v>38.299999999999997</v>
      </c>
    </row>
    <row r="209" spans="1:34" x14ac:dyDescent="0.25">
      <c r="A209">
        <v>2002573</v>
      </c>
      <c r="B209" t="s">
        <v>3</v>
      </c>
    </row>
    <row r="210" spans="1:34" x14ac:dyDescent="0.25">
      <c r="A210">
        <v>2003539</v>
      </c>
      <c r="B210" t="s">
        <v>3</v>
      </c>
    </row>
    <row r="211" spans="1:34" x14ac:dyDescent="0.25">
      <c r="A211">
        <v>2003649</v>
      </c>
      <c r="B211" t="s">
        <v>3</v>
      </c>
    </row>
    <row r="212" spans="1:34" x14ac:dyDescent="0.25">
      <c r="A212">
        <v>2005572</v>
      </c>
      <c r="B212" t="s">
        <v>3</v>
      </c>
      <c r="M212">
        <v>7.9</v>
      </c>
      <c r="R212">
        <v>3.1</v>
      </c>
    </row>
    <row r="213" spans="1:34" x14ac:dyDescent="0.25">
      <c r="A213">
        <v>2013117</v>
      </c>
      <c r="B213" t="s">
        <v>3</v>
      </c>
    </row>
    <row r="214" spans="1:34" x14ac:dyDescent="0.25">
      <c r="A214" s="14">
        <v>3009633</v>
      </c>
      <c r="B214" t="s">
        <v>3</v>
      </c>
    </row>
    <row r="215" spans="1:34" x14ac:dyDescent="0.25">
      <c r="A215" s="14">
        <v>3010583</v>
      </c>
      <c r="B215" t="s">
        <v>3</v>
      </c>
      <c r="M215">
        <v>36</v>
      </c>
    </row>
    <row r="216" spans="1:34" x14ac:dyDescent="0.25">
      <c r="A216" s="18">
        <v>3011892</v>
      </c>
      <c r="B216" t="s">
        <v>3</v>
      </c>
      <c r="V216">
        <v>13.1</v>
      </c>
      <c r="AH216">
        <v>1.58</v>
      </c>
    </row>
    <row r="217" spans="1:34" x14ac:dyDescent="0.25">
      <c r="A217">
        <v>4001382</v>
      </c>
      <c r="B217" t="s">
        <v>3</v>
      </c>
      <c r="AA217" s="23">
        <v>6.5</v>
      </c>
      <c r="AB217" s="23">
        <v>28</v>
      </c>
    </row>
    <row r="218" spans="1:34" x14ac:dyDescent="0.25">
      <c r="A218">
        <v>5018675</v>
      </c>
      <c r="B218" t="s">
        <v>3</v>
      </c>
    </row>
    <row r="219" spans="1:34" x14ac:dyDescent="0.25">
      <c r="A219" s="14">
        <v>6050168</v>
      </c>
      <c r="B219" t="s">
        <v>3</v>
      </c>
      <c r="L219" s="14">
        <v>9.4</v>
      </c>
    </row>
    <row r="220" spans="1:34" x14ac:dyDescent="0.25">
      <c r="A220" s="16">
        <v>6062742</v>
      </c>
      <c r="B220" t="s">
        <v>3</v>
      </c>
    </row>
    <row r="221" spans="1:34" x14ac:dyDescent="0.25">
      <c r="A221">
        <v>7003242</v>
      </c>
      <c r="B221" t="s">
        <v>3</v>
      </c>
    </row>
    <row r="222" spans="1:34" x14ac:dyDescent="0.25">
      <c r="A222">
        <v>8016252</v>
      </c>
      <c r="B222" t="s">
        <v>3</v>
      </c>
    </row>
    <row r="223" spans="1:34" x14ac:dyDescent="0.25">
      <c r="A223">
        <v>12022536</v>
      </c>
      <c r="B223" t="s">
        <v>3</v>
      </c>
    </row>
    <row r="224" spans="1:34" x14ac:dyDescent="0.25">
      <c r="A224">
        <v>13020792</v>
      </c>
      <c r="B224" t="s">
        <v>3</v>
      </c>
    </row>
    <row r="225" spans="1:41" x14ac:dyDescent="0.25">
      <c r="A225">
        <v>97005797</v>
      </c>
      <c r="B225" t="s">
        <v>3</v>
      </c>
    </row>
    <row r="226" spans="1:41" x14ac:dyDescent="0.25">
      <c r="A226">
        <v>99000345</v>
      </c>
      <c r="B226" t="s">
        <v>3</v>
      </c>
    </row>
    <row r="227" spans="1:41" x14ac:dyDescent="0.25">
      <c r="A227" s="14">
        <v>5006592</v>
      </c>
      <c r="B227" t="s">
        <v>3</v>
      </c>
    </row>
    <row r="228" spans="1:41" x14ac:dyDescent="0.25">
      <c r="A228">
        <v>5007274</v>
      </c>
      <c r="B228" t="s">
        <v>3</v>
      </c>
      <c r="M228" s="14"/>
    </row>
    <row r="229" spans="1:41" x14ac:dyDescent="0.25">
      <c r="A229">
        <v>5015851</v>
      </c>
      <c r="B229" t="s">
        <v>3</v>
      </c>
      <c r="M229" s="23">
        <v>1.9</v>
      </c>
      <c r="AJ229">
        <v>2</v>
      </c>
      <c r="AO229">
        <v>2</v>
      </c>
    </row>
    <row r="230" spans="1:41" x14ac:dyDescent="0.25">
      <c r="A230">
        <v>6015647</v>
      </c>
      <c r="B230" t="s">
        <v>3</v>
      </c>
      <c r="M230" s="25">
        <v>13.6</v>
      </c>
      <c r="N230">
        <v>16</v>
      </c>
      <c r="P230">
        <v>15</v>
      </c>
      <c r="Q230">
        <v>15</v>
      </c>
      <c r="S230">
        <v>15.2</v>
      </c>
      <c r="V230">
        <v>21</v>
      </c>
    </row>
    <row r="231" spans="1:41" x14ac:dyDescent="0.25">
      <c r="A231" s="14">
        <v>6056633</v>
      </c>
      <c r="B231" t="s">
        <v>3</v>
      </c>
    </row>
    <row r="232" spans="1:41" x14ac:dyDescent="0.25">
      <c r="A232">
        <v>7086224</v>
      </c>
      <c r="B232" t="s">
        <v>3</v>
      </c>
    </row>
    <row r="233" spans="1:41" x14ac:dyDescent="0.25">
      <c r="A233" s="14">
        <v>8040959</v>
      </c>
      <c r="B233" t="s">
        <v>3</v>
      </c>
    </row>
    <row r="234" spans="1:41" x14ac:dyDescent="0.25">
      <c r="A234">
        <v>8107048</v>
      </c>
      <c r="B234" t="s">
        <v>3</v>
      </c>
    </row>
    <row r="235" spans="1:41" x14ac:dyDescent="0.25">
      <c r="A235" s="14">
        <v>8124044</v>
      </c>
      <c r="B235" t="s">
        <v>3</v>
      </c>
    </row>
    <row r="236" spans="1:41" x14ac:dyDescent="0.25">
      <c r="A236">
        <v>8142949</v>
      </c>
      <c r="B236" t="s">
        <v>3</v>
      </c>
    </row>
    <row r="237" spans="1:41" x14ac:dyDescent="0.25">
      <c r="A237">
        <v>9023306</v>
      </c>
      <c r="B237" t="s">
        <v>3</v>
      </c>
    </row>
    <row r="238" spans="1:41" x14ac:dyDescent="0.25">
      <c r="A238">
        <v>9034464</v>
      </c>
      <c r="B238" t="s">
        <v>3</v>
      </c>
      <c r="N238">
        <v>177</v>
      </c>
      <c r="O238">
        <v>134.30000000000001</v>
      </c>
      <c r="Q238">
        <v>139.1</v>
      </c>
      <c r="S238">
        <v>63.1</v>
      </c>
    </row>
    <row r="239" spans="1:41" x14ac:dyDescent="0.25">
      <c r="A239">
        <v>9040167</v>
      </c>
      <c r="B239" t="s">
        <v>3</v>
      </c>
      <c r="J239">
        <v>2.4900000000000002</v>
      </c>
    </row>
    <row r="240" spans="1:41" x14ac:dyDescent="0.25">
      <c r="A240" s="14">
        <v>9054567</v>
      </c>
      <c r="B240" t="s">
        <v>3</v>
      </c>
    </row>
    <row r="241" spans="1:35" x14ac:dyDescent="0.25">
      <c r="A241" s="14">
        <v>9083682</v>
      </c>
      <c r="B241" t="s">
        <v>3</v>
      </c>
      <c r="L241">
        <v>2.5</v>
      </c>
    </row>
    <row r="242" spans="1:35" x14ac:dyDescent="0.25">
      <c r="A242" s="14">
        <v>9102044</v>
      </c>
      <c r="B242" t="s">
        <v>3</v>
      </c>
    </row>
    <row r="243" spans="1:35" x14ac:dyDescent="0.25">
      <c r="A243" s="14">
        <v>9119854</v>
      </c>
      <c r="B243" t="s">
        <v>3</v>
      </c>
    </row>
    <row r="244" spans="1:35" x14ac:dyDescent="0.25">
      <c r="A244">
        <v>9125126</v>
      </c>
      <c r="B244" t="s">
        <v>3</v>
      </c>
    </row>
    <row r="245" spans="1:35" x14ac:dyDescent="0.25">
      <c r="A245" s="14">
        <v>9174811</v>
      </c>
      <c r="B245" t="s">
        <v>3</v>
      </c>
    </row>
    <row r="246" spans="1:35" x14ac:dyDescent="0.25">
      <c r="A246">
        <v>10002875</v>
      </c>
      <c r="B246" t="s">
        <v>3</v>
      </c>
      <c r="N246">
        <v>2.2999999999999998</v>
      </c>
      <c r="AC246">
        <v>56.7</v>
      </c>
      <c r="AF246">
        <v>33.9</v>
      </c>
      <c r="AG246">
        <v>28.2</v>
      </c>
      <c r="AI246">
        <v>22.2</v>
      </c>
    </row>
    <row r="247" spans="1:35" x14ac:dyDescent="0.25">
      <c r="A247" s="19">
        <v>10023080</v>
      </c>
      <c r="B247" t="s">
        <v>3</v>
      </c>
    </row>
    <row r="248" spans="1:35" x14ac:dyDescent="0.25">
      <c r="A248">
        <v>10025212</v>
      </c>
      <c r="B248" t="s">
        <v>3</v>
      </c>
    </row>
    <row r="249" spans="1:35" x14ac:dyDescent="0.25">
      <c r="A249" s="14">
        <v>10069407</v>
      </c>
      <c r="B249" t="s">
        <v>3</v>
      </c>
    </row>
    <row r="250" spans="1:35" x14ac:dyDescent="0.25">
      <c r="A250">
        <v>10071135</v>
      </c>
      <c r="B250" t="s">
        <v>3</v>
      </c>
      <c r="Y250">
        <v>3</v>
      </c>
      <c r="AA250">
        <v>63.9</v>
      </c>
      <c r="AC250">
        <v>18.5</v>
      </c>
      <c r="AF250">
        <v>3</v>
      </c>
    </row>
    <row r="251" spans="1:35" x14ac:dyDescent="0.25">
      <c r="A251">
        <v>10083649</v>
      </c>
      <c r="B251" t="s">
        <v>3</v>
      </c>
    </row>
    <row r="252" spans="1:35" x14ac:dyDescent="0.25">
      <c r="A252">
        <v>10102021</v>
      </c>
      <c r="B252" t="s">
        <v>3</v>
      </c>
      <c r="M252">
        <v>31.2</v>
      </c>
      <c r="P252">
        <v>3.51</v>
      </c>
    </row>
    <row r="253" spans="1:35" x14ac:dyDescent="0.25">
      <c r="A253" s="14">
        <v>10123729</v>
      </c>
      <c r="B253" t="s">
        <v>3</v>
      </c>
    </row>
    <row r="254" spans="1:35" x14ac:dyDescent="0.25">
      <c r="A254">
        <v>10144736</v>
      </c>
      <c r="B254" t="s">
        <v>3</v>
      </c>
    </row>
    <row r="255" spans="1:35" x14ac:dyDescent="0.25">
      <c r="A255" s="14">
        <v>10157275</v>
      </c>
      <c r="B255" t="s">
        <v>3</v>
      </c>
    </row>
    <row r="256" spans="1:35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3" x14ac:dyDescent="0.25">
      <c r="A289" s="14">
        <v>500129</v>
      </c>
      <c r="B289" t="s">
        <v>0</v>
      </c>
      <c r="R289">
        <v>54</v>
      </c>
    </row>
    <row r="290" spans="1:23" x14ac:dyDescent="0.25">
      <c r="A290" s="20">
        <v>1002033</v>
      </c>
      <c r="B290" t="s">
        <v>0</v>
      </c>
    </row>
    <row r="291" spans="1:23" x14ac:dyDescent="0.25">
      <c r="A291" s="14">
        <v>1003457</v>
      </c>
      <c r="B291" t="s">
        <v>0</v>
      </c>
    </row>
    <row r="292" spans="1:23" x14ac:dyDescent="0.25">
      <c r="A292" s="14">
        <v>2005223</v>
      </c>
      <c r="B292" t="s">
        <v>0</v>
      </c>
      <c r="M292">
        <v>237.3</v>
      </c>
    </row>
    <row r="293" spans="1:23" x14ac:dyDescent="0.25">
      <c r="A293">
        <v>2006107</v>
      </c>
      <c r="B293" t="s">
        <v>0</v>
      </c>
    </row>
    <row r="294" spans="1:23" x14ac:dyDescent="0.25">
      <c r="A294" s="14">
        <v>2012014</v>
      </c>
      <c r="B294" t="s">
        <v>0</v>
      </c>
      <c r="D294">
        <v>4.8</v>
      </c>
    </row>
    <row r="295" spans="1:23" x14ac:dyDescent="0.25">
      <c r="A295" s="14">
        <v>3000152</v>
      </c>
      <c r="B295" t="s">
        <v>0</v>
      </c>
      <c r="L295">
        <v>0.3</v>
      </c>
    </row>
    <row r="296" spans="1:23" x14ac:dyDescent="0.25">
      <c r="A296">
        <v>3014566</v>
      </c>
      <c r="B296" t="s">
        <v>0</v>
      </c>
      <c r="M296">
        <v>7</v>
      </c>
    </row>
    <row r="297" spans="1:23" x14ac:dyDescent="0.25">
      <c r="A297">
        <v>3015058</v>
      </c>
      <c r="B297" t="s">
        <v>0</v>
      </c>
      <c r="D297">
        <v>13.8</v>
      </c>
      <c r="F297">
        <v>228.2</v>
      </c>
      <c r="H297">
        <v>155.80000000000001</v>
      </c>
      <c r="N297">
        <v>63.7</v>
      </c>
      <c r="O297">
        <v>45.4</v>
      </c>
      <c r="S297">
        <v>164.9</v>
      </c>
      <c r="U297">
        <v>40</v>
      </c>
    </row>
    <row r="298" spans="1:23" x14ac:dyDescent="0.25">
      <c r="A298" s="18">
        <v>4000996</v>
      </c>
      <c r="B298" t="s">
        <v>0</v>
      </c>
      <c r="N298">
        <v>135.1</v>
      </c>
    </row>
    <row r="299" spans="1:23" x14ac:dyDescent="0.25">
      <c r="A299">
        <v>4003768</v>
      </c>
      <c r="B299" t="s">
        <v>0</v>
      </c>
      <c r="T299">
        <v>71.599999999999994</v>
      </c>
    </row>
    <row r="300" spans="1:23" x14ac:dyDescent="0.25">
      <c r="A300">
        <v>4006540</v>
      </c>
      <c r="B300" t="s">
        <v>0</v>
      </c>
      <c r="W300">
        <v>5</v>
      </c>
    </row>
    <row r="301" spans="1:23" x14ac:dyDescent="0.25">
      <c r="A301">
        <v>4007054</v>
      </c>
      <c r="B301" t="s">
        <v>0</v>
      </c>
      <c r="Q301">
        <v>59.3</v>
      </c>
    </row>
    <row r="302" spans="1:23" x14ac:dyDescent="0.25">
      <c r="A302">
        <v>4011002</v>
      </c>
      <c r="B302" t="s">
        <v>0</v>
      </c>
      <c r="M302">
        <v>241</v>
      </c>
      <c r="N302">
        <v>180</v>
      </c>
      <c r="R302">
        <v>49</v>
      </c>
      <c r="U302">
        <v>12.9</v>
      </c>
    </row>
    <row r="303" spans="1:23" x14ac:dyDescent="0.25">
      <c r="A303">
        <v>4900268</v>
      </c>
      <c r="B303" t="s">
        <v>0</v>
      </c>
    </row>
    <row r="304" spans="1:23" x14ac:dyDescent="0.25">
      <c r="A304">
        <v>5001097</v>
      </c>
      <c r="B304" t="s">
        <v>0</v>
      </c>
      <c r="F304">
        <v>11</v>
      </c>
      <c r="I304">
        <v>3</v>
      </c>
      <c r="M304">
        <v>2</v>
      </c>
      <c r="U304">
        <v>2</v>
      </c>
    </row>
    <row r="305" spans="1:6" x14ac:dyDescent="0.25">
      <c r="A305">
        <v>5001098</v>
      </c>
      <c r="B305" t="s">
        <v>0</v>
      </c>
      <c r="C305">
        <v>45</v>
      </c>
      <c r="E305">
        <v>10</v>
      </c>
      <c r="F305">
        <v>5</v>
      </c>
    </row>
    <row r="306" spans="1:6" x14ac:dyDescent="0.25">
      <c r="A306">
        <v>5006152</v>
      </c>
      <c r="B306" t="s">
        <v>0</v>
      </c>
    </row>
    <row r="307" spans="1:6" x14ac:dyDescent="0.25">
      <c r="A307" s="16">
        <v>5011824</v>
      </c>
      <c r="B307" t="s">
        <v>0</v>
      </c>
    </row>
    <row r="308" spans="1:6" x14ac:dyDescent="0.25">
      <c r="A308">
        <v>5016179</v>
      </c>
      <c r="B308" t="s">
        <v>0</v>
      </c>
    </row>
    <row r="309" spans="1:6" x14ac:dyDescent="0.25">
      <c r="A309">
        <v>5018677</v>
      </c>
      <c r="B309" t="s">
        <v>0</v>
      </c>
    </row>
    <row r="310" spans="1:6" x14ac:dyDescent="0.25">
      <c r="A310">
        <v>8012361</v>
      </c>
      <c r="B310" t="s">
        <v>0</v>
      </c>
    </row>
    <row r="311" spans="1:6" x14ac:dyDescent="0.25">
      <c r="A311">
        <v>7079011</v>
      </c>
      <c r="B311" t="s">
        <v>0</v>
      </c>
    </row>
    <row r="312" spans="1:6" x14ac:dyDescent="0.25">
      <c r="A312">
        <v>8055349</v>
      </c>
      <c r="B312" t="s">
        <v>0</v>
      </c>
    </row>
    <row r="313" spans="1:6" x14ac:dyDescent="0.25">
      <c r="A313">
        <v>8135416</v>
      </c>
      <c r="B313" t="s">
        <v>0</v>
      </c>
    </row>
    <row r="314" spans="1:6" x14ac:dyDescent="0.25">
      <c r="A314">
        <v>93018945</v>
      </c>
      <c r="B314" t="s">
        <v>0</v>
      </c>
    </row>
    <row r="315" spans="1:6" x14ac:dyDescent="0.25">
      <c r="A315">
        <v>94009028</v>
      </c>
      <c r="B315" t="s">
        <v>0</v>
      </c>
    </row>
    <row r="316" spans="1:6" x14ac:dyDescent="0.25">
      <c r="A316">
        <v>95005907</v>
      </c>
      <c r="B316" t="s">
        <v>0</v>
      </c>
    </row>
    <row r="317" spans="1:6" x14ac:dyDescent="0.25">
      <c r="A317">
        <v>95900164</v>
      </c>
      <c r="B317" t="s">
        <v>0</v>
      </c>
    </row>
    <row r="318" spans="1:6" x14ac:dyDescent="0.25">
      <c r="A318">
        <v>96015811</v>
      </c>
      <c r="B318" t="s">
        <v>0</v>
      </c>
    </row>
    <row r="319" spans="1:6" x14ac:dyDescent="0.25">
      <c r="A319">
        <v>97001240</v>
      </c>
      <c r="B319" t="s">
        <v>0</v>
      </c>
    </row>
    <row r="320" spans="1:6" x14ac:dyDescent="0.25">
      <c r="A320">
        <v>97005366</v>
      </c>
      <c r="B320" t="s">
        <v>0</v>
      </c>
    </row>
    <row r="321" spans="1:30" x14ac:dyDescent="0.25">
      <c r="A321">
        <v>98000595</v>
      </c>
      <c r="B321" t="s">
        <v>0</v>
      </c>
    </row>
    <row r="322" spans="1:30" x14ac:dyDescent="0.25">
      <c r="A322">
        <v>98002692</v>
      </c>
      <c r="B322" t="s">
        <v>0</v>
      </c>
    </row>
    <row r="323" spans="1:30" x14ac:dyDescent="0.25">
      <c r="A323">
        <v>98005277</v>
      </c>
      <c r="B323" t="s">
        <v>0</v>
      </c>
      <c r="L323" s="14" t="s">
        <v>1923</v>
      </c>
    </row>
    <row r="324" spans="1:30" x14ac:dyDescent="0.25">
      <c r="A324">
        <v>99001815</v>
      </c>
      <c r="B324" t="s">
        <v>0</v>
      </c>
    </row>
    <row r="325" spans="1:30" x14ac:dyDescent="0.25">
      <c r="A325">
        <v>6012361</v>
      </c>
      <c r="B325" t="s">
        <v>0</v>
      </c>
      <c r="P325">
        <v>315</v>
      </c>
      <c r="AD325">
        <v>100</v>
      </c>
    </row>
    <row r="326" spans="1:30" x14ac:dyDescent="0.25">
      <c r="A326">
        <v>6015793</v>
      </c>
      <c r="B326" t="s">
        <v>0</v>
      </c>
      <c r="K326">
        <v>183</v>
      </c>
      <c r="M326">
        <v>260</v>
      </c>
      <c r="N326">
        <v>139</v>
      </c>
      <c r="Q326">
        <v>41</v>
      </c>
    </row>
    <row r="327" spans="1:30" x14ac:dyDescent="0.25">
      <c r="A327">
        <v>6043619</v>
      </c>
      <c r="B327" t="s">
        <v>0</v>
      </c>
    </row>
    <row r="328" spans="1:30" x14ac:dyDescent="0.25">
      <c r="A328">
        <v>7001097</v>
      </c>
      <c r="B328" t="s">
        <v>0</v>
      </c>
    </row>
    <row r="329" spans="1:30" x14ac:dyDescent="0.25">
      <c r="A329">
        <v>7011435</v>
      </c>
      <c r="B329" t="s">
        <v>0</v>
      </c>
      <c r="M329">
        <v>117</v>
      </c>
      <c r="O329">
        <v>54</v>
      </c>
      <c r="S329">
        <v>20</v>
      </c>
    </row>
    <row r="330" spans="1:30" x14ac:dyDescent="0.25">
      <c r="A330">
        <v>7045811</v>
      </c>
      <c r="B330" t="s">
        <v>0</v>
      </c>
    </row>
    <row r="331" spans="1:30" x14ac:dyDescent="0.25">
      <c r="A331">
        <v>7071198</v>
      </c>
      <c r="B331" t="s">
        <v>0</v>
      </c>
    </row>
    <row r="332" spans="1:30" x14ac:dyDescent="0.25">
      <c r="A332">
        <v>7101143</v>
      </c>
      <c r="B332" t="s">
        <v>0</v>
      </c>
    </row>
    <row r="333" spans="1:30" x14ac:dyDescent="0.25">
      <c r="A333">
        <v>8073350</v>
      </c>
      <c r="B333" t="s">
        <v>0</v>
      </c>
    </row>
    <row r="334" spans="1:30" x14ac:dyDescent="0.25">
      <c r="A334">
        <v>8073645</v>
      </c>
      <c r="B334" t="s">
        <v>0</v>
      </c>
    </row>
    <row r="335" spans="1:30" x14ac:dyDescent="0.25">
      <c r="A335" s="20">
        <v>8089666</v>
      </c>
      <c r="B335" t="s">
        <v>0</v>
      </c>
      <c r="I335">
        <v>173</v>
      </c>
      <c r="J335">
        <v>35</v>
      </c>
      <c r="K335">
        <v>120</v>
      </c>
      <c r="M335" s="23">
        <v>43</v>
      </c>
      <c r="N335">
        <v>41</v>
      </c>
    </row>
    <row r="336" spans="1:30" x14ac:dyDescent="0.25">
      <c r="A336">
        <v>8103536</v>
      </c>
      <c r="B336" t="s">
        <v>0</v>
      </c>
    </row>
    <row r="337" spans="1:31" x14ac:dyDescent="0.25">
      <c r="A337" s="21">
        <v>8124816</v>
      </c>
      <c r="B337" t="s">
        <v>0</v>
      </c>
    </row>
    <row r="338" spans="1:31" x14ac:dyDescent="0.25">
      <c r="A338">
        <v>9003267</v>
      </c>
      <c r="B338" t="s">
        <v>0</v>
      </c>
      <c r="N338">
        <v>53.5</v>
      </c>
      <c r="V338">
        <v>9.1999999999999993</v>
      </c>
    </row>
    <row r="339" spans="1:31" x14ac:dyDescent="0.25">
      <c r="A339">
        <v>9036964</v>
      </c>
      <c r="B339" t="s">
        <v>0</v>
      </c>
      <c r="N339">
        <v>20.100000000000001</v>
      </c>
      <c r="O339">
        <v>17.7</v>
      </c>
    </row>
    <row r="340" spans="1:31" x14ac:dyDescent="0.25">
      <c r="A340">
        <v>9090287</v>
      </c>
      <c r="B340" t="s">
        <v>0</v>
      </c>
      <c r="O340">
        <v>36.200000000000003</v>
      </c>
      <c r="P340">
        <v>40.5</v>
      </c>
    </row>
    <row r="341" spans="1:31" x14ac:dyDescent="0.25">
      <c r="A341">
        <v>9095148</v>
      </c>
      <c r="B341" t="s">
        <v>0</v>
      </c>
      <c r="M341">
        <v>41</v>
      </c>
      <c r="N341">
        <v>32.1</v>
      </c>
      <c r="O341">
        <v>46.1</v>
      </c>
      <c r="P341">
        <v>85.1</v>
      </c>
    </row>
    <row r="342" spans="1:31" x14ac:dyDescent="0.25">
      <c r="A342" s="14">
        <v>9104979</v>
      </c>
      <c r="B342" t="s">
        <v>0</v>
      </c>
    </row>
    <row r="343" spans="1:31" x14ac:dyDescent="0.25">
      <c r="A343">
        <v>9139514</v>
      </c>
      <c r="B343" t="s">
        <v>0</v>
      </c>
    </row>
    <row r="344" spans="1:31" x14ac:dyDescent="0.25">
      <c r="A344">
        <v>10020659</v>
      </c>
      <c r="B344" t="s">
        <v>0</v>
      </c>
      <c r="M344">
        <v>2</v>
      </c>
    </row>
    <row r="345" spans="1:31" x14ac:dyDescent="0.25">
      <c r="A345">
        <v>10025902</v>
      </c>
      <c r="B345" t="s">
        <v>0</v>
      </c>
      <c r="M345">
        <v>41.8</v>
      </c>
      <c r="N345">
        <v>34</v>
      </c>
      <c r="T345">
        <v>9</v>
      </c>
      <c r="AE345">
        <v>38.5</v>
      </c>
    </row>
    <row r="346" spans="1:31" x14ac:dyDescent="0.25">
      <c r="A346">
        <v>10027654</v>
      </c>
      <c r="B346" t="s">
        <v>0</v>
      </c>
    </row>
    <row r="347" spans="1:31" x14ac:dyDescent="0.25">
      <c r="A347">
        <v>10084485</v>
      </c>
      <c r="B347" t="s">
        <v>0</v>
      </c>
    </row>
    <row r="348" spans="1:31" x14ac:dyDescent="0.25">
      <c r="A348">
        <v>10098420</v>
      </c>
      <c r="B348" t="s">
        <v>0</v>
      </c>
    </row>
    <row r="349" spans="1:31" x14ac:dyDescent="0.25">
      <c r="A349">
        <v>10129565</v>
      </c>
      <c r="B349" t="s">
        <v>0</v>
      </c>
      <c r="N349">
        <v>85.3</v>
      </c>
      <c r="O349">
        <v>56.9</v>
      </c>
      <c r="X349">
        <v>3.3</v>
      </c>
    </row>
    <row r="350" spans="1:31" x14ac:dyDescent="0.25">
      <c r="A350" s="14">
        <v>10146828</v>
      </c>
      <c r="B350" t="s">
        <v>0</v>
      </c>
    </row>
    <row r="351" spans="1:31" x14ac:dyDescent="0.25">
      <c r="A351">
        <v>10163776</v>
      </c>
      <c r="B351" t="s">
        <v>0</v>
      </c>
      <c r="M351">
        <v>18.7</v>
      </c>
    </row>
    <row r="352" spans="1:31" x14ac:dyDescent="0.25">
      <c r="A352">
        <v>10173664</v>
      </c>
      <c r="B352" t="s">
        <v>0</v>
      </c>
      <c r="P352">
        <v>2.1</v>
      </c>
      <c r="W352">
        <v>1.5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5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82"/>
  <sheetViews>
    <sheetView workbookViewId="0">
      <selection activeCell="E17" sqref="E5:E17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6.71093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1924</v>
      </c>
      <c r="D1" t="s">
        <v>95</v>
      </c>
      <c r="E1" t="s">
        <v>133</v>
      </c>
    </row>
    <row r="2" spans="1:5" x14ac:dyDescent="0.25">
      <c r="A2">
        <v>3015058</v>
      </c>
      <c r="B2" t="s">
        <v>0</v>
      </c>
      <c r="C2" t="s">
        <v>1924</v>
      </c>
      <c r="D2" t="s">
        <v>1947</v>
      </c>
      <c r="E2">
        <v>7</v>
      </c>
    </row>
    <row r="3" spans="1:5" x14ac:dyDescent="0.25">
      <c r="A3">
        <v>10030897</v>
      </c>
      <c r="B3" t="s">
        <v>5</v>
      </c>
      <c r="C3" t="s">
        <v>1924</v>
      </c>
      <c r="D3" t="s">
        <v>1932</v>
      </c>
      <c r="E3">
        <v>6</v>
      </c>
    </row>
    <row r="4" spans="1:5" x14ac:dyDescent="0.25">
      <c r="A4">
        <v>6015647</v>
      </c>
      <c r="B4" t="s">
        <v>3</v>
      </c>
      <c r="C4" t="s">
        <v>1924</v>
      </c>
      <c r="D4" t="s">
        <v>1942</v>
      </c>
      <c r="E4">
        <v>6</v>
      </c>
    </row>
    <row r="5" spans="1:5" x14ac:dyDescent="0.25">
      <c r="A5">
        <v>2000646</v>
      </c>
      <c r="B5" t="s">
        <v>5</v>
      </c>
      <c r="C5" t="s">
        <v>1924</v>
      </c>
      <c r="D5" t="s">
        <v>1935</v>
      </c>
      <c r="E5">
        <v>5</v>
      </c>
    </row>
    <row r="6" spans="1:5" x14ac:dyDescent="0.25">
      <c r="A6">
        <v>10002875</v>
      </c>
      <c r="B6" t="s">
        <v>3</v>
      </c>
      <c r="C6" t="s">
        <v>1924</v>
      </c>
      <c r="D6" t="s">
        <v>1944</v>
      </c>
      <c r="E6">
        <v>5</v>
      </c>
    </row>
    <row r="7" spans="1:5" x14ac:dyDescent="0.25">
      <c r="A7">
        <v>8089666</v>
      </c>
      <c r="B7" t="s">
        <v>0</v>
      </c>
      <c r="C7" t="s">
        <v>1924</v>
      </c>
      <c r="D7" t="s">
        <v>1954</v>
      </c>
      <c r="E7">
        <v>5</v>
      </c>
    </row>
    <row r="8" spans="1:5" x14ac:dyDescent="0.25">
      <c r="A8">
        <v>12088444</v>
      </c>
      <c r="B8" t="s">
        <v>12</v>
      </c>
      <c r="C8" t="s">
        <v>1924</v>
      </c>
      <c r="D8" t="s">
        <v>1928</v>
      </c>
      <c r="E8">
        <v>4</v>
      </c>
    </row>
    <row r="9" spans="1:5" x14ac:dyDescent="0.25">
      <c r="A9">
        <v>1009760</v>
      </c>
      <c r="B9" t="s">
        <v>5</v>
      </c>
      <c r="C9" t="s">
        <v>1924</v>
      </c>
      <c r="D9" t="s">
        <v>1934</v>
      </c>
      <c r="E9">
        <v>4</v>
      </c>
    </row>
    <row r="10" spans="1:5" x14ac:dyDescent="0.25">
      <c r="A10">
        <v>5004654</v>
      </c>
      <c r="B10" t="s">
        <v>5</v>
      </c>
      <c r="C10" t="s">
        <v>1924</v>
      </c>
      <c r="D10" t="s">
        <v>1936</v>
      </c>
      <c r="E10">
        <v>4</v>
      </c>
    </row>
    <row r="11" spans="1:5" x14ac:dyDescent="0.25">
      <c r="A11">
        <v>9034464</v>
      </c>
      <c r="B11" t="s">
        <v>3</v>
      </c>
      <c r="C11" t="s">
        <v>1924</v>
      </c>
      <c r="D11" t="s">
        <v>1943</v>
      </c>
      <c r="E11">
        <v>4</v>
      </c>
    </row>
    <row r="12" spans="1:5" x14ac:dyDescent="0.25">
      <c r="A12">
        <v>10071135</v>
      </c>
      <c r="B12" t="s">
        <v>3</v>
      </c>
      <c r="C12" t="s">
        <v>1924</v>
      </c>
      <c r="D12" t="s">
        <v>1945</v>
      </c>
      <c r="E12">
        <v>4</v>
      </c>
    </row>
    <row r="13" spans="1:5" x14ac:dyDescent="0.25">
      <c r="A13">
        <v>4011002</v>
      </c>
      <c r="B13" t="s">
        <v>0</v>
      </c>
      <c r="C13" t="s">
        <v>1924</v>
      </c>
      <c r="D13" t="s">
        <v>1948</v>
      </c>
      <c r="E13">
        <v>4</v>
      </c>
    </row>
    <row r="14" spans="1:5" x14ac:dyDescent="0.25">
      <c r="A14">
        <v>5001097</v>
      </c>
      <c r="B14" t="s">
        <v>0</v>
      </c>
      <c r="C14" t="s">
        <v>1924</v>
      </c>
      <c r="D14" t="s">
        <v>1949</v>
      </c>
      <c r="E14">
        <v>4</v>
      </c>
    </row>
    <row r="15" spans="1:5" x14ac:dyDescent="0.25">
      <c r="A15">
        <v>6015793</v>
      </c>
      <c r="B15" t="s">
        <v>0</v>
      </c>
      <c r="C15" t="s">
        <v>1924</v>
      </c>
      <c r="D15" t="s">
        <v>1952</v>
      </c>
      <c r="E15">
        <v>4</v>
      </c>
    </row>
    <row r="16" spans="1:5" x14ac:dyDescent="0.25">
      <c r="A16">
        <v>9095148</v>
      </c>
      <c r="B16" t="s">
        <v>0</v>
      </c>
      <c r="C16" t="s">
        <v>1924</v>
      </c>
      <c r="D16" t="s">
        <v>1958</v>
      </c>
      <c r="E16">
        <v>4</v>
      </c>
    </row>
    <row r="17" spans="1:5" x14ac:dyDescent="0.25">
      <c r="A17">
        <v>10025902</v>
      </c>
      <c r="B17" t="s">
        <v>0</v>
      </c>
      <c r="C17" t="s">
        <v>1924</v>
      </c>
      <c r="D17" t="s">
        <v>1959</v>
      </c>
      <c r="E17">
        <v>4</v>
      </c>
    </row>
    <row r="18" spans="1:5" x14ac:dyDescent="0.25">
      <c r="A18">
        <v>8057159</v>
      </c>
      <c r="B18" t="s">
        <v>12</v>
      </c>
      <c r="C18" t="s">
        <v>1924</v>
      </c>
      <c r="D18" t="s">
        <v>1926</v>
      </c>
      <c r="E18">
        <v>3</v>
      </c>
    </row>
    <row r="19" spans="1:5" x14ac:dyDescent="0.25">
      <c r="A19">
        <v>9140312</v>
      </c>
      <c r="B19" t="s">
        <v>12</v>
      </c>
      <c r="C19" t="s">
        <v>1924</v>
      </c>
      <c r="D19" t="s">
        <v>1927</v>
      </c>
      <c r="E19">
        <v>3</v>
      </c>
    </row>
    <row r="20" spans="1:5" x14ac:dyDescent="0.25">
      <c r="A20">
        <v>9016278</v>
      </c>
      <c r="B20" t="s">
        <v>5</v>
      </c>
      <c r="C20" t="s">
        <v>1924</v>
      </c>
      <c r="D20" t="s">
        <v>1929</v>
      </c>
      <c r="E20">
        <v>3</v>
      </c>
    </row>
    <row r="21" spans="1:5" x14ac:dyDescent="0.25">
      <c r="A21">
        <v>9039416</v>
      </c>
      <c r="B21" t="s">
        <v>5</v>
      </c>
      <c r="C21" t="s">
        <v>1924</v>
      </c>
      <c r="D21" t="s">
        <v>1930</v>
      </c>
      <c r="E21">
        <v>3</v>
      </c>
    </row>
    <row r="22" spans="1:5" x14ac:dyDescent="0.25">
      <c r="A22">
        <v>9042861</v>
      </c>
      <c r="B22" t="s">
        <v>5</v>
      </c>
      <c r="C22" t="s">
        <v>1924</v>
      </c>
      <c r="D22" t="s">
        <v>1931</v>
      </c>
      <c r="E22">
        <v>3</v>
      </c>
    </row>
    <row r="23" spans="1:5" x14ac:dyDescent="0.25">
      <c r="A23">
        <v>500245</v>
      </c>
      <c r="B23" t="s">
        <v>3</v>
      </c>
      <c r="C23" t="s">
        <v>1924</v>
      </c>
      <c r="D23" t="s">
        <v>1937</v>
      </c>
      <c r="E23">
        <v>3</v>
      </c>
    </row>
    <row r="24" spans="1:5" x14ac:dyDescent="0.25">
      <c r="A24">
        <v>5015851</v>
      </c>
      <c r="B24" t="s">
        <v>3</v>
      </c>
      <c r="C24" t="s">
        <v>1924</v>
      </c>
      <c r="D24" t="s">
        <v>1941</v>
      </c>
      <c r="E24">
        <v>3</v>
      </c>
    </row>
    <row r="25" spans="1:5" x14ac:dyDescent="0.25">
      <c r="A25">
        <v>5001098</v>
      </c>
      <c r="B25" t="s">
        <v>0</v>
      </c>
      <c r="C25" t="s">
        <v>1924</v>
      </c>
      <c r="D25" t="s">
        <v>1950</v>
      </c>
      <c r="E25">
        <v>3</v>
      </c>
    </row>
    <row r="26" spans="1:5" x14ac:dyDescent="0.25">
      <c r="A26">
        <v>7011435</v>
      </c>
      <c r="B26" t="s">
        <v>0</v>
      </c>
      <c r="C26" t="s">
        <v>1924</v>
      </c>
      <c r="D26" t="s">
        <v>1953</v>
      </c>
      <c r="E26">
        <v>3</v>
      </c>
    </row>
    <row r="27" spans="1:5" x14ac:dyDescent="0.25">
      <c r="A27">
        <v>10129565</v>
      </c>
      <c r="B27" t="s">
        <v>0</v>
      </c>
      <c r="C27" t="s">
        <v>1924</v>
      </c>
      <c r="D27" t="s">
        <v>1960</v>
      </c>
      <c r="E27">
        <v>3</v>
      </c>
    </row>
    <row r="28" spans="1:5" x14ac:dyDescent="0.25">
      <c r="A28">
        <v>4003543</v>
      </c>
      <c r="B28" t="s">
        <v>20</v>
      </c>
      <c r="C28" t="s">
        <v>1924</v>
      </c>
      <c r="D28" t="s">
        <v>1925</v>
      </c>
      <c r="E28">
        <v>2</v>
      </c>
    </row>
    <row r="29" spans="1:5" x14ac:dyDescent="0.25">
      <c r="A29">
        <v>3909</v>
      </c>
      <c r="B29" t="s">
        <v>5</v>
      </c>
      <c r="C29" t="s">
        <v>1924</v>
      </c>
      <c r="D29" t="s">
        <v>1933</v>
      </c>
      <c r="E29">
        <v>2</v>
      </c>
    </row>
    <row r="30" spans="1:5" x14ac:dyDescent="0.25">
      <c r="A30">
        <v>2005572</v>
      </c>
      <c r="B30" t="s">
        <v>3</v>
      </c>
      <c r="C30" t="s">
        <v>1924</v>
      </c>
      <c r="D30" t="s">
        <v>1938</v>
      </c>
      <c r="E30">
        <v>2</v>
      </c>
    </row>
    <row r="31" spans="1:5" x14ac:dyDescent="0.25">
      <c r="A31">
        <v>3011892</v>
      </c>
      <c r="B31" t="s">
        <v>3</v>
      </c>
      <c r="C31" t="s">
        <v>1924</v>
      </c>
      <c r="D31" t="s">
        <v>1939</v>
      </c>
      <c r="E31">
        <v>2</v>
      </c>
    </row>
    <row r="32" spans="1:5" x14ac:dyDescent="0.25">
      <c r="A32">
        <v>4001382</v>
      </c>
      <c r="B32" t="s">
        <v>3</v>
      </c>
      <c r="C32" t="s">
        <v>1924</v>
      </c>
      <c r="D32" t="s">
        <v>1940</v>
      </c>
      <c r="E32">
        <v>2</v>
      </c>
    </row>
    <row r="33" spans="1:5" x14ac:dyDescent="0.25">
      <c r="A33">
        <v>10102021</v>
      </c>
      <c r="B33" t="s">
        <v>3</v>
      </c>
      <c r="C33" t="s">
        <v>1924</v>
      </c>
      <c r="D33" t="s">
        <v>1946</v>
      </c>
      <c r="E33">
        <v>2</v>
      </c>
    </row>
    <row r="34" spans="1:5" x14ac:dyDescent="0.25">
      <c r="A34">
        <v>6012361</v>
      </c>
      <c r="B34" t="s">
        <v>0</v>
      </c>
      <c r="C34" t="s">
        <v>1924</v>
      </c>
      <c r="D34" t="s">
        <v>1951</v>
      </c>
      <c r="E34">
        <v>2</v>
      </c>
    </row>
    <row r="35" spans="1:5" x14ac:dyDescent="0.25">
      <c r="A35">
        <v>9003267</v>
      </c>
      <c r="B35" t="s">
        <v>0</v>
      </c>
      <c r="C35" t="s">
        <v>1924</v>
      </c>
      <c r="D35" t="s">
        <v>1955</v>
      </c>
      <c r="E35">
        <v>2</v>
      </c>
    </row>
    <row r="36" spans="1:5" x14ac:dyDescent="0.25">
      <c r="A36">
        <v>9036964</v>
      </c>
      <c r="B36" t="s">
        <v>0</v>
      </c>
      <c r="C36" t="s">
        <v>1924</v>
      </c>
      <c r="D36" t="s">
        <v>1956</v>
      </c>
      <c r="E36">
        <v>2</v>
      </c>
    </row>
    <row r="37" spans="1:5" x14ac:dyDescent="0.25">
      <c r="A37">
        <v>9090287</v>
      </c>
      <c r="B37" t="s">
        <v>0</v>
      </c>
      <c r="C37" t="s">
        <v>1924</v>
      </c>
      <c r="D37" t="s">
        <v>1957</v>
      </c>
      <c r="E37">
        <v>2</v>
      </c>
    </row>
    <row r="38" spans="1:5" x14ac:dyDescent="0.25">
      <c r="A38">
        <v>10173664</v>
      </c>
      <c r="B38" t="s">
        <v>0</v>
      </c>
      <c r="C38" t="s">
        <v>1924</v>
      </c>
      <c r="D38" t="s">
        <v>1961</v>
      </c>
      <c r="E38">
        <v>2</v>
      </c>
    </row>
    <row r="39" spans="1:5" x14ac:dyDescent="0.25">
      <c r="A39">
        <v>7072184</v>
      </c>
      <c r="B39" t="s">
        <v>20</v>
      </c>
      <c r="C39" t="s">
        <v>1924</v>
      </c>
      <c r="D39" t="s">
        <v>1891</v>
      </c>
      <c r="E39">
        <v>1</v>
      </c>
    </row>
    <row r="40" spans="1:5" x14ac:dyDescent="0.25">
      <c r="A40">
        <v>9108231</v>
      </c>
      <c r="B40" t="s">
        <v>20</v>
      </c>
      <c r="C40" t="s">
        <v>1924</v>
      </c>
      <c r="D40" t="s">
        <v>1891</v>
      </c>
      <c r="E40">
        <v>1</v>
      </c>
    </row>
    <row r="41" spans="1:5" x14ac:dyDescent="0.25">
      <c r="A41">
        <v>95005911</v>
      </c>
      <c r="B41" t="s">
        <v>20</v>
      </c>
      <c r="C41" t="s">
        <v>1924</v>
      </c>
      <c r="D41" t="s">
        <v>1891</v>
      </c>
      <c r="E41">
        <v>1</v>
      </c>
    </row>
    <row r="42" spans="1:5" x14ac:dyDescent="0.25">
      <c r="A42">
        <v>14242856</v>
      </c>
      <c r="B42" t="s">
        <v>18</v>
      </c>
      <c r="C42" t="s">
        <v>1924</v>
      </c>
      <c r="D42" t="s">
        <v>1891</v>
      </c>
      <c r="E42">
        <v>1</v>
      </c>
    </row>
    <row r="43" spans="1:5" x14ac:dyDescent="0.25">
      <c r="A43">
        <v>3000983</v>
      </c>
      <c r="B43" t="s">
        <v>18</v>
      </c>
      <c r="C43" t="s">
        <v>1924</v>
      </c>
      <c r="D43" t="s">
        <v>1897</v>
      </c>
      <c r="E43">
        <v>1</v>
      </c>
    </row>
    <row r="44" spans="1:5" x14ac:dyDescent="0.25">
      <c r="A44">
        <v>7063959</v>
      </c>
      <c r="B44" t="s">
        <v>16</v>
      </c>
      <c r="C44" t="s">
        <v>1924</v>
      </c>
      <c r="D44" t="s">
        <v>1891</v>
      </c>
      <c r="E44">
        <v>1</v>
      </c>
    </row>
    <row r="45" spans="1:5" x14ac:dyDescent="0.25">
      <c r="A45">
        <v>1003215</v>
      </c>
      <c r="B45" t="s">
        <v>16</v>
      </c>
      <c r="C45" t="s">
        <v>1924</v>
      </c>
      <c r="D45" t="s">
        <v>1891</v>
      </c>
      <c r="E45">
        <v>1</v>
      </c>
    </row>
    <row r="46" spans="1:5" x14ac:dyDescent="0.25">
      <c r="A46">
        <v>1000192</v>
      </c>
      <c r="B46" t="s">
        <v>16</v>
      </c>
      <c r="C46" t="s">
        <v>1924</v>
      </c>
      <c r="D46" t="s">
        <v>1895</v>
      </c>
      <c r="E46">
        <v>1</v>
      </c>
    </row>
    <row r="47" spans="1:5" x14ac:dyDescent="0.25">
      <c r="A47">
        <v>10027526</v>
      </c>
      <c r="B47" t="s">
        <v>14</v>
      </c>
      <c r="C47" t="s">
        <v>1924</v>
      </c>
      <c r="D47" t="s">
        <v>1892</v>
      </c>
      <c r="E47">
        <v>1</v>
      </c>
    </row>
    <row r="48" spans="1:5" x14ac:dyDescent="0.25">
      <c r="A48">
        <v>14222171</v>
      </c>
      <c r="B48" t="s">
        <v>14</v>
      </c>
      <c r="C48" t="s">
        <v>1924</v>
      </c>
      <c r="D48" t="s">
        <v>1891</v>
      </c>
      <c r="E48">
        <v>1</v>
      </c>
    </row>
    <row r="49" spans="1:5" x14ac:dyDescent="0.25">
      <c r="A49">
        <v>6006917</v>
      </c>
      <c r="B49" t="s">
        <v>14</v>
      </c>
      <c r="C49" t="s">
        <v>1924</v>
      </c>
      <c r="D49" t="s">
        <v>1891</v>
      </c>
      <c r="E49">
        <v>1</v>
      </c>
    </row>
    <row r="50" spans="1:5" x14ac:dyDescent="0.25">
      <c r="A50">
        <v>13118872</v>
      </c>
      <c r="B50" t="s">
        <v>12</v>
      </c>
      <c r="C50" t="s">
        <v>1924</v>
      </c>
      <c r="D50" t="s">
        <v>1896</v>
      </c>
      <c r="E50">
        <v>1</v>
      </c>
    </row>
    <row r="51" spans="1:5" x14ac:dyDescent="0.25">
      <c r="A51">
        <v>12012030</v>
      </c>
      <c r="B51" t="s">
        <v>12</v>
      </c>
      <c r="C51" t="s">
        <v>1924</v>
      </c>
      <c r="D51" t="s">
        <v>1905</v>
      </c>
      <c r="E51">
        <v>1</v>
      </c>
    </row>
    <row r="52" spans="1:5" x14ac:dyDescent="0.25">
      <c r="A52">
        <v>9074418</v>
      </c>
      <c r="B52" t="s">
        <v>11</v>
      </c>
      <c r="C52" t="s">
        <v>1924</v>
      </c>
      <c r="D52" t="s">
        <v>1894</v>
      </c>
      <c r="E52">
        <v>1</v>
      </c>
    </row>
    <row r="53" spans="1:5" x14ac:dyDescent="0.25">
      <c r="A53">
        <v>7103068</v>
      </c>
      <c r="B53" t="s">
        <v>11</v>
      </c>
      <c r="C53" t="s">
        <v>1924</v>
      </c>
      <c r="D53" t="s">
        <v>1891</v>
      </c>
      <c r="E53">
        <v>1</v>
      </c>
    </row>
    <row r="54" spans="1:5" x14ac:dyDescent="0.25">
      <c r="A54">
        <v>6023231</v>
      </c>
      <c r="B54" t="s">
        <v>5</v>
      </c>
      <c r="C54" t="s">
        <v>1924</v>
      </c>
      <c r="D54" t="s">
        <v>1891</v>
      </c>
      <c r="E54">
        <v>1</v>
      </c>
    </row>
    <row r="55" spans="1:5" x14ac:dyDescent="0.25">
      <c r="A55">
        <v>6045127</v>
      </c>
      <c r="B55" t="s">
        <v>5</v>
      </c>
      <c r="C55" t="s">
        <v>1924</v>
      </c>
      <c r="D55" t="s">
        <v>1891</v>
      </c>
      <c r="E55">
        <v>1</v>
      </c>
    </row>
    <row r="56" spans="1:5" x14ac:dyDescent="0.25">
      <c r="A56">
        <v>7000458</v>
      </c>
      <c r="B56" t="s">
        <v>5</v>
      </c>
      <c r="C56" t="s">
        <v>1924</v>
      </c>
      <c r="D56" t="s">
        <v>1897</v>
      </c>
      <c r="E56">
        <v>1</v>
      </c>
    </row>
    <row r="57" spans="1:5" x14ac:dyDescent="0.25">
      <c r="A57">
        <v>9052398</v>
      </c>
      <c r="B57" t="s">
        <v>5</v>
      </c>
      <c r="C57" t="s">
        <v>1924</v>
      </c>
      <c r="D57" t="s">
        <v>1894</v>
      </c>
      <c r="E57">
        <v>1</v>
      </c>
    </row>
    <row r="58" spans="1:5" x14ac:dyDescent="0.25">
      <c r="A58">
        <v>9085204</v>
      </c>
      <c r="B58" t="s">
        <v>5</v>
      </c>
      <c r="C58" t="s">
        <v>1924</v>
      </c>
      <c r="D58" t="s">
        <v>1906</v>
      </c>
      <c r="E58">
        <v>1</v>
      </c>
    </row>
    <row r="59" spans="1:5" x14ac:dyDescent="0.25">
      <c r="A59">
        <v>1007631</v>
      </c>
      <c r="B59" t="s">
        <v>5</v>
      </c>
      <c r="C59" t="s">
        <v>1924</v>
      </c>
      <c r="D59" t="s">
        <v>1893</v>
      </c>
      <c r="E59">
        <v>1</v>
      </c>
    </row>
    <row r="60" spans="1:5" x14ac:dyDescent="0.25">
      <c r="A60">
        <v>3005132</v>
      </c>
      <c r="B60" t="s">
        <v>5</v>
      </c>
      <c r="C60" t="s">
        <v>1924</v>
      </c>
      <c r="D60" t="s">
        <v>1892</v>
      </c>
      <c r="E60">
        <v>1</v>
      </c>
    </row>
    <row r="61" spans="1:5" x14ac:dyDescent="0.25">
      <c r="A61">
        <v>3900219</v>
      </c>
      <c r="B61" t="s">
        <v>5</v>
      </c>
      <c r="C61" t="s">
        <v>1924</v>
      </c>
      <c r="D61" t="s">
        <v>1885</v>
      </c>
      <c r="E61">
        <v>1</v>
      </c>
    </row>
    <row r="62" spans="1:5" x14ac:dyDescent="0.25">
      <c r="A62">
        <v>4008140</v>
      </c>
      <c r="B62" t="s">
        <v>5</v>
      </c>
      <c r="C62" t="s">
        <v>1924</v>
      </c>
      <c r="D62" t="s">
        <v>1891</v>
      </c>
      <c r="E62">
        <v>1</v>
      </c>
    </row>
    <row r="63" spans="1:5" x14ac:dyDescent="0.25">
      <c r="A63">
        <v>4009906</v>
      </c>
      <c r="B63" t="s">
        <v>5</v>
      </c>
      <c r="C63" t="s">
        <v>1924</v>
      </c>
      <c r="D63" t="s">
        <v>1893</v>
      </c>
      <c r="E63">
        <v>1</v>
      </c>
    </row>
    <row r="64" spans="1:5" x14ac:dyDescent="0.25">
      <c r="A64">
        <v>4011027</v>
      </c>
      <c r="B64" t="s">
        <v>5</v>
      </c>
      <c r="C64" t="s">
        <v>1924</v>
      </c>
      <c r="D64" t="s">
        <v>1894</v>
      </c>
      <c r="E64">
        <v>1</v>
      </c>
    </row>
    <row r="65" spans="1:5" x14ac:dyDescent="0.25">
      <c r="A65">
        <v>3010583</v>
      </c>
      <c r="B65" t="s">
        <v>3</v>
      </c>
      <c r="C65" t="s">
        <v>1924</v>
      </c>
      <c r="D65" t="s">
        <v>1892</v>
      </c>
      <c r="E65">
        <v>1</v>
      </c>
    </row>
    <row r="66" spans="1:5" x14ac:dyDescent="0.25">
      <c r="A66">
        <v>6050168</v>
      </c>
      <c r="B66" t="s">
        <v>3</v>
      </c>
      <c r="C66" t="s">
        <v>1924</v>
      </c>
      <c r="D66" t="s">
        <v>1891</v>
      </c>
      <c r="E66">
        <v>1</v>
      </c>
    </row>
    <row r="67" spans="1:5" x14ac:dyDescent="0.25">
      <c r="A67">
        <v>9040167</v>
      </c>
      <c r="B67" t="s">
        <v>3</v>
      </c>
      <c r="C67" t="s">
        <v>1924</v>
      </c>
      <c r="D67" t="s">
        <v>1889</v>
      </c>
      <c r="E67">
        <v>1</v>
      </c>
    </row>
    <row r="68" spans="1:5" x14ac:dyDescent="0.25">
      <c r="A68">
        <v>9083682</v>
      </c>
      <c r="B68" t="s">
        <v>3</v>
      </c>
      <c r="C68" t="s">
        <v>1924</v>
      </c>
      <c r="D68" t="s">
        <v>1891</v>
      </c>
      <c r="E68">
        <v>1</v>
      </c>
    </row>
    <row r="69" spans="1:5" x14ac:dyDescent="0.25">
      <c r="A69">
        <v>500129</v>
      </c>
      <c r="B69" t="s">
        <v>0</v>
      </c>
      <c r="C69" t="s">
        <v>1924</v>
      </c>
      <c r="D69" t="s">
        <v>1897</v>
      </c>
      <c r="E69">
        <v>1</v>
      </c>
    </row>
    <row r="70" spans="1:5" x14ac:dyDescent="0.25">
      <c r="A70">
        <v>2005223</v>
      </c>
      <c r="B70" t="s">
        <v>0</v>
      </c>
      <c r="C70" t="s">
        <v>1924</v>
      </c>
      <c r="D70" t="s">
        <v>1892</v>
      </c>
      <c r="E70">
        <v>1</v>
      </c>
    </row>
    <row r="71" spans="1:5" x14ac:dyDescent="0.25">
      <c r="A71">
        <v>2012014</v>
      </c>
      <c r="B71" t="s">
        <v>0</v>
      </c>
      <c r="C71" t="s">
        <v>1924</v>
      </c>
      <c r="D71" t="s">
        <v>1883</v>
      </c>
      <c r="E71">
        <v>1</v>
      </c>
    </row>
    <row r="72" spans="1:5" x14ac:dyDescent="0.25">
      <c r="A72">
        <v>3000152</v>
      </c>
      <c r="B72" t="s">
        <v>0</v>
      </c>
      <c r="C72" t="s">
        <v>1924</v>
      </c>
      <c r="D72" t="s">
        <v>1891</v>
      </c>
      <c r="E72">
        <v>1</v>
      </c>
    </row>
    <row r="73" spans="1:5" x14ac:dyDescent="0.25">
      <c r="A73">
        <v>3014566</v>
      </c>
      <c r="B73" t="s">
        <v>0</v>
      </c>
      <c r="C73" t="s">
        <v>1924</v>
      </c>
      <c r="D73" t="s">
        <v>1892</v>
      </c>
      <c r="E73">
        <v>1</v>
      </c>
    </row>
    <row r="74" spans="1:5" x14ac:dyDescent="0.25">
      <c r="A74">
        <v>4000996</v>
      </c>
      <c r="B74" t="s">
        <v>0</v>
      </c>
      <c r="C74" t="s">
        <v>1924</v>
      </c>
      <c r="D74" t="s">
        <v>1893</v>
      </c>
      <c r="E74">
        <v>1</v>
      </c>
    </row>
    <row r="75" spans="1:5" x14ac:dyDescent="0.25">
      <c r="A75">
        <v>4003768</v>
      </c>
      <c r="B75" t="s">
        <v>0</v>
      </c>
      <c r="C75" t="s">
        <v>1924</v>
      </c>
      <c r="D75" t="s">
        <v>1899</v>
      </c>
      <c r="E75">
        <v>1</v>
      </c>
    </row>
    <row r="76" spans="1:5" x14ac:dyDescent="0.25">
      <c r="A76">
        <v>4006540</v>
      </c>
      <c r="B76" t="s">
        <v>0</v>
      </c>
      <c r="C76" t="s">
        <v>1924</v>
      </c>
      <c r="D76" t="s">
        <v>1902</v>
      </c>
      <c r="E76">
        <v>1</v>
      </c>
    </row>
    <row r="77" spans="1:5" x14ac:dyDescent="0.25">
      <c r="A77">
        <v>4007054</v>
      </c>
      <c r="B77" t="s">
        <v>0</v>
      </c>
      <c r="C77" t="s">
        <v>1924</v>
      </c>
      <c r="D77" t="s">
        <v>1896</v>
      </c>
      <c r="E77">
        <v>1</v>
      </c>
    </row>
    <row r="78" spans="1:5" x14ac:dyDescent="0.25">
      <c r="A78">
        <v>98005277</v>
      </c>
      <c r="B78" t="s">
        <v>0</v>
      </c>
      <c r="C78" t="s">
        <v>1924</v>
      </c>
      <c r="D78" t="s">
        <v>1891</v>
      </c>
      <c r="E78">
        <v>1</v>
      </c>
    </row>
    <row r="79" spans="1:5" x14ac:dyDescent="0.25">
      <c r="A79">
        <v>10020659</v>
      </c>
      <c r="B79" t="s">
        <v>0</v>
      </c>
      <c r="C79" t="s">
        <v>1924</v>
      </c>
      <c r="D79" t="s">
        <v>1892</v>
      </c>
      <c r="E79">
        <v>1</v>
      </c>
    </row>
    <row r="80" spans="1:5" x14ac:dyDescent="0.25">
      <c r="A80">
        <v>10163776</v>
      </c>
      <c r="B80" t="s">
        <v>0</v>
      </c>
      <c r="C80" t="s">
        <v>1924</v>
      </c>
      <c r="D80" t="s">
        <v>1892</v>
      </c>
      <c r="E80">
        <v>1</v>
      </c>
    </row>
    <row r="82" spans="1:5" x14ac:dyDescent="0.25">
      <c r="A82">
        <f>SUBTOTAL(2,CRP[Edited_BfArM Nummer2])</f>
        <v>79</v>
      </c>
      <c r="E82">
        <f>SUBTOTAL(9,CRP[Total Number of Observations])</f>
        <v>168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F370"/>
  <sheetViews>
    <sheetView workbookViewId="0">
      <selection sqref="A1:AF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7.28515625" customWidth="1"/>
    <col min="4" max="10" width="26.28515625" customWidth="1"/>
    <col min="11" max="11" width="24.7109375" customWidth="1"/>
    <col min="12" max="18" width="16.140625" customWidth="1"/>
    <col min="19" max="32" width="17.140625" customWidth="1"/>
  </cols>
  <sheetData>
    <row r="1" spans="1:32" x14ac:dyDescent="0.25">
      <c r="A1" s="6" t="s">
        <v>96</v>
      </c>
      <c r="B1" s="7" t="s">
        <v>97</v>
      </c>
      <c r="C1" s="2" t="s">
        <v>1962</v>
      </c>
      <c r="D1" s="2" t="s">
        <v>1963</v>
      </c>
      <c r="E1" s="2" t="s">
        <v>1964</v>
      </c>
      <c r="F1" s="2" t="s">
        <v>1965</v>
      </c>
      <c r="G1" s="2" t="s">
        <v>1966</v>
      </c>
      <c r="H1" s="2" t="s">
        <v>1967</v>
      </c>
      <c r="I1" s="2" t="s">
        <v>1968</v>
      </c>
      <c r="J1" s="2" t="s">
        <v>1969</v>
      </c>
      <c r="K1" s="2" t="s">
        <v>1970</v>
      </c>
      <c r="L1" s="2" t="s">
        <v>1971</v>
      </c>
      <c r="M1" s="2" t="s">
        <v>1972</v>
      </c>
      <c r="N1" s="2" t="s">
        <v>1973</v>
      </c>
      <c r="O1" s="2" t="s">
        <v>1974</v>
      </c>
      <c r="P1" s="2" t="s">
        <v>1975</v>
      </c>
      <c r="Q1" s="2" t="s">
        <v>1976</v>
      </c>
      <c r="R1" s="2" t="s">
        <v>1977</v>
      </c>
      <c r="S1" s="2" t="s">
        <v>1978</v>
      </c>
      <c r="T1" s="2" t="s">
        <v>1979</v>
      </c>
      <c r="U1" s="2" t="s">
        <v>1980</v>
      </c>
      <c r="V1" s="2" t="s">
        <v>1981</v>
      </c>
      <c r="W1" s="2" t="s">
        <v>1982</v>
      </c>
      <c r="X1" s="2" t="s">
        <v>1983</v>
      </c>
      <c r="Y1" s="2" t="s">
        <v>1984</v>
      </c>
      <c r="Z1" s="2" t="s">
        <v>1985</v>
      </c>
      <c r="AA1" s="2" t="s">
        <v>1986</v>
      </c>
      <c r="AB1" s="2" t="s">
        <v>1987</v>
      </c>
      <c r="AC1" s="2" t="s">
        <v>1988</v>
      </c>
      <c r="AD1" s="2" t="s">
        <v>1989</v>
      </c>
      <c r="AE1" s="2" t="s">
        <v>1990</v>
      </c>
      <c r="AF1" s="2" t="s">
        <v>1991</v>
      </c>
    </row>
    <row r="2" spans="1:32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spans="1:32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spans="1:32" x14ac:dyDescent="0.25">
      <c r="A5">
        <v>95005911</v>
      </c>
      <c r="B5" t="s">
        <v>20</v>
      </c>
    </row>
    <row r="6" spans="1:32" x14ac:dyDescent="0.25">
      <c r="A6">
        <v>99001908</v>
      </c>
      <c r="B6" t="s">
        <v>20</v>
      </c>
    </row>
    <row r="7" spans="1:32" x14ac:dyDescent="0.25">
      <c r="A7">
        <v>99004067</v>
      </c>
      <c r="B7" t="s">
        <v>20</v>
      </c>
      <c r="K7">
        <v>114.2</v>
      </c>
    </row>
    <row r="8" spans="1:32" x14ac:dyDescent="0.25">
      <c r="A8">
        <v>97002136</v>
      </c>
      <c r="B8" t="s">
        <v>20</v>
      </c>
    </row>
    <row r="9" spans="1:32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2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32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spans="1:32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32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>
        <v>125</v>
      </c>
      <c r="W16">
        <v>140</v>
      </c>
      <c r="Y16">
        <v>107</v>
      </c>
      <c r="AC16">
        <v>98</v>
      </c>
    </row>
    <row r="17" spans="1:32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2" x14ac:dyDescent="0.25">
      <c r="A18">
        <v>1480</v>
      </c>
      <c r="B18" t="s">
        <v>16</v>
      </c>
    </row>
    <row r="19" spans="1:32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 x14ac:dyDescent="0.25">
      <c r="A25" s="14">
        <v>99000894</v>
      </c>
      <c r="B25" t="s">
        <v>16</v>
      </c>
      <c r="C25" s="12"/>
      <c r="D25" s="12"/>
      <c r="K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 x14ac:dyDescent="0.25">
      <c r="A26">
        <v>99000897</v>
      </c>
      <c r="B26" t="s">
        <v>16</v>
      </c>
    </row>
    <row r="27" spans="1:32" x14ac:dyDescent="0.25">
      <c r="A27">
        <v>99001245</v>
      </c>
      <c r="B27" t="s">
        <v>16</v>
      </c>
    </row>
    <row r="28" spans="1:32" x14ac:dyDescent="0.25">
      <c r="A28">
        <v>99001902</v>
      </c>
      <c r="B28" t="s">
        <v>16</v>
      </c>
    </row>
    <row r="29" spans="1:32" x14ac:dyDescent="0.25">
      <c r="A29">
        <v>99001912</v>
      </c>
      <c r="B29" t="s">
        <v>16</v>
      </c>
    </row>
    <row r="30" spans="1:32" x14ac:dyDescent="0.25">
      <c r="A30">
        <v>99001913</v>
      </c>
      <c r="B30" t="s">
        <v>16</v>
      </c>
    </row>
    <row r="31" spans="1:32" x14ac:dyDescent="0.25">
      <c r="A31">
        <v>99001937</v>
      </c>
      <c r="B31" t="s">
        <v>16</v>
      </c>
    </row>
    <row r="32" spans="1:32" x14ac:dyDescent="0.25">
      <c r="A32">
        <v>99001943</v>
      </c>
      <c r="B32" t="s">
        <v>16</v>
      </c>
    </row>
    <row r="33" spans="1:32" x14ac:dyDescent="0.25">
      <c r="A33">
        <v>99001927</v>
      </c>
      <c r="B33" t="s">
        <v>16</v>
      </c>
    </row>
    <row r="34" spans="1:32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2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>
        <v>32.5</v>
      </c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32" x14ac:dyDescent="0.25">
      <c r="A37">
        <v>98008326</v>
      </c>
      <c r="B37" t="s">
        <v>16</v>
      </c>
      <c r="C37" s="12"/>
      <c r="D37" s="12"/>
      <c r="E37">
        <v>25.4</v>
      </c>
      <c r="K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spans="1:32" x14ac:dyDescent="0.25">
      <c r="A38">
        <v>99000717</v>
      </c>
      <c r="B38" t="s">
        <v>16</v>
      </c>
      <c r="C38" s="12"/>
      <c r="D38" s="12"/>
      <c r="K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40" spans="1:32" x14ac:dyDescent="0.25">
      <c r="A40" s="15">
        <v>6016435</v>
      </c>
      <c r="B40" t="s">
        <v>14</v>
      </c>
    </row>
    <row r="41" spans="1:32" x14ac:dyDescent="0.25">
      <c r="A41">
        <v>8045149</v>
      </c>
      <c r="B41" t="s">
        <v>14</v>
      </c>
    </row>
    <row r="42" spans="1:32" x14ac:dyDescent="0.25">
      <c r="A42">
        <v>10023001</v>
      </c>
      <c r="B42" t="s">
        <v>14</v>
      </c>
    </row>
    <row r="43" spans="1:32" x14ac:dyDescent="0.25">
      <c r="A43">
        <v>10027526</v>
      </c>
      <c r="B43" t="s">
        <v>14</v>
      </c>
    </row>
    <row r="44" spans="1:32" x14ac:dyDescent="0.25">
      <c r="A44">
        <v>14222171</v>
      </c>
      <c r="B44" t="s">
        <v>14</v>
      </c>
    </row>
    <row r="45" spans="1:32" x14ac:dyDescent="0.25">
      <c r="A45">
        <v>1006143</v>
      </c>
      <c r="B45" t="s">
        <v>14</v>
      </c>
    </row>
    <row r="46" spans="1:32" x14ac:dyDescent="0.25">
      <c r="A46">
        <v>6006917</v>
      </c>
      <c r="B46" t="s">
        <v>14</v>
      </c>
    </row>
    <row r="48" spans="1:32" x14ac:dyDescent="0.25">
      <c r="A48">
        <v>8057159</v>
      </c>
      <c r="B48" t="s">
        <v>12</v>
      </c>
    </row>
    <row r="49" spans="1:27" x14ac:dyDescent="0.25">
      <c r="A49" s="14">
        <v>9140312</v>
      </c>
      <c r="B49" t="s">
        <v>12</v>
      </c>
    </row>
    <row r="50" spans="1:27" x14ac:dyDescent="0.25">
      <c r="A50">
        <v>12008230</v>
      </c>
      <c r="B50" t="s">
        <v>12</v>
      </c>
    </row>
    <row r="51" spans="1:27" x14ac:dyDescent="0.25">
      <c r="A51">
        <v>12088444</v>
      </c>
      <c r="B51" t="s">
        <v>12</v>
      </c>
    </row>
    <row r="52" spans="1:27" x14ac:dyDescent="0.25">
      <c r="A52" s="14">
        <v>13118872</v>
      </c>
      <c r="B52" t="s">
        <v>12</v>
      </c>
    </row>
    <row r="53" spans="1:27" x14ac:dyDescent="0.25">
      <c r="A53">
        <v>12012030</v>
      </c>
      <c r="B53" t="s">
        <v>12</v>
      </c>
      <c r="V53">
        <v>33</v>
      </c>
      <c r="AA53">
        <v>33</v>
      </c>
    </row>
    <row r="55" spans="1:27" x14ac:dyDescent="0.25">
      <c r="A55" s="15">
        <v>9074418</v>
      </c>
      <c r="B55" t="s">
        <v>11</v>
      </c>
    </row>
    <row r="56" spans="1:27" x14ac:dyDescent="0.25">
      <c r="A56" s="14">
        <v>1263</v>
      </c>
      <c r="B56" t="s">
        <v>11</v>
      </c>
    </row>
    <row r="57" spans="1:27" x14ac:dyDescent="0.25">
      <c r="A57">
        <v>98004910</v>
      </c>
      <c r="B57" t="s">
        <v>11</v>
      </c>
    </row>
    <row r="58" spans="1:27" x14ac:dyDescent="0.25">
      <c r="A58" s="15">
        <v>7103068</v>
      </c>
      <c r="B58" t="s">
        <v>11</v>
      </c>
    </row>
    <row r="59" spans="1:27" x14ac:dyDescent="0.25">
      <c r="A59">
        <v>11240728</v>
      </c>
      <c r="B59" t="s">
        <v>11</v>
      </c>
    </row>
    <row r="61" spans="1:27" x14ac:dyDescent="0.25">
      <c r="A61">
        <v>5015869</v>
      </c>
      <c r="B61" t="s">
        <v>5</v>
      </c>
    </row>
    <row r="62" spans="1:27" x14ac:dyDescent="0.25">
      <c r="A62" s="15">
        <v>5016969</v>
      </c>
      <c r="B62" t="s">
        <v>5</v>
      </c>
    </row>
    <row r="63" spans="1:27" x14ac:dyDescent="0.25">
      <c r="A63">
        <v>6023231</v>
      </c>
      <c r="B63" t="s">
        <v>5</v>
      </c>
    </row>
    <row r="64" spans="1:27" x14ac:dyDescent="0.25">
      <c r="A64" s="15">
        <v>6011198</v>
      </c>
      <c r="B64" t="s">
        <v>5</v>
      </c>
    </row>
    <row r="65" spans="1:11" x14ac:dyDescent="0.25">
      <c r="A65" s="14">
        <v>6012681</v>
      </c>
      <c r="B65" t="s">
        <v>5</v>
      </c>
    </row>
    <row r="66" spans="1:11" x14ac:dyDescent="0.25">
      <c r="A66">
        <v>6014511</v>
      </c>
      <c r="B66" t="s">
        <v>5</v>
      </c>
    </row>
    <row r="67" spans="1:11" x14ac:dyDescent="0.25">
      <c r="A67">
        <v>6045127</v>
      </c>
      <c r="B67" t="s">
        <v>5</v>
      </c>
      <c r="K67" s="41">
        <v>157.35720000000001</v>
      </c>
    </row>
    <row r="68" spans="1:11" x14ac:dyDescent="0.25">
      <c r="A68" s="14">
        <v>7000458</v>
      </c>
      <c r="B68" t="s">
        <v>5</v>
      </c>
    </row>
    <row r="69" spans="1:11" x14ac:dyDescent="0.25">
      <c r="A69">
        <v>7015502</v>
      </c>
      <c r="B69" t="s">
        <v>5</v>
      </c>
    </row>
    <row r="70" spans="1:11" x14ac:dyDescent="0.25">
      <c r="A70">
        <v>7025847</v>
      </c>
      <c r="B70" t="s">
        <v>5</v>
      </c>
    </row>
    <row r="71" spans="1:11" x14ac:dyDescent="0.25">
      <c r="A71">
        <v>7082707</v>
      </c>
      <c r="B71" t="s">
        <v>5</v>
      </c>
    </row>
    <row r="72" spans="1:11" x14ac:dyDescent="0.25">
      <c r="A72" s="14">
        <v>7083159</v>
      </c>
      <c r="B72" t="s">
        <v>5</v>
      </c>
    </row>
    <row r="73" spans="1:11" x14ac:dyDescent="0.25">
      <c r="A73">
        <v>7084659</v>
      </c>
      <c r="B73" t="s">
        <v>5</v>
      </c>
    </row>
    <row r="74" spans="1:11" x14ac:dyDescent="0.25">
      <c r="A74" s="14">
        <v>7076814</v>
      </c>
      <c r="B74" t="s">
        <v>5</v>
      </c>
    </row>
    <row r="75" spans="1:11" x14ac:dyDescent="0.25">
      <c r="A75">
        <v>7076815</v>
      </c>
      <c r="B75" t="s">
        <v>5</v>
      </c>
    </row>
    <row r="76" spans="1:11" x14ac:dyDescent="0.25">
      <c r="A76">
        <v>7089231</v>
      </c>
      <c r="B76" t="s">
        <v>5</v>
      </c>
    </row>
    <row r="77" spans="1:11" x14ac:dyDescent="0.25">
      <c r="A77">
        <v>7116004</v>
      </c>
      <c r="B77" t="s">
        <v>5</v>
      </c>
    </row>
    <row r="78" spans="1:11" x14ac:dyDescent="0.25">
      <c r="A78">
        <v>8003819</v>
      </c>
      <c r="B78" t="s">
        <v>5</v>
      </c>
    </row>
    <row r="79" spans="1:11" x14ac:dyDescent="0.25">
      <c r="A79" s="14">
        <v>8091779</v>
      </c>
      <c r="B79" t="s">
        <v>5</v>
      </c>
    </row>
    <row r="80" spans="1:11" x14ac:dyDescent="0.25">
      <c r="A80">
        <v>8112522</v>
      </c>
      <c r="B80" t="s">
        <v>5</v>
      </c>
    </row>
    <row r="81" spans="1:26" x14ac:dyDescent="0.25">
      <c r="A81">
        <v>8127397</v>
      </c>
      <c r="B81" t="s">
        <v>5</v>
      </c>
    </row>
    <row r="82" spans="1:26" x14ac:dyDescent="0.25">
      <c r="A82">
        <v>8130998</v>
      </c>
      <c r="B82" t="s">
        <v>5</v>
      </c>
    </row>
    <row r="83" spans="1:26" x14ac:dyDescent="0.25">
      <c r="A83" s="14">
        <v>9002836</v>
      </c>
      <c r="B83" t="s">
        <v>5</v>
      </c>
    </row>
    <row r="84" spans="1:26" x14ac:dyDescent="0.25">
      <c r="A84" s="14">
        <v>9003331</v>
      </c>
      <c r="B84" t="s">
        <v>5</v>
      </c>
    </row>
    <row r="85" spans="1:26" x14ac:dyDescent="0.25">
      <c r="A85">
        <v>9003370</v>
      </c>
      <c r="B85" t="s">
        <v>5</v>
      </c>
      <c r="L85" s="25">
        <v>37.837800000000001</v>
      </c>
      <c r="M85" s="25"/>
      <c r="N85" s="25"/>
      <c r="O85" s="25"/>
    </row>
    <row r="86" spans="1:26" x14ac:dyDescent="0.25">
      <c r="A86">
        <v>9016278</v>
      </c>
      <c r="B86" t="s">
        <v>5</v>
      </c>
      <c r="E86" s="41">
        <v>72.072000000000003</v>
      </c>
      <c r="F86" s="42"/>
      <c r="G86" s="42"/>
      <c r="H86" s="42"/>
      <c r="I86" s="41">
        <v>56.456400000000002</v>
      </c>
      <c r="J86" s="42"/>
      <c r="K86" s="42"/>
      <c r="L86" s="42"/>
      <c r="M86" s="42"/>
      <c r="N86" s="41">
        <v>54.654600000000002</v>
      </c>
    </row>
    <row r="87" spans="1:26" x14ac:dyDescent="0.25">
      <c r="A87">
        <v>9030684</v>
      </c>
      <c r="B87" t="s">
        <v>5</v>
      </c>
      <c r="L87" s="41">
        <v>142.34219999999999</v>
      </c>
      <c r="M87" s="42"/>
      <c r="N87" s="42"/>
      <c r="O87" s="42"/>
      <c r="P87" s="41">
        <v>29.429400000000001</v>
      </c>
    </row>
    <row r="88" spans="1:26" x14ac:dyDescent="0.25">
      <c r="A88">
        <v>9031387</v>
      </c>
      <c r="B88" t="s">
        <v>5</v>
      </c>
      <c r="Z88" s="41">
        <v>64.864800000000002</v>
      </c>
    </row>
    <row r="89" spans="1:26" x14ac:dyDescent="0.25">
      <c r="A89">
        <v>9038676</v>
      </c>
      <c r="B89" t="s">
        <v>5</v>
      </c>
    </row>
    <row r="90" spans="1:26" x14ac:dyDescent="0.25">
      <c r="A90" s="14">
        <v>9039416</v>
      </c>
      <c r="B90" t="s">
        <v>5</v>
      </c>
    </row>
    <row r="91" spans="1:26" x14ac:dyDescent="0.25">
      <c r="A91">
        <v>9042861</v>
      </c>
      <c r="B91" t="s">
        <v>5</v>
      </c>
    </row>
    <row r="92" spans="1:26" x14ac:dyDescent="0.25">
      <c r="A92" s="14">
        <v>9044899</v>
      </c>
      <c r="B92" t="s">
        <v>5</v>
      </c>
    </row>
    <row r="93" spans="1:26" x14ac:dyDescent="0.25">
      <c r="A93">
        <v>9052398</v>
      </c>
      <c r="B93" t="s">
        <v>5</v>
      </c>
      <c r="L93" s="41">
        <v>70.270200000000003</v>
      </c>
      <c r="M93" s="41"/>
      <c r="N93" s="41">
        <v>45.045000000000002</v>
      </c>
    </row>
    <row r="94" spans="1:26" x14ac:dyDescent="0.25">
      <c r="A94">
        <v>9085204</v>
      </c>
      <c r="B94" t="s">
        <v>5</v>
      </c>
    </row>
    <row r="95" spans="1:26" x14ac:dyDescent="0.25">
      <c r="A95">
        <v>9105492</v>
      </c>
      <c r="B95" t="s">
        <v>5</v>
      </c>
    </row>
    <row r="96" spans="1:26" x14ac:dyDescent="0.25">
      <c r="A96" s="14">
        <v>9138470</v>
      </c>
      <c r="B96" t="s">
        <v>5</v>
      </c>
    </row>
    <row r="97" spans="1:21" x14ac:dyDescent="0.25">
      <c r="A97" s="14">
        <v>9150676</v>
      </c>
      <c r="B97" t="s">
        <v>5</v>
      </c>
    </row>
    <row r="98" spans="1:21" x14ac:dyDescent="0.25">
      <c r="A98" s="14">
        <v>10010926</v>
      </c>
      <c r="B98" t="s">
        <v>5</v>
      </c>
      <c r="M98" s="41">
        <v>324.32400000000001</v>
      </c>
      <c r="N98" s="25">
        <v>180.78059999999999</v>
      </c>
      <c r="O98" s="25"/>
      <c r="R98" s="25">
        <v>345.94600000000003</v>
      </c>
      <c r="S98" s="25"/>
      <c r="U98" s="25">
        <v>329.72899999999998</v>
      </c>
    </row>
    <row r="99" spans="1:21" x14ac:dyDescent="0.25">
      <c r="A99">
        <v>10030897</v>
      </c>
      <c r="B99" t="s">
        <v>5</v>
      </c>
    </row>
    <row r="100" spans="1:21" x14ac:dyDescent="0.25">
      <c r="A100" s="16">
        <v>10091530</v>
      </c>
      <c r="B100" t="s">
        <v>5</v>
      </c>
    </row>
    <row r="101" spans="1:21" x14ac:dyDescent="0.25">
      <c r="A101">
        <v>10102052</v>
      </c>
      <c r="B101" t="s">
        <v>5</v>
      </c>
    </row>
    <row r="102" spans="1:21" x14ac:dyDescent="0.25">
      <c r="A102">
        <v>10104735</v>
      </c>
      <c r="B102" t="s">
        <v>5</v>
      </c>
    </row>
    <row r="103" spans="1:21" x14ac:dyDescent="0.25">
      <c r="A103" s="15">
        <v>10109552</v>
      </c>
      <c r="B103" t="s">
        <v>5</v>
      </c>
    </row>
    <row r="104" spans="1:21" x14ac:dyDescent="0.25">
      <c r="A104">
        <v>10131550</v>
      </c>
      <c r="B104" t="s">
        <v>5</v>
      </c>
    </row>
    <row r="105" spans="1:21" x14ac:dyDescent="0.25">
      <c r="A105">
        <v>10131607</v>
      </c>
      <c r="B105" t="s">
        <v>5</v>
      </c>
    </row>
    <row r="106" spans="1:21" x14ac:dyDescent="0.25">
      <c r="A106">
        <v>10145202</v>
      </c>
      <c r="B106" t="s">
        <v>5</v>
      </c>
    </row>
    <row r="107" spans="1:21" x14ac:dyDescent="0.25">
      <c r="A107">
        <v>10158770</v>
      </c>
      <c r="B107" t="s">
        <v>5</v>
      </c>
    </row>
    <row r="108" spans="1:21" x14ac:dyDescent="0.25">
      <c r="A108">
        <v>10162949</v>
      </c>
      <c r="B108" t="s">
        <v>5</v>
      </c>
    </row>
    <row r="109" spans="1:21" x14ac:dyDescent="0.25">
      <c r="A109">
        <v>10171633</v>
      </c>
      <c r="B109" t="s">
        <v>5</v>
      </c>
    </row>
    <row r="110" spans="1:21" x14ac:dyDescent="0.25">
      <c r="A110">
        <v>10180409</v>
      </c>
      <c r="B110" t="s">
        <v>5</v>
      </c>
    </row>
    <row r="111" spans="1:21" x14ac:dyDescent="0.25">
      <c r="A111">
        <v>11005762</v>
      </c>
      <c r="B111" t="s">
        <v>5</v>
      </c>
    </row>
    <row r="112" spans="1:21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2" x14ac:dyDescent="0.25">
      <c r="A129">
        <v>12229481</v>
      </c>
      <c r="B129" t="s">
        <v>5</v>
      </c>
    </row>
    <row r="130" spans="1:32" x14ac:dyDescent="0.25">
      <c r="A130">
        <v>12258821</v>
      </c>
      <c r="B130" t="s">
        <v>5</v>
      </c>
    </row>
    <row r="131" spans="1:32" x14ac:dyDescent="0.25">
      <c r="A131">
        <v>12309729</v>
      </c>
      <c r="B131" t="s">
        <v>5</v>
      </c>
    </row>
    <row r="132" spans="1:32" x14ac:dyDescent="0.25">
      <c r="A132">
        <v>12314941</v>
      </c>
      <c r="B132" t="s">
        <v>5</v>
      </c>
    </row>
    <row r="133" spans="1:32" x14ac:dyDescent="0.25">
      <c r="A133">
        <v>12323945</v>
      </c>
      <c r="B133" t="s">
        <v>5</v>
      </c>
    </row>
    <row r="134" spans="1:32" x14ac:dyDescent="0.25">
      <c r="A134">
        <v>13005942</v>
      </c>
      <c r="B134" t="s">
        <v>5</v>
      </c>
    </row>
    <row r="135" spans="1:32" x14ac:dyDescent="0.25">
      <c r="A135">
        <v>324</v>
      </c>
      <c r="B135" t="s">
        <v>5</v>
      </c>
      <c r="L135">
        <v>33</v>
      </c>
      <c r="AB135">
        <v>30.7</v>
      </c>
    </row>
    <row r="136" spans="1:32" x14ac:dyDescent="0.25">
      <c r="A136" s="14">
        <v>3909</v>
      </c>
      <c r="B136" t="s">
        <v>5</v>
      </c>
      <c r="AF136">
        <v>49</v>
      </c>
    </row>
    <row r="137" spans="1:32" x14ac:dyDescent="0.25">
      <c r="A137" s="14">
        <v>4663</v>
      </c>
      <c r="B137" t="s">
        <v>5</v>
      </c>
    </row>
    <row r="138" spans="1:32" x14ac:dyDescent="0.25">
      <c r="A138">
        <v>1005522</v>
      </c>
      <c r="B138" t="s">
        <v>5</v>
      </c>
    </row>
    <row r="139" spans="1:32" x14ac:dyDescent="0.25">
      <c r="A139">
        <v>1007631</v>
      </c>
      <c r="B139" t="s">
        <v>5</v>
      </c>
    </row>
    <row r="140" spans="1:32" x14ac:dyDescent="0.25">
      <c r="A140">
        <v>1009760</v>
      </c>
      <c r="B140" t="s">
        <v>5</v>
      </c>
    </row>
    <row r="141" spans="1:32" x14ac:dyDescent="0.25">
      <c r="A141">
        <v>2000646</v>
      </c>
      <c r="B141" t="s">
        <v>5</v>
      </c>
      <c r="L141">
        <v>45.5</v>
      </c>
      <c r="M141">
        <v>55</v>
      </c>
      <c r="R141">
        <v>50</v>
      </c>
      <c r="S141">
        <v>42</v>
      </c>
      <c r="T141">
        <v>45</v>
      </c>
    </row>
    <row r="142" spans="1:32" x14ac:dyDescent="0.25">
      <c r="A142">
        <v>2003761</v>
      </c>
      <c r="B142" t="s">
        <v>5</v>
      </c>
    </row>
    <row r="143" spans="1:32" x14ac:dyDescent="0.25">
      <c r="A143">
        <v>2004061</v>
      </c>
      <c r="B143" t="s">
        <v>5</v>
      </c>
    </row>
    <row r="144" spans="1:3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18" x14ac:dyDescent="0.25">
      <c r="A161">
        <v>4011027</v>
      </c>
      <c r="B161" t="s">
        <v>5</v>
      </c>
      <c r="N161" s="25">
        <v>67.872</v>
      </c>
      <c r="O161" s="25"/>
    </row>
    <row r="162" spans="1:18" x14ac:dyDescent="0.25">
      <c r="A162">
        <v>4011920</v>
      </c>
      <c r="B162" t="s">
        <v>5</v>
      </c>
    </row>
    <row r="163" spans="1:18" x14ac:dyDescent="0.25">
      <c r="A163">
        <v>4012248</v>
      </c>
      <c r="B163" t="s">
        <v>5</v>
      </c>
    </row>
    <row r="164" spans="1:18" x14ac:dyDescent="0.25">
      <c r="A164">
        <v>4013603</v>
      </c>
      <c r="B164" t="s">
        <v>5</v>
      </c>
    </row>
    <row r="165" spans="1:18" x14ac:dyDescent="0.25">
      <c r="A165">
        <v>5004654</v>
      </c>
      <c r="B165" t="s">
        <v>5</v>
      </c>
      <c r="M165" s="25">
        <v>3.6684999999999999</v>
      </c>
      <c r="R165" s="25">
        <v>34.234200000000001</v>
      </c>
    </row>
    <row r="166" spans="1:18" x14ac:dyDescent="0.25">
      <c r="A166" s="16">
        <v>5006761</v>
      </c>
      <c r="B166" t="s">
        <v>5</v>
      </c>
    </row>
    <row r="167" spans="1:18" x14ac:dyDescent="0.25">
      <c r="A167">
        <v>5008807</v>
      </c>
      <c r="B167" t="s">
        <v>5</v>
      </c>
    </row>
    <row r="168" spans="1:18" x14ac:dyDescent="0.25">
      <c r="A168">
        <v>5009400</v>
      </c>
      <c r="B168" t="s">
        <v>5</v>
      </c>
    </row>
    <row r="169" spans="1:18" x14ac:dyDescent="0.25">
      <c r="A169">
        <v>5013211</v>
      </c>
      <c r="B169" t="s">
        <v>5</v>
      </c>
    </row>
    <row r="170" spans="1:18" x14ac:dyDescent="0.25">
      <c r="A170">
        <v>5013494</v>
      </c>
      <c r="B170" t="s">
        <v>5</v>
      </c>
    </row>
    <row r="171" spans="1:18" x14ac:dyDescent="0.25">
      <c r="A171" s="15">
        <v>5016255</v>
      </c>
      <c r="B171" t="s">
        <v>5</v>
      </c>
    </row>
    <row r="172" spans="1:18" x14ac:dyDescent="0.25">
      <c r="A172">
        <v>6005884</v>
      </c>
      <c r="B172" t="s">
        <v>5</v>
      </c>
    </row>
    <row r="173" spans="1:18" x14ac:dyDescent="0.25">
      <c r="A173">
        <v>6012448</v>
      </c>
      <c r="B173" t="s">
        <v>5</v>
      </c>
    </row>
    <row r="174" spans="1:18" x14ac:dyDescent="0.25">
      <c r="A174">
        <v>7000457</v>
      </c>
      <c r="B174" t="s">
        <v>5</v>
      </c>
    </row>
    <row r="175" spans="1:18" x14ac:dyDescent="0.25">
      <c r="A175" s="15">
        <v>7072644</v>
      </c>
      <c r="B175" t="s">
        <v>5</v>
      </c>
    </row>
    <row r="176" spans="1:18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15" x14ac:dyDescent="0.25">
      <c r="A193">
        <v>95007023</v>
      </c>
      <c r="B193" t="s">
        <v>5</v>
      </c>
    </row>
    <row r="194" spans="1:15" x14ac:dyDescent="0.25">
      <c r="A194">
        <v>95900316</v>
      </c>
      <c r="B194" t="s">
        <v>5</v>
      </c>
    </row>
    <row r="195" spans="1:15" x14ac:dyDescent="0.25">
      <c r="A195">
        <v>96004031</v>
      </c>
      <c r="B195" t="s">
        <v>5</v>
      </c>
    </row>
    <row r="196" spans="1:15" x14ac:dyDescent="0.25">
      <c r="A196">
        <v>96900455</v>
      </c>
      <c r="B196" t="s">
        <v>5</v>
      </c>
    </row>
    <row r="197" spans="1:15" x14ac:dyDescent="0.25">
      <c r="A197">
        <v>97004458</v>
      </c>
      <c r="B197" t="s">
        <v>5</v>
      </c>
    </row>
    <row r="198" spans="1:15" x14ac:dyDescent="0.25">
      <c r="A198">
        <v>97009212</v>
      </c>
      <c r="B198" t="s">
        <v>5</v>
      </c>
    </row>
    <row r="199" spans="1:15" x14ac:dyDescent="0.25">
      <c r="A199">
        <v>98006038</v>
      </c>
      <c r="B199" t="s">
        <v>5</v>
      </c>
    </row>
    <row r="200" spans="1:15" x14ac:dyDescent="0.25">
      <c r="A200">
        <v>98009041</v>
      </c>
      <c r="B200" t="s">
        <v>5</v>
      </c>
    </row>
    <row r="201" spans="1:15" x14ac:dyDescent="0.25">
      <c r="A201">
        <v>99000714</v>
      </c>
      <c r="B201" t="s">
        <v>5</v>
      </c>
    </row>
    <row r="202" spans="1:15" x14ac:dyDescent="0.25">
      <c r="A202">
        <v>99002655</v>
      </c>
      <c r="B202" t="s">
        <v>5</v>
      </c>
    </row>
    <row r="203" spans="1:15" x14ac:dyDescent="0.25">
      <c r="A203">
        <v>99007116</v>
      </c>
      <c r="B203" t="s">
        <v>5</v>
      </c>
    </row>
    <row r="204" spans="1:15" x14ac:dyDescent="0.25">
      <c r="A204">
        <v>99901293</v>
      </c>
      <c r="B204" t="s">
        <v>5</v>
      </c>
    </row>
    <row r="205" spans="1:15" x14ac:dyDescent="0.25">
      <c r="A205">
        <v>99901604</v>
      </c>
      <c r="B205" t="s">
        <v>5</v>
      </c>
    </row>
    <row r="206" spans="1:15" x14ac:dyDescent="0.25">
      <c r="A206" s="17"/>
    </row>
    <row r="207" spans="1:15" x14ac:dyDescent="0.25">
      <c r="A207">
        <v>4289</v>
      </c>
      <c r="B207" t="s">
        <v>3</v>
      </c>
      <c r="L207">
        <v>22</v>
      </c>
      <c r="M207">
        <v>73</v>
      </c>
      <c r="N207">
        <v>142</v>
      </c>
    </row>
    <row r="208" spans="1:15" x14ac:dyDescent="0.25">
      <c r="A208">
        <v>500245</v>
      </c>
      <c r="B208" t="s">
        <v>3</v>
      </c>
      <c r="O208">
        <v>68</v>
      </c>
    </row>
    <row r="209" spans="1:24" x14ac:dyDescent="0.25">
      <c r="A209">
        <v>2002573</v>
      </c>
      <c r="B209" t="s">
        <v>3</v>
      </c>
    </row>
    <row r="210" spans="1:24" x14ac:dyDescent="0.25">
      <c r="A210">
        <v>2003539</v>
      </c>
      <c r="B210" t="s">
        <v>3</v>
      </c>
    </row>
    <row r="211" spans="1:24" x14ac:dyDescent="0.25">
      <c r="A211">
        <v>2003649</v>
      </c>
      <c r="B211" t="s">
        <v>3</v>
      </c>
    </row>
    <row r="212" spans="1:24" x14ac:dyDescent="0.25">
      <c r="A212">
        <v>2005572</v>
      </c>
      <c r="B212" t="s">
        <v>3</v>
      </c>
      <c r="L212" s="25">
        <v>29.184999999999999</v>
      </c>
    </row>
    <row r="213" spans="1:24" x14ac:dyDescent="0.25">
      <c r="A213">
        <v>2013117</v>
      </c>
      <c r="B213" t="s">
        <v>3</v>
      </c>
    </row>
    <row r="214" spans="1:24" x14ac:dyDescent="0.25">
      <c r="A214" s="14">
        <v>3009633</v>
      </c>
      <c r="B214" t="s">
        <v>3</v>
      </c>
    </row>
    <row r="215" spans="1:24" x14ac:dyDescent="0.25">
      <c r="A215" s="14">
        <v>3010583</v>
      </c>
      <c r="B215" t="s">
        <v>3</v>
      </c>
    </row>
    <row r="216" spans="1:24" x14ac:dyDescent="0.25">
      <c r="A216" s="18">
        <v>3011892</v>
      </c>
      <c r="B216" t="s">
        <v>3</v>
      </c>
      <c r="S216" s="25">
        <v>45.247999999999998</v>
      </c>
    </row>
    <row r="217" spans="1:24" x14ac:dyDescent="0.25">
      <c r="A217">
        <v>4001382</v>
      </c>
      <c r="B217" t="s">
        <v>3</v>
      </c>
      <c r="W217" s="23">
        <v>5.5</v>
      </c>
      <c r="X217" s="23">
        <v>9.6666000000000007</v>
      </c>
    </row>
    <row r="218" spans="1:24" x14ac:dyDescent="0.25">
      <c r="A218">
        <v>5018675</v>
      </c>
      <c r="B218" t="s">
        <v>3</v>
      </c>
    </row>
    <row r="219" spans="1:24" x14ac:dyDescent="0.25">
      <c r="A219" s="14">
        <v>6050168</v>
      </c>
      <c r="B219" t="s">
        <v>3</v>
      </c>
    </row>
    <row r="220" spans="1:24" x14ac:dyDescent="0.25">
      <c r="A220" s="16">
        <v>6062742</v>
      </c>
      <c r="B220" t="s">
        <v>3</v>
      </c>
    </row>
    <row r="221" spans="1:24" x14ac:dyDescent="0.25">
      <c r="A221">
        <v>7003242</v>
      </c>
      <c r="B221" t="s">
        <v>3</v>
      </c>
    </row>
    <row r="222" spans="1:24" x14ac:dyDescent="0.25">
      <c r="A222">
        <v>8016252</v>
      </c>
      <c r="B222" t="s">
        <v>3</v>
      </c>
    </row>
    <row r="223" spans="1:24" x14ac:dyDescent="0.25">
      <c r="A223">
        <v>12022536</v>
      </c>
      <c r="B223" t="s">
        <v>3</v>
      </c>
    </row>
    <row r="224" spans="1:24" x14ac:dyDescent="0.25">
      <c r="A224">
        <v>13020792</v>
      </c>
      <c r="B224" t="s">
        <v>3</v>
      </c>
    </row>
    <row r="225" spans="1:20" x14ac:dyDescent="0.25">
      <c r="A225">
        <v>97005797</v>
      </c>
      <c r="B225" t="s">
        <v>3</v>
      </c>
    </row>
    <row r="226" spans="1:20" x14ac:dyDescent="0.25">
      <c r="A226">
        <v>99000345</v>
      </c>
      <c r="B226" t="s">
        <v>3</v>
      </c>
    </row>
    <row r="227" spans="1:20" x14ac:dyDescent="0.25">
      <c r="A227" s="14">
        <v>5006592</v>
      </c>
      <c r="B227" t="s">
        <v>3</v>
      </c>
    </row>
    <row r="228" spans="1:20" x14ac:dyDescent="0.25">
      <c r="A228">
        <v>5007274</v>
      </c>
      <c r="B228" t="s">
        <v>3</v>
      </c>
    </row>
    <row r="229" spans="1:20" x14ac:dyDescent="0.25">
      <c r="A229">
        <v>5015851</v>
      </c>
      <c r="B229" t="s">
        <v>3</v>
      </c>
    </row>
    <row r="230" spans="1:20" x14ac:dyDescent="0.25">
      <c r="A230">
        <v>6015647</v>
      </c>
      <c r="B230" t="s">
        <v>3</v>
      </c>
      <c r="L230">
        <v>16.399999999999999</v>
      </c>
      <c r="M230">
        <v>14</v>
      </c>
      <c r="O230">
        <v>16</v>
      </c>
      <c r="Q230">
        <v>18.600000000000001</v>
      </c>
      <c r="S230">
        <v>18</v>
      </c>
    </row>
    <row r="231" spans="1:20" x14ac:dyDescent="0.25">
      <c r="A231" s="14">
        <v>6056633</v>
      </c>
      <c r="B231" t="s">
        <v>3</v>
      </c>
    </row>
    <row r="232" spans="1:20" x14ac:dyDescent="0.25">
      <c r="A232">
        <v>7086224</v>
      </c>
      <c r="B232" t="s">
        <v>3</v>
      </c>
      <c r="T232" s="25">
        <v>58.822400000000002</v>
      </c>
    </row>
    <row r="233" spans="1:20" x14ac:dyDescent="0.25">
      <c r="A233" s="14">
        <v>8040959</v>
      </c>
      <c r="B233" t="s">
        <v>3</v>
      </c>
    </row>
    <row r="234" spans="1:20" x14ac:dyDescent="0.25">
      <c r="A234">
        <v>8107048</v>
      </c>
      <c r="B234" t="s">
        <v>3</v>
      </c>
    </row>
    <row r="235" spans="1:20" x14ac:dyDescent="0.25">
      <c r="A235" s="14">
        <v>8124044</v>
      </c>
      <c r="B235" t="s">
        <v>3</v>
      </c>
    </row>
    <row r="236" spans="1:20" x14ac:dyDescent="0.25">
      <c r="A236">
        <v>8142949</v>
      </c>
      <c r="B236" t="s">
        <v>3</v>
      </c>
    </row>
    <row r="237" spans="1:20" x14ac:dyDescent="0.25">
      <c r="A237">
        <v>9023306</v>
      </c>
      <c r="B237" t="s">
        <v>3</v>
      </c>
    </row>
    <row r="238" spans="1:20" x14ac:dyDescent="0.25">
      <c r="A238">
        <v>9034464</v>
      </c>
      <c r="B238" t="s">
        <v>3</v>
      </c>
    </row>
    <row r="239" spans="1:20" x14ac:dyDescent="0.25">
      <c r="A239">
        <v>9040167</v>
      </c>
      <c r="B239" t="s">
        <v>3</v>
      </c>
    </row>
    <row r="240" spans="1:20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1" x14ac:dyDescent="0.25">
      <c r="A289" s="14">
        <v>500129</v>
      </c>
      <c r="B289" t="s">
        <v>0</v>
      </c>
      <c r="AD289" s="25">
        <v>52.6008</v>
      </c>
      <c r="AE289" s="25"/>
    </row>
    <row r="290" spans="1:31" x14ac:dyDescent="0.25">
      <c r="A290" s="20">
        <v>1002033</v>
      </c>
      <c r="B290" t="s">
        <v>0</v>
      </c>
    </row>
    <row r="291" spans="1:31" x14ac:dyDescent="0.25">
      <c r="A291" s="14">
        <v>1003457</v>
      </c>
      <c r="B291" t="s">
        <v>0</v>
      </c>
    </row>
    <row r="292" spans="1:31" x14ac:dyDescent="0.25">
      <c r="A292" s="14">
        <v>2005223</v>
      </c>
      <c r="B292" t="s">
        <v>0</v>
      </c>
    </row>
    <row r="293" spans="1:31" x14ac:dyDescent="0.25">
      <c r="A293">
        <v>2006107</v>
      </c>
      <c r="B293" t="s">
        <v>0</v>
      </c>
    </row>
    <row r="294" spans="1:31" x14ac:dyDescent="0.25">
      <c r="A294" s="14">
        <v>2012014</v>
      </c>
      <c r="B294" t="s">
        <v>0</v>
      </c>
    </row>
    <row r="295" spans="1:31" x14ac:dyDescent="0.25">
      <c r="A295" s="14">
        <v>3000152</v>
      </c>
      <c r="B295" t="s">
        <v>0</v>
      </c>
      <c r="K295">
        <v>5.69</v>
      </c>
    </row>
    <row r="296" spans="1:31" x14ac:dyDescent="0.25">
      <c r="A296">
        <v>3014566</v>
      </c>
      <c r="B296" t="s">
        <v>0</v>
      </c>
    </row>
    <row r="297" spans="1:31" x14ac:dyDescent="0.25">
      <c r="A297">
        <v>3015058</v>
      </c>
      <c r="B297" t="s">
        <v>0</v>
      </c>
      <c r="C297">
        <v>32</v>
      </c>
      <c r="D297" s="23">
        <v>19.5</v>
      </c>
      <c r="E297">
        <v>17</v>
      </c>
      <c r="G297">
        <v>16</v>
      </c>
      <c r="M297">
        <v>5</v>
      </c>
      <c r="N297">
        <v>7</v>
      </c>
      <c r="Q297">
        <v>9</v>
      </c>
      <c r="R297">
        <v>7</v>
      </c>
    </row>
    <row r="298" spans="1:31" x14ac:dyDescent="0.25">
      <c r="A298" s="18">
        <v>4000996</v>
      </c>
      <c r="B298" t="s">
        <v>0</v>
      </c>
      <c r="M298" s="25">
        <v>12.6126</v>
      </c>
      <c r="O298" s="25">
        <v>10.8108</v>
      </c>
      <c r="W298" s="25">
        <v>12.012</v>
      </c>
    </row>
    <row r="299" spans="1:31" x14ac:dyDescent="0.25">
      <c r="A299">
        <v>4003768</v>
      </c>
      <c r="B299" t="s">
        <v>0</v>
      </c>
    </row>
    <row r="300" spans="1:31" x14ac:dyDescent="0.25">
      <c r="A300">
        <v>4006540</v>
      </c>
      <c r="B300" t="s">
        <v>0</v>
      </c>
    </row>
    <row r="301" spans="1:31" x14ac:dyDescent="0.25">
      <c r="A301">
        <v>4007054</v>
      </c>
      <c r="B301" t="s">
        <v>0</v>
      </c>
    </row>
    <row r="302" spans="1:31" x14ac:dyDescent="0.25">
      <c r="A302">
        <v>4011002</v>
      </c>
      <c r="B302" t="s">
        <v>0</v>
      </c>
    </row>
    <row r="303" spans="1:31" x14ac:dyDescent="0.25">
      <c r="A303">
        <v>4900268</v>
      </c>
      <c r="B303" t="s">
        <v>0</v>
      </c>
    </row>
    <row r="304" spans="1:31" x14ac:dyDescent="0.25">
      <c r="A304">
        <v>5001097</v>
      </c>
      <c r="B304" t="s">
        <v>0</v>
      </c>
      <c r="F304">
        <v>38</v>
      </c>
    </row>
    <row r="305" spans="1:13" x14ac:dyDescent="0.25">
      <c r="A305">
        <v>5001098</v>
      </c>
      <c r="B305" t="s">
        <v>0</v>
      </c>
    </row>
    <row r="306" spans="1:13" x14ac:dyDescent="0.25">
      <c r="A306">
        <v>5006152</v>
      </c>
      <c r="B306" t="s">
        <v>0</v>
      </c>
      <c r="I306" s="25">
        <v>61.424199999999999</v>
      </c>
      <c r="J306" s="25"/>
      <c r="M306" s="25">
        <v>119.2285</v>
      </c>
    </row>
    <row r="307" spans="1:13" x14ac:dyDescent="0.25">
      <c r="A307" s="16">
        <v>5011824</v>
      </c>
      <c r="B307" t="s">
        <v>0</v>
      </c>
    </row>
    <row r="308" spans="1:13" x14ac:dyDescent="0.25">
      <c r="A308">
        <v>5016179</v>
      </c>
      <c r="B308" t="s">
        <v>0</v>
      </c>
    </row>
    <row r="309" spans="1:13" x14ac:dyDescent="0.25">
      <c r="A309">
        <v>5018677</v>
      </c>
      <c r="B309" t="s">
        <v>0</v>
      </c>
    </row>
    <row r="310" spans="1:13" x14ac:dyDescent="0.25">
      <c r="A310">
        <v>8012361</v>
      </c>
      <c r="B310" t="s">
        <v>0</v>
      </c>
    </row>
    <row r="311" spans="1:13" x14ac:dyDescent="0.25">
      <c r="A311">
        <v>7079011</v>
      </c>
      <c r="B311" t="s">
        <v>0</v>
      </c>
    </row>
    <row r="312" spans="1:13" x14ac:dyDescent="0.25">
      <c r="A312">
        <v>8055349</v>
      </c>
      <c r="B312" t="s">
        <v>0</v>
      </c>
    </row>
    <row r="313" spans="1:13" x14ac:dyDescent="0.25">
      <c r="A313">
        <v>8135416</v>
      </c>
      <c r="B313" t="s">
        <v>0</v>
      </c>
    </row>
    <row r="314" spans="1:13" x14ac:dyDescent="0.25">
      <c r="A314">
        <v>93018945</v>
      </c>
      <c r="B314" t="s">
        <v>0</v>
      </c>
    </row>
    <row r="315" spans="1:13" x14ac:dyDescent="0.25">
      <c r="A315">
        <v>94009028</v>
      </c>
      <c r="B315" t="s">
        <v>0</v>
      </c>
    </row>
    <row r="316" spans="1:13" x14ac:dyDescent="0.25">
      <c r="A316">
        <v>95005907</v>
      </c>
      <c r="B316" t="s">
        <v>0</v>
      </c>
    </row>
    <row r="317" spans="1:13" x14ac:dyDescent="0.25">
      <c r="A317">
        <v>95900164</v>
      </c>
      <c r="B317" t="s">
        <v>0</v>
      </c>
    </row>
    <row r="318" spans="1:13" x14ac:dyDescent="0.25">
      <c r="A318">
        <v>96015811</v>
      </c>
      <c r="B318" t="s">
        <v>0</v>
      </c>
    </row>
    <row r="319" spans="1:13" x14ac:dyDescent="0.25">
      <c r="A319">
        <v>97001240</v>
      </c>
      <c r="B319" t="s">
        <v>0</v>
      </c>
    </row>
    <row r="320" spans="1:13" x14ac:dyDescent="0.25">
      <c r="A320">
        <v>97005366</v>
      </c>
      <c r="B320" t="s">
        <v>0</v>
      </c>
    </row>
    <row r="321" spans="1:13" x14ac:dyDescent="0.25">
      <c r="A321">
        <v>98000595</v>
      </c>
      <c r="B321" t="s">
        <v>0</v>
      </c>
    </row>
    <row r="322" spans="1:13" x14ac:dyDescent="0.25">
      <c r="A322">
        <v>98002692</v>
      </c>
      <c r="B322" t="s">
        <v>0</v>
      </c>
    </row>
    <row r="323" spans="1:13" x14ac:dyDescent="0.25">
      <c r="A323">
        <v>98005277</v>
      </c>
      <c r="B323" t="s">
        <v>0</v>
      </c>
      <c r="K323">
        <v>4</v>
      </c>
    </row>
    <row r="324" spans="1:13" x14ac:dyDescent="0.25">
      <c r="A324">
        <v>99001815</v>
      </c>
      <c r="B324" t="s">
        <v>0</v>
      </c>
    </row>
    <row r="325" spans="1:13" x14ac:dyDescent="0.25">
      <c r="A325">
        <v>6012361</v>
      </c>
      <c r="B325" t="s">
        <v>0</v>
      </c>
    </row>
    <row r="326" spans="1:13" x14ac:dyDescent="0.25">
      <c r="A326">
        <v>6015793</v>
      </c>
      <c r="B326" t="s">
        <v>0</v>
      </c>
    </row>
    <row r="327" spans="1:13" x14ac:dyDescent="0.25">
      <c r="A327">
        <v>6043619</v>
      </c>
      <c r="B327" t="s">
        <v>0</v>
      </c>
    </row>
    <row r="328" spans="1:13" x14ac:dyDescent="0.25">
      <c r="A328">
        <v>7001097</v>
      </c>
      <c r="B328" t="s">
        <v>0</v>
      </c>
    </row>
    <row r="329" spans="1:13" x14ac:dyDescent="0.25">
      <c r="A329">
        <v>7011435</v>
      </c>
      <c r="B329" t="s">
        <v>0</v>
      </c>
    </row>
    <row r="330" spans="1:13" x14ac:dyDescent="0.25">
      <c r="A330">
        <v>7045811</v>
      </c>
      <c r="B330" t="s">
        <v>0</v>
      </c>
    </row>
    <row r="331" spans="1:13" x14ac:dyDescent="0.25">
      <c r="A331">
        <v>7071198</v>
      </c>
      <c r="B331" t="s">
        <v>0</v>
      </c>
    </row>
    <row r="332" spans="1:13" x14ac:dyDescent="0.25">
      <c r="A332">
        <v>7101143</v>
      </c>
      <c r="B332" t="s">
        <v>0</v>
      </c>
    </row>
    <row r="333" spans="1:13" x14ac:dyDescent="0.25">
      <c r="A333">
        <v>8073350</v>
      </c>
      <c r="B333" t="s">
        <v>0</v>
      </c>
    </row>
    <row r="334" spans="1:13" x14ac:dyDescent="0.25">
      <c r="A334">
        <v>8073645</v>
      </c>
      <c r="B334" t="s">
        <v>0</v>
      </c>
      <c r="M334">
        <v>17</v>
      </c>
    </row>
    <row r="335" spans="1:13" x14ac:dyDescent="0.25">
      <c r="A335" s="20">
        <v>8089666</v>
      </c>
      <c r="B335" t="s">
        <v>0</v>
      </c>
      <c r="H335">
        <v>28</v>
      </c>
      <c r="I335" s="23">
        <v>14</v>
      </c>
      <c r="J335">
        <v>17</v>
      </c>
      <c r="L335" s="23">
        <v>25.5</v>
      </c>
      <c r="M335">
        <v>24</v>
      </c>
    </row>
    <row r="336" spans="1:13" x14ac:dyDescent="0.25">
      <c r="A336">
        <v>8103536</v>
      </c>
      <c r="B336" t="s">
        <v>0</v>
      </c>
    </row>
    <row r="337" spans="1:15" x14ac:dyDescent="0.25">
      <c r="A337" s="21">
        <v>8124816</v>
      </c>
      <c r="B337" t="s">
        <v>0</v>
      </c>
    </row>
    <row r="338" spans="1:15" x14ac:dyDescent="0.25">
      <c r="A338">
        <v>9003267</v>
      </c>
      <c r="B338" t="s">
        <v>0</v>
      </c>
      <c r="M338" s="41">
        <v>12.6126</v>
      </c>
    </row>
    <row r="339" spans="1:15" x14ac:dyDescent="0.25">
      <c r="A339">
        <v>9036964</v>
      </c>
      <c r="B339" t="s">
        <v>0</v>
      </c>
    </row>
    <row r="340" spans="1:15" x14ac:dyDescent="0.25">
      <c r="A340">
        <v>9090287</v>
      </c>
      <c r="B340" t="s">
        <v>0</v>
      </c>
      <c r="O340" s="25">
        <v>37.329599999999999</v>
      </c>
    </row>
    <row r="341" spans="1:15" x14ac:dyDescent="0.25">
      <c r="A341">
        <v>9095148</v>
      </c>
      <c r="B341" t="s">
        <v>0</v>
      </c>
      <c r="M341">
        <v>32</v>
      </c>
    </row>
    <row r="342" spans="1:15" x14ac:dyDescent="0.25">
      <c r="A342" s="14">
        <v>9104979</v>
      </c>
      <c r="B342" t="s">
        <v>0</v>
      </c>
    </row>
    <row r="343" spans="1:15" x14ac:dyDescent="0.25">
      <c r="A343">
        <v>9139514</v>
      </c>
      <c r="B343" t="s">
        <v>0</v>
      </c>
    </row>
    <row r="344" spans="1:15" x14ac:dyDescent="0.25">
      <c r="A344">
        <v>10020659</v>
      </c>
      <c r="B344" t="s">
        <v>0</v>
      </c>
    </row>
    <row r="345" spans="1:15" x14ac:dyDescent="0.25">
      <c r="A345">
        <v>10025902</v>
      </c>
      <c r="B345" t="s">
        <v>0</v>
      </c>
    </row>
    <row r="346" spans="1:15" x14ac:dyDescent="0.25">
      <c r="A346">
        <v>10027654</v>
      </c>
      <c r="B346" t="s">
        <v>0</v>
      </c>
    </row>
    <row r="347" spans="1:15" x14ac:dyDescent="0.25">
      <c r="A347">
        <v>10084485</v>
      </c>
      <c r="B347" t="s">
        <v>0</v>
      </c>
    </row>
    <row r="348" spans="1:15" x14ac:dyDescent="0.25">
      <c r="A348">
        <v>10098420</v>
      </c>
      <c r="B348" t="s">
        <v>0</v>
      </c>
    </row>
    <row r="349" spans="1:15" x14ac:dyDescent="0.25">
      <c r="A349">
        <v>10129565</v>
      </c>
      <c r="B349" t="s">
        <v>0</v>
      </c>
    </row>
    <row r="350" spans="1:15" x14ac:dyDescent="0.25">
      <c r="A350" s="14">
        <v>10146828</v>
      </c>
      <c r="B350" t="s">
        <v>0</v>
      </c>
    </row>
    <row r="351" spans="1:15" x14ac:dyDescent="0.25">
      <c r="A351">
        <v>10163776</v>
      </c>
      <c r="B351" t="s">
        <v>0</v>
      </c>
    </row>
    <row r="352" spans="1:15" x14ac:dyDescent="0.25">
      <c r="A352">
        <v>10173664</v>
      </c>
      <c r="B352" t="s">
        <v>0</v>
      </c>
      <c r="O352" s="25">
        <v>28.828800000000001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4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40"/>
  <sheetViews>
    <sheetView workbookViewId="0">
      <selection activeCell="C1" sqref="C1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1.57031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1992</v>
      </c>
      <c r="D1" t="s">
        <v>95</v>
      </c>
      <c r="E1" t="s">
        <v>133</v>
      </c>
    </row>
    <row r="2" spans="1:5" x14ac:dyDescent="0.25">
      <c r="A2">
        <v>3015058</v>
      </c>
      <c r="B2" t="s">
        <v>0</v>
      </c>
      <c r="C2" t="s">
        <v>1992</v>
      </c>
      <c r="D2" t="s">
        <v>2005</v>
      </c>
      <c r="E2">
        <v>8</v>
      </c>
    </row>
    <row r="3" spans="1:5" x14ac:dyDescent="0.25">
      <c r="A3">
        <v>2000646</v>
      </c>
      <c r="B3" t="s">
        <v>5</v>
      </c>
      <c r="C3" t="s">
        <v>1992</v>
      </c>
      <c r="D3" t="s">
        <v>2000</v>
      </c>
      <c r="E3">
        <v>5</v>
      </c>
    </row>
    <row r="4" spans="1:5" x14ac:dyDescent="0.25">
      <c r="A4">
        <v>6015647</v>
      </c>
      <c r="B4" t="s">
        <v>3</v>
      </c>
      <c r="C4" t="s">
        <v>1992</v>
      </c>
      <c r="D4" t="s">
        <v>2004</v>
      </c>
      <c r="E4">
        <v>5</v>
      </c>
    </row>
    <row r="5" spans="1:5" x14ac:dyDescent="0.25">
      <c r="A5">
        <v>8089666</v>
      </c>
      <c r="B5" t="s">
        <v>0</v>
      </c>
      <c r="C5" t="s">
        <v>1992</v>
      </c>
      <c r="D5" t="s">
        <v>2008</v>
      </c>
      <c r="E5">
        <v>5</v>
      </c>
    </row>
    <row r="6" spans="1:5" x14ac:dyDescent="0.25">
      <c r="A6">
        <v>10064335</v>
      </c>
      <c r="B6" t="s">
        <v>18</v>
      </c>
      <c r="C6" t="s">
        <v>1992</v>
      </c>
      <c r="D6" t="s">
        <v>1993</v>
      </c>
      <c r="E6">
        <v>4</v>
      </c>
    </row>
    <row r="7" spans="1:5" x14ac:dyDescent="0.25">
      <c r="A7">
        <v>10010926</v>
      </c>
      <c r="B7" t="s">
        <v>5</v>
      </c>
      <c r="C7" t="s">
        <v>1992</v>
      </c>
      <c r="D7" t="s">
        <v>1998</v>
      </c>
      <c r="E7">
        <v>4</v>
      </c>
    </row>
    <row r="8" spans="1:5" x14ac:dyDescent="0.25">
      <c r="A8">
        <v>9016278</v>
      </c>
      <c r="B8" t="s">
        <v>5</v>
      </c>
      <c r="C8" t="s">
        <v>1992</v>
      </c>
      <c r="D8" t="s">
        <v>1995</v>
      </c>
      <c r="E8">
        <v>3</v>
      </c>
    </row>
    <row r="9" spans="1:5" x14ac:dyDescent="0.25">
      <c r="A9">
        <v>4289</v>
      </c>
      <c r="B9" t="s">
        <v>3</v>
      </c>
      <c r="C9" t="s">
        <v>1992</v>
      </c>
      <c r="D9" t="s">
        <v>2002</v>
      </c>
      <c r="E9">
        <v>3</v>
      </c>
    </row>
    <row r="10" spans="1:5" x14ac:dyDescent="0.25">
      <c r="A10">
        <v>4000996</v>
      </c>
      <c r="B10" t="s">
        <v>0</v>
      </c>
      <c r="C10" t="s">
        <v>1992</v>
      </c>
      <c r="D10" t="s">
        <v>2006</v>
      </c>
      <c r="E10">
        <v>3</v>
      </c>
    </row>
    <row r="11" spans="1:5" x14ac:dyDescent="0.25">
      <c r="A11">
        <v>12012030</v>
      </c>
      <c r="B11" t="s">
        <v>12</v>
      </c>
      <c r="C11" t="s">
        <v>1992</v>
      </c>
      <c r="D11" t="s">
        <v>1994</v>
      </c>
      <c r="E11">
        <v>2</v>
      </c>
    </row>
    <row r="12" spans="1:5" x14ac:dyDescent="0.25">
      <c r="A12">
        <v>9030684</v>
      </c>
      <c r="B12" t="s">
        <v>5</v>
      </c>
      <c r="C12" t="s">
        <v>1992</v>
      </c>
      <c r="D12" t="s">
        <v>1996</v>
      </c>
      <c r="E12">
        <v>2</v>
      </c>
    </row>
    <row r="13" spans="1:5" x14ac:dyDescent="0.25">
      <c r="A13">
        <v>9052398</v>
      </c>
      <c r="B13" t="s">
        <v>5</v>
      </c>
      <c r="C13" t="s">
        <v>1992</v>
      </c>
      <c r="D13" t="s">
        <v>1997</v>
      </c>
      <c r="E13">
        <v>2</v>
      </c>
    </row>
    <row r="14" spans="1:5" x14ac:dyDescent="0.25">
      <c r="A14">
        <v>324</v>
      </c>
      <c r="B14" t="s">
        <v>5</v>
      </c>
      <c r="C14" t="s">
        <v>1992</v>
      </c>
      <c r="D14" t="s">
        <v>1999</v>
      </c>
      <c r="E14">
        <v>2</v>
      </c>
    </row>
    <row r="15" spans="1:5" x14ac:dyDescent="0.25">
      <c r="A15">
        <v>5004654</v>
      </c>
      <c r="B15" t="s">
        <v>5</v>
      </c>
      <c r="C15" t="s">
        <v>1992</v>
      </c>
      <c r="D15" t="s">
        <v>2001</v>
      </c>
      <c r="E15">
        <v>2</v>
      </c>
    </row>
    <row r="16" spans="1:5" x14ac:dyDescent="0.25">
      <c r="A16">
        <v>4001382</v>
      </c>
      <c r="B16" t="s">
        <v>3</v>
      </c>
      <c r="C16" t="s">
        <v>1992</v>
      </c>
      <c r="D16" t="s">
        <v>2003</v>
      </c>
      <c r="E16">
        <v>2</v>
      </c>
    </row>
    <row r="17" spans="1:5" x14ac:dyDescent="0.25">
      <c r="A17">
        <v>5006152</v>
      </c>
      <c r="B17" t="s">
        <v>0</v>
      </c>
      <c r="C17" t="s">
        <v>1992</v>
      </c>
      <c r="D17" t="s">
        <v>2007</v>
      </c>
      <c r="E17">
        <v>2</v>
      </c>
    </row>
    <row r="18" spans="1:5" x14ac:dyDescent="0.25">
      <c r="A18">
        <v>99004067</v>
      </c>
      <c r="B18" t="s">
        <v>20</v>
      </c>
      <c r="C18" t="s">
        <v>1992</v>
      </c>
      <c r="D18" t="s">
        <v>1970</v>
      </c>
      <c r="E18">
        <v>1</v>
      </c>
    </row>
    <row r="19" spans="1:5" x14ac:dyDescent="0.25">
      <c r="A19">
        <v>96018835</v>
      </c>
      <c r="B19" t="s">
        <v>16</v>
      </c>
      <c r="C19" t="s">
        <v>1992</v>
      </c>
      <c r="D19" t="s">
        <v>1975</v>
      </c>
      <c r="E19">
        <v>1</v>
      </c>
    </row>
    <row r="20" spans="1:5" x14ac:dyDescent="0.25">
      <c r="A20">
        <v>98008326</v>
      </c>
      <c r="B20" t="s">
        <v>16</v>
      </c>
      <c r="C20" t="s">
        <v>1992</v>
      </c>
      <c r="D20" t="s">
        <v>1964</v>
      </c>
      <c r="E20">
        <v>1</v>
      </c>
    </row>
    <row r="21" spans="1:5" x14ac:dyDescent="0.25">
      <c r="A21">
        <v>6045127</v>
      </c>
      <c r="B21" t="s">
        <v>5</v>
      </c>
      <c r="C21" t="s">
        <v>1992</v>
      </c>
      <c r="D21" t="s">
        <v>1970</v>
      </c>
      <c r="E21">
        <v>1</v>
      </c>
    </row>
    <row r="22" spans="1:5" x14ac:dyDescent="0.25">
      <c r="A22">
        <v>9003370</v>
      </c>
      <c r="B22" t="s">
        <v>5</v>
      </c>
      <c r="C22" t="s">
        <v>1992</v>
      </c>
      <c r="D22" t="s">
        <v>1971</v>
      </c>
      <c r="E22">
        <v>1</v>
      </c>
    </row>
    <row r="23" spans="1:5" x14ac:dyDescent="0.25">
      <c r="A23">
        <v>9031387</v>
      </c>
      <c r="B23" t="s">
        <v>5</v>
      </c>
      <c r="C23" t="s">
        <v>1992</v>
      </c>
      <c r="D23" t="s">
        <v>1985</v>
      </c>
      <c r="E23">
        <v>1</v>
      </c>
    </row>
    <row r="24" spans="1:5" x14ac:dyDescent="0.25">
      <c r="A24">
        <v>3909</v>
      </c>
      <c r="B24" t="s">
        <v>5</v>
      </c>
      <c r="C24" t="s">
        <v>1992</v>
      </c>
      <c r="D24" t="s">
        <v>1991</v>
      </c>
      <c r="E24">
        <v>1</v>
      </c>
    </row>
    <row r="25" spans="1:5" x14ac:dyDescent="0.25">
      <c r="A25">
        <v>4011027</v>
      </c>
      <c r="B25" t="s">
        <v>5</v>
      </c>
      <c r="C25" t="s">
        <v>1992</v>
      </c>
      <c r="D25" t="s">
        <v>1973</v>
      </c>
      <c r="E25">
        <v>1</v>
      </c>
    </row>
    <row r="26" spans="1:5" x14ac:dyDescent="0.25">
      <c r="A26">
        <v>500245</v>
      </c>
      <c r="B26" t="s">
        <v>3</v>
      </c>
      <c r="C26" t="s">
        <v>1992</v>
      </c>
      <c r="D26" t="s">
        <v>1974</v>
      </c>
      <c r="E26">
        <v>1</v>
      </c>
    </row>
    <row r="27" spans="1:5" x14ac:dyDescent="0.25">
      <c r="A27">
        <v>2005572</v>
      </c>
      <c r="B27" t="s">
        <v>3</v>
      </c>
      <c r="C27" t="s">
        <v>1992</v>
      </c>
      <c r="D27" t="s">
        <v>1971</v>
      </c>
      <c r="E27">
        <v>1</v>
      </c>
    </row>
    <row r="28" spans="1:5" x14ac:dyDescent="0.25">
      <c r="A28">
        <v>3011892</v>
      </c>
      <c r="B28" t="s">
        <v>3</v>
      </c>
      <c r="C28" t="s">
        <v>1992</v>
      </c>
      <c r="D28" t="s">
        <v>1978</v>
      </c>
      <c r="E28">
        <v>1</v>
      </c>
    </row>
    <row r="29" spans="1:5" x14ac:dyDescent="0.25">
      <c r="A29">
        <v>7086224</v>
      </c>
      <c r="B29" t="s">
        <v>3</v>
      </c>
      <c r="C29" t="s">
        <v>1992</v>
      </c>
      <c r="D29" t="s">
        <v>1979</v>
      </c>
      <c r="E29">
        <v>1</v>
      </c>
    </row>
    <row r="30" spans="1:5" x14ac:dyDescent="0.25">
      <c r="A30">
        <v>500129</v>
      </c>
      <c r="B30" t="s">
        <v>0</v>
      </c>
      <c r="C30" t="s">
        <v>1992</v>
      </c>
      <c r="D30" t="s">
        <v>1989</v>
      </c>
      <c r="E30">
        <v>1</v>
      </c>
    </row>
    <row r="31" spans="1:5" x14ac:dyDescent="0.25">
      <c r="A31">
        <v>3000152</v>
      </c>
      <c r="B31" t="s">
        <v>0</v>
      </c>
      <c r="C31" t="s">
        <v>1992</v>
      </c>
      <c r="D31" t="s">
        <v>1970</v>
      </c>
      <c r="E31">
        <v>1</v>
      </c>
    </row>
    <row r="32" spans="1:5" x14ac:dyDescent="0.25">
      <c r="A32">
        <v>5001097</v>
      </c>
      <c r="B32" t="s">
        <v>0</v>
      </c>
      <c r="C32" t="s">
        <v>1992</v>
      </c>
      <c r="D32" t="s">
        <v>1965</v>
      </c>
      <c r="E32">
        <v>1</v>
      </c>
    </row>
    <row r="33" spans="1:5" x14ac:dyDescent="0.25">
      <c r="A33">
        <v>98005277</v>
      </c>
      <c r="B33" t="s">
        <v>0</v>
      </c>
      <c r="C33" t="s">
        <v>1992</v>
      </c>
      <c r="D33" t="s">
        <v>1970</v>
      </c>
      <c r="E33">
        <v>1</v>
      </c>
    </row>
    <row r="34" spans="1:5" x14ac:dyDescent="0.25">
      <c r="A34">
        <v>8073645</v>
      </c>
      <c r="B34" t="s">
        <v>0</v>
      </c>
      <c r="C34" t="s">
        <v>1992</v>
      </c>
      <c r="D34" t="s">
        <v>1972</v>
      </c>
      <c r="E34">
        <v>1</v>
      </c>
    </row>
    <row r="35" spans="1:5" x14ac:dyDescent="0.25">
      <c r="A35">
        <v>9003267</v>
      </c>
      <c r="B35" t="s">
        <v>0</v>
      </c>
      <c r="C35" t="s">
        <v>1992</v>
      </c>
      <c r="D35" t="s">
        <v>1972</v>
      </c>
      <c r="E35">
        <v>1</v>
      </c>
    </row>
    <row r="36" spans="1:5" x14ac:dyDescent="0.25">
      <c r="A36">
        <v>9090287</v>
      </c>
      <c r="B36" t="s">
        <v>0</v>
      </c>
      <c r="C36" t="s">
        <v>1992</v>
      </c>
      <c r="D36" t="s">
        <v>1974</v>
      </c>
      <c r="E36">
        <v>1</v>
      </c>
    </row>
    <row r="37" spans="1:5" x14ac:dyDescent="0.25">
      <c r="A37">
        <v>9095148</v>
      </c>
      <c r="B37" t="s">
        <v>0</v>
      </c>
      <c r="C37" t="s">
        <v>1992</v>
      </c>
      <c r="D37" t="s">
        <v>1972</v>
      </c>
      <c r="E37">
        <v>1</v>
      </c>
    </row>
    <row r="38" spans="1:5" x14ac:dyDescent="0.25">
      <c r="A38">
        <v>10173664</v>
      </c>
      <c r="B38" t="s">
        <v>0</v>
      </c>
      <c r="C38" t="s">
        <v>1992</v>
      </c>
      <c r="D38" t="s">
        <v>1974</v>
      </c>
      <c r="E38">
        <v>1</v>
      </c>
    </row>
    <row r="40" spans="1:5" x14ac:dyDescent="0.25">
      <c r="A40">
        <f>SUBTOTAL(2,Harnstoff[Edited_BfArM Nummer2])</f>
        <v>37</v>
      </c>
      <c r="E40">
        <f>SUBTOTAL(9,Harnstoff[Total Number of Observations])</f>
        <v>75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S370"/>
  <sheetViews>
    <sheetView workbookViewId="0">
      <selection sqref="A1:S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8" customWidth="1"/>
    <col min="4" max="7" width="29" customWidth="1"/>
    <col min="8" max="8" width="25.42578125" customWidth="1"/>
    <col min="9" max="14" width="16.85546875" customWidth="1"/>
    <col min="15" max="19" width="17.85546875" customWidth="1"/>
  </cols>
  <sheetData>
    <row r="1" spans="1:19" x14ac:dyDescent="0.25">
      <c r="A1" s="6" t="s">
        <v>96</v>
      </c>
      <c r="B1" s="7" t="s">
        <v>97</v>
      </c>
      <c r="C1" s="2" t="s">
        <v>2009</v>
      </c>
      <c r="D1" s="2" t="s">
        <v>2022</v>
      </c>
      <c r="E1" s="2" t="s">
        <v>2023</v>
      </c>
      <c r="F1" s="2" t="s">
        <v>2024</v>
      </c>
      <c r="G1" s="2" t="s">
        <v>2025</v>
      </c>
      <c r="H1" s="2" t="s">
        <v>2010</v>
      </c>
      <c r="I1" s="2" t="s">
        <v>2011</v>
      </c>
      <c r="J1" s="2" t="s">
        <v>2012</v>
      </c>
      <c r="K1" s="2" t="s">
        <v>2013</v>
      </c>
      <c r="L1" s="2" t="s">
        <v>2014</v>
      </c>
      <c r="M1" s="2" t="s">
        <v>2015</v>
      </c>
      <c r="N1" s="2" t="s">
        <v>2016</v>
      </c>
      <c r="O1" s="2" t="s">
        <v>2017</v>
      </c>
      <c r="P1" s="2" t="s">
        <v>2018</v>
      </c>
      <c r="Q1" s="2" t="s">
        <v>2019</v>
      </c>
      <c r="R1" s="2" t="s">
        <v>2020</v>
      </c>
      <c r="S1" s="2" t="s">
        <v>2021</v>
      </c>
    </row>
    <row r="2" spans="1:19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19" x14ac:dyDescent="0.25">
      <c r="A5">
        <v>95005911</v>
      </c>
      <c r="B5" t="s">
        <v>20</v>
      </c>
    </row>
    <row r="6" spans="1:19" x14ac:dyDescent="0.25">
      <c r="A6">
        <v>99001908</v>
      </c>
      <c r="B6" t="s">
        <v>20</v>
      </c>
    </row>
    <row r="7" spans="1:19" x14ac:dyDescent="0.25">
      <c r="A7">
        <v>99004067</v>
      </c>
      <c r="B7" t="s">
        <v>20</v>
      </c>
    </row>
    <row r="8" spans="1:19" x14ac:dyDescent="0.25">
      <c r="A8">
        <v>97002136</v>
      </c>
      <c r="B8" t="s">
        <v>20</v>
      </c>
    </row>
    <row r="9" spans="1:19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19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spans="1:19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1:19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1:19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1:19" x14ac:dyDescent="0.25">
      <c r="A16">
        <v>10064335</v>
      </c>
      <c r="B16" t="s">
        <v>18</v>
      </c>
    </row>
    <row r="17" spans="1:19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19" x14ac:dyDescent="0.25">
      <c r="A18">
        <v>1480</v>
      </c>
      <c r="B18" t="s">
        <v>16</v>
      </c>
    </row>
    <row r="19" spans="1:19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19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19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19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19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19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19" x14ac:dyDescent="0.25">
      <c r="A26">
        <v>99000897</v>
      </c>
      <c r="B26" t="s">
        <v>16</v>
      </c>
    </row>
    <row r="27" spans="1:19" x14ac:dyDescent="0.25">
      <c r="A27">
        <v>99001245</v>
      </c>
      <c r="B27" t="s">
        <v>16</v>
      </c>
    </row>
    <row r="28" spans="1:19" x14ac:dyDescent="0.25">
      <c r="A28">
        <v>99001902</v>
      </c>
      <c r="B28" t="s">
        <v>16</v>
      </c>
    </row>
    <row r="29" spans="1:19" x14ac:dyDescent="0.25">
      <c r="A29">
        <v>99001912</v>
      </c>
      <c r="B29" t="s">
        <v>16</v>
      </c>
    </row>
    <row r="30" spans="1:19" x14ac:dyDescent="0.25">
      <c r="A30">
        <v>99001913</v>
      </c>
      <c r="B30" t="s">
        <v>16</v>
      </c>
    </row>
    <row r="31" spans="1:19" x14ac:dyDescent="0.25">
      <c r="A31">
        <v>99001937</v>
      </c>
      <c r="B31" t="s">
        <v>16</v>
      </c>
    </row>
    <row r="32" spans="1:19" x14ac:dyDescent="0.25">
      <c r="A32">
        <v>99001943</v>
      </c>
      <c r="B32" t="s">
        <v>16</v>
      </c>
    </row>
    <row r="33" spans="1:19" x14ac:dyDescent="0.25">
      <c r="A33">
        <v>99001927</v>
      </c>
      <c r="B33" t="s">
        <v>16</v>
      </c>
    </row>
    <row r="34" spans="1:19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1:19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1:19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spans="1:19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1:19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40" spans="1:19" x14ac:dyDescent="0.25">
      <c r="A40" s="15">
        <v>6016435</v>
      </c>
      <c r="B40" t="s">
        <v>14</v>
      </c>
    </row>
    <row r="41" spans="1:19" x14ac:dyDescent="0.25">
      <c r="A41">
        <v>8045149</v>
      </c>
      <c r="B41" t="s">
        <v>14</v>
      </c>
    </row>
    <row r="42" spans="1:19" x14ac:dyDescent="0.25">
      <c r="A42">
        <v>10023001</v>
      </c>
      <c r="B42" t="s">
        <v>14</v>
      </c>
    </row>
    <row r="43" spans="1:19" x14ac:dyDescent="0.25">
      <c r="A43">
        <v>10027526</v>
      </c>
      <c r="B43" t="s">
        <v>14</v>
      </c>
    </row>
    <row r="44" spans="1:19" x14ac:dyDescent="0.25">
      <c r="A44">
        <v>14222171</v>
      </c>
      <c r="B44" t="s">
        <v>14</v>
      </c>
    </row>
    <row r="45" spans="1:19" x14ac:dyDescent="0.25">
      <c r="A45">
        <v>1006143</v>
      </c>
      <c r="B45" t="s">
        <v>14</v>
      </c>
    </row>
    <row r="46" spans="1:19" x14ac:dyDescent="0.25">
      <c r="A46">
        <v>6006917</v>
      </c>
      <c r="B46" t="s">
        <v>14</v>
      </c>
    </row>
    <row r="48" spans="1:19" x14ac:dyDescent="0.25">
      <c r="A48">
        <v>8057159</v>
      </c>
      <c r="B48" t="s">
        <v>12</v>
      </c>
    </row>
    <row r="49" spans="1:16" x14ac:dyDescent="0.25">
      <c r="A49" s="14">
        <v>9140312</v>
      </c>
      <c r="B49" t="s">
        <v>12</v>
      </c>
    </row>
    <row r="50" spans="1:16" x14ac:dyDescent="0.25">
      <c r="A50">
        <v>12008230</v>
      </c>
      <c r="B50" t="s">
        <v>12</v>
      </c>
    </row>
    <row r="51" spans="1:16" x14ac:dyDescent="0.25">
      <c r="A51">
        <v>12088444</v>
      </c>
      <c r="B51" t="s">
        <v>12</v>
      </c>
    </row>
    <row r="52" spans="1:16" x14ac:dyDescent="0.25">
      <c r="A52" s="14">
        <v>13118872</v>
      </c>
      <c r="B52" t="s">
        <v>12</v>
      </c>
    </row>
    <row r="53" spans="1:16" x14ac:dyDescent="0.25">
      <c r="A53">
        <v>12012030</v>
      </c>
      <c r="B53" t="s">
        <v>12</v>
      </c>
      <c r="P53">
        <v>5.25</v>
      </c>
    </row>
    <row r="55" spans="1:16" x14ac:dyDescent="0.25">
      <c r="A55" s="15">
        <v>9074418</v>
      </c>
      <c r="B55" t="s">
        <v>11</v>
      </c>
    </row>
    <row r="56" spans="1:16" x14ac:dyDescent="0.25">
      <c r="A56" s="14">
        <v>1263</v>
      </c>
      <c r="B56" t="s">
        <v>11</v>
      </c>
    </row>
    <row r="57" spans="1:16" x14ac:dyDescent="0.25">
      <c r="A57">
        <v>98004910</v>
      </c>
      <c r="B57" t="s">
        <v>11</v>
      </c>
    </row>
    <row r="58" spans="1:16" x14ac:dyDescent="0.25">
      <c r="A58" s="15">
        <v>7103068</v>
      </c>
      <c r="B58" t="s">
        <v>11</v>
      </c>
    </row>
    <row r="59" spans="1:16" x14ac:dyDescent="0.25">
      <c r="A59">
        <v>11240728</v>
      </c>
      <c r="B59" t="s">
        <v>11</v>
      </c>
    </row>
    <row r="61" spans="1:16" x14ac:dyDescent="0.25">
      <c r="A61">
        <v>5015869</v>
      </c>
      <c r="B61" t="s">
        <v>5</v>
      </c>
    </row>
    <row r="62" spans="1:16" x14ac:dyDescent="0.25">
      <c r="A62" s="15">
        <v>5016969</v>
      </c>
      <c r="B62" t="s">
        <v>5</v>
      </c>
    </row>
    <row r="63" spans="1:16" x14ac:dyDescent="0.25">
      <c r="A63">
        <v>6023231</v>
      </c>
      <c r="B63" t="s">
        <v>5</v>
      </c>
    </row>
    <row r="64" spans="1:16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9" x14ac:dyDescent="0.25">
      <c r="A129">
        <v>12229481</v>
      </c>
      <c r="B129" t="s">
        <v>5</v>
      </c>
    </row>
    <row r="130" spans="1:19" x14ac:dyDescent="0.25">
      <c r="A130">
        <v>12258821</v>
      </c>
      <c r="B130" t="s">
        <v>5</v>
      </c>
    </row>
    <row r="131" spans="1:19" x14ac:dyDescent="0.25">
      <c r="A131">
        <v>12309729</v>
      </c>
      <c r="B131" t="s">
        <v>5</v>
      </c>
    </row>
    <row r="132" spans="1:19" x14ac:dyDescent="0.25">
      <c r="A132">
        <v>12314941</v>
      </c>
      <c r="B132" t="s">
        <v>5</v>
      </c>
    </row>
    <row r="133" spans="1:19" x14ac:dyDescent="0.25">
      <c r="A133">
        <v>12323945</v>
      </c>
      <c r="B133" t="s">
        <v>5</v>
      </c>
    </row>
    <row r="134" spans="1:19" x14ac:dyDescent="0.25">
      <c r="A134">
        <v>13005942</v>
      </c>
      <c r="B134" t="s">
        <v>5</v>
      </c>
    </row>
    <row r="135" spans="1:19" x14ac:dyDescent="0.25">
      <c r="A135">
        <v>324</v>
      </c>
      <c r="B135" t="s">
        <v>5</v>
      </c>
      <c r="I135">
        <v>6.6</v>
      </c>
      <c r="S135">
        <v>6.3</v>
      </c>
    </row>
    <row r="136" spans="1:19" x14ac:dyDescent="0.25">
      <c r="A136" s="14">
        <v>3909</v>
      </c>
      <c r="B136" t="s">
        <v>5</v>
      </c>
    </row>
    <row r="137" spans="1:19" x14ac:dyDescent="0.25">
      <c r="A137" s="14">
        <v>4663</v>
      </c>
      <c r="B137" t="s">
        <v>5</v>
      </c>
    </row>
    <row r="138" spans="1:19" x14ac:dyDescent="0.25">
      <c r="A138">
        <v>1005522</v>
      </c>
      <c r="B138" t="s">
        <v>5</v>
      </c>
    </row>
    <row r="139" spans="1:19" x14ac:dyDescent="0.25">
      <c r="A139">
        <v>1007631</v>
      </c>
      <c r="B139" t="s">
        <v>5</v>
      </c>
    </row>
    <row r="140" spans="1:19" x14ac:dyDescent="0.25">
      <c r="A140">
        <v>1009760</v>
      </c>
      <c r="B140" t="s">
        <v>5</v>
      </c>
      <c r="L140">
        <v>5.6</v>
      </c>
    </row>
    <row r="141" spans="1:19" x14ac:dyDescent="0.25">
      <c r="A141">
        <v>2000646</v>
      </c>
      <c r="B141" t="s">
        <v>5</v>
      </c>
    </row>
    <row r="142" spans="1:19" x14ac:dyDescent="0.25">
      <c r="A142">
        <v>2003761</v>
      </c>
      <c r="B142" t="s">
        <v>5</v>
      </c>
    </row>
    <row r="143" spans="1:19" x14ac:dyDescent="0.25">
      <c r="A143">
        <v>2004061</v>
      </c>
      <c r="B143" t="s">
        <v>5</v>
      </c>
    </row>
    <row r="144" spans="1:19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11" x14ac:dyDescent="0.25">
      <c r="A161">
        <v>4011027</v>
      </c>
      <c r="B161" t="s">
        <v>5</v>
      </c>
      <c r="K161" s="25">
        <v>2.5720999999999998</v>
      </c>
    </row>
    <row r="162" spans="1:11" x14ac:dyDescent="0.25">
      <c r="A162">
        <v>4011920</v>
      </c>
      <c r="B162" t="s">
        <v>5</v>
      </c>
    </row>
    <row r="163" spans="1:11" x14ac:dyDescent="0.25">
      <c r="A163">
        <v>4012248</v>
      </c>
      <c r="B163" t="s">
        <v>5</v>
      </c>
    </row>
    <row r="164" spans="1:11" x14ac:dyDescent="0.25">
      <c r="A164">
        <v>4013603</v>
      </c>
      <c r="B164" t="s">
        <v>5</v>
      </c>
    </row>
    <row r="165" spans="1:11" x14ac:dyDescent="0.25">
      <c r="A165">
        <v>5004654</v>
      </c>
      <c r="B165" t="s">
        <v>5</v>
      </c>
      <c r="J165" s="25">
        <v>3.2372000000000001</v>
      </c>
    </row>
    <row r="166" spans="1:11" x14ac:dyDescent="0.25">
      <c r="A166" s="16">
        <v>5006761</v>
      </c>
      <c r="B166" t="s">
        <v>5</v>
      </c>
    </row>
    <row r="167" spans="1:11" x14ac:dyDescent="0.25">
      <c r="A167">
        <v>5008807</v>
      </c>
      <c r="B167" t="s">
        <v>5</v>
      </c>
    </row>
    <row r="168" spans="1:11" x14ac:dyDescent="0.25">
      <c r="A168">
        <v>5009400</v>
      </c>
      <c r="B168" t="s">
        <v>5</v>
      </c>
    </row>
    <row r="169" spans="1:11" x14ac:dyDescent="0.25">
      <c r="A169">
        <v>5013211</v>
      </c>
      <c r="B169" t="s">
        <v>5</v>
      </c>
    </row>
    <row r="170" spans="1:11" x14ac:dyDescent="0.25">
      <c r="A170">
        <v>5013494</v>
      </c>
      <c r="B170" t="s">
        <v>5</v>
      </c>
    </row>
    <row r="171" spans="1:11" x14ac:dyDescent="0.25">
      <c r="A171" s="15">
        <v>5016255</v>
      </c>
      <c r="B171" t="s">
        <v>5</v>
      </c>
    </row>
    <row r="172" spans="1:11" x14ac:dyDescent="0.25">
      <c r="A172">
        <v>6005884</v>
      </c>
      <c r="B172" t="s">
        <v>5</v>
      </c>
    </row>
    <row r="173" spans="1:11" x14ac:dyDescent="0.25">
      <c r="A173">
        <v>6012448</v>
      </c>
      <c r="B173" t="s">
        <v>5</v>
      </c>
    </row>
    <row r="174" spans="1:11" x14ac:dyDescent="0.25">
      <c r="A174">
        <v>7000457</v>
      </c>
      <c r="B174" t="s">
        <v>5</v>
      </c>
    </row>
    <row r="175" spans="1:11" x14ac:dyDescent="0.25">
      <c r="A175" s="15">
        <v>7072644</v>
      </c>
      <c r="B175" t="s">
        <v>5</v>
      </c>
    </row>
    <row r="176" spans="1:11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8" x14ac:dyDescent="0.25">
      <c r="A209">
        <v>2002573</v>
      </c>
      <c r="B209" t="s">
        <v>3</v>
      </c>
    </row>
    <row r="210" spans="1:18" x14ac:dyDescent="0.25">
      <c r="A210">
        <v>2003539</v>
      </c>
      <c r="B210" t="s">
        <v>3</v>
      </c>
    </row>
    <row r="211" spans="1:18" x14ac:dyDescent="0.25">
      <c r="A211">
        <v>2003649</v>
      </c>
      <c r="B211" t="s">
        <v>3</v>
      </c>
    </row>
    <row r="212" spans="1:18" x14ac:dyDescent="0.25">
      <c r="A212">
        <v>2005572</v>
      </c>
      <c r="B212" t="s">
        <v>3</v>
      </c>
    </row>
    <row r="213" spans="1:18" x14ac:dyDescent="0.25">
      <c r="A213">
        <v>2013117</v>
      </c>
      <c r="B213" t="s">
        <v>3</v>
      </c>
    </row>
    <row r="214" spans="1:18" x14ac:dyDescent="0.25">
      <c r="A214" s="14">
        <v>3009633</v>
      </c>
      <c r="B214" t="s">
        <v>3</v>
      </c>
    </row>
    <row r="215" spans="1:18" x14ac:dyDescent="0.25">
      <c r="A215" s="14">
        <v>3010583</v>
      </c>
      <c r="B215" t="s">
        <v>3</v>
      </c>
    </row>
    <row r="216" spans="1:18" x14ac:dyDescent="0.25">
      <c r="A216" s="18">
        <v>3011892</v>
      </c>
      <c r="B216" t="s">
        <v>3</v>
      </c>
      <c r="O216" s="25">
        <v>1.7081</v>
      </c>
    </row>
    <row r="217" spans="1:18" x14ac:dyDescent="0.25">
      <c r="A217">
        <v>4001382</v>
      </c>
      <c r="B217" t="s">
        <v>3</v>
      </c>
      <c r="Q217" s="23">
        <v>3.15</v>
      </c>
      <c r="R217" s="23">
        <v>3.1</v>
      </c>
    </row>
    <row r="218" spans="1:18" x14ac:dyDescent="0.25">
      <c r="A218">
        <v>5018675</v>
      </c>
      <c r="B218" t="s">
        <v>3</v>
      </c>
    </row>
    <row r="219" spans="1:18" x14ac:dyDescent="0.25">
      <c r="A219" s="14">
        <v>6050168</v>
      </c>
      <c r="B219" t="s">
        <v>3</v>
      </c>
    </row>
    <row r="220" spans="1:18" x14ac:dyDescent="0.25">
      <c r="A220" s="16">
        <v>6062742</v>
      </c>
      <c r="B220" t="s">
        <v>3</v>
      </c>
    </row>
    <row r="221" spans="1:18" x14ac:dyDescent="0.25">
      <c r="A221">
        <v>7003242</v>
      </c>
      <c r="B221" t="s">
        <v>3</v>
      </c>
    </row>
    <row r="222" spans="1:18" x14ac:dyDescent="0.25">
      <c r="A222">
        <v>8016252</v>
      </c>
      <c r="B222" t="s">
        <v>3</v>
      </c>
    </row>
    <row r="223" spans="1:18" x14ac:dyDescent="0.25">
      <c r="A223">
        <v>12022536</v>
      </c>
      <c r="B223" t="s">
        <v>3</v>
      </c>
    </row>
    <row r="224" spans="1:18" x14ac:dyDescent="0.25">
      <c r="A224">
        <v>13020792</v>
      </c>
      <c r="B224" t="s">
        <v>3</v>
      </c>
    </row>
    <row r="225" spans="1:9" x14ac:dyDescent="0.25">
      <c r="A225">
        <v>97005797</v>
      </c>
      <c r="B225" t="s">
        <v>3</v>
      </c>
    </row>
    <row r="226" spans="1:9" x14ac:dyDescent="0.25">
      <c r="A226">
        <v>99000345</v>
      </c>
      <c r="B226" t="s">
        <v>3</v>
      </c>
    </row>
    <row r="227" spans="1:9" x14ac:dyDescent="0.25">
      <c r="A227" s="14">
        <v>5006592</v>
      </c>
      <c r="B227" t="s">
        <v>3</v>
      </c>
    </row>
    <row r="228" spans="1:9" x14ac:dyDescent="0.25">
      <c r="A228">
        <v>5007274</v>
      </c>
      <c r="B228" t="s">
        <v>3</v>
      </c>
    </row>
    <row r="229" spans="1:9" x14ac:dyDescent="0.25">
      <c r="A229">
        <v>5015851</v>
      </c>
      <c r="B229" t="s">
        <v>3</v>
      </c>
    </row>
    <row r="230" spans="1:9" x14ac:dyDescent="0.25">
      <c r="A230">
        <v>6015647</v>
      </c>
      <c r="B230" t="s">
        <v>3</v>
      </c>
      <c r="I230">
        <v>2.8</v>
      </c>
    </row>
    <row r="231" spans="1:9" x14ac:dyDescent="0.25">
      <c r="A231" s="14">
        <v>6056633</v>
      </c>
      <c r="B231" t="s">
        <v>3</v>
      </c>
    </row>
    <row r="232" spans="1:9" x14ac:dyDescent="0.25">
      <c r="A232">
        <v>7086224</v>
      </c>
      <c r="B232" t="s">
        <v>3</v>
      </c>
    </row>
    <row r="233" spans="1:9" x14ac:dyDescent="0.25">
      <c r="A233" s="14">
        <v>8040959</v>
      </c>
      <c r="B233" t="s">
        <v>3</v>
      </c>
    </row>
    <row r="234" spans="1:9" x14ac:dyDescent="0.25">
      <c r="A234">
        <v>8107048</v>
      </c>
      <c r="B234" t="s">
        <v>3</v>
      </c>
    </row>
    <row r="235" spans="1:9" x14ac:dyDescent="0.25">
      <c r="A235" s="14">
        <v>8124044</v>
      </c>
      <c r="B235" t="s">
        <v>3</v>
      </c>
    </row>
    <row r="236" spans="1:9" x14ac:dyDescent="0.25">
      <c r="A236">
        <v>8142949</v>
      </c>
      <c r="B236" t="s">
        <v>3</v>
      </c>
    </row>
    <row r="237" spans="1:9" x14ac:dyDescent="0.25">
      <c r="A237">
        <v>9023306</v>
      </c>
      <c r="B237" t="s">
        <v>3</v>
      </c>
    </row>
    <row r="238" spans="1:9" x14ac:dyDescent="0.25">
      <c r="A238">
        <v>9034464</v>
      </c>
      <c r="B238" t="s">
        <v>3</v>
      </c>
    </row>
    <row r="239" spans="1:9" x14ac:dyDescent="0.25">
      <c r="A239">
        <v>9040167</v>
      </c>
      <c r="B239" t="s">
        <v>3</v>
      </c>
    </row>
    <row r="240" spans="1:9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4" x14ac:dyDescent="0.25">
      <c r="A289" s="14">
        <v>500129</v>
      </c>
      <c r="B289" t="s">
        <v>0</v>
      </c>
    </row>
    <row r="290" spans="1:14" x14ac:dyDescent="0.25">
      <c r="A290" s="20">
        <v>1002033</v>
      </c>
      <c r="B290" t="s">
        <v>0</v>
      </c>
    </row>
    <row r="291" spans="1:14" x14ac:dyDescent="0.25">
      <c r="A291" s="14">
        <v>1003457</v>
      </c>
      <c r="B291" t="s">
        <v>0</v>
      </c>
    </row>
    <row r="292" spans="1:14" x14ac:dyDescent="0.25">
      <c r="A292" s="14">
        <v>2005223</v>
      </c>
      <c r="B292" t="s">
        <v>0</v>
      </c>
    </row>
    <row r="293" spans="1:14" x14ac:dyDescent="0.25">
      <c r="A293">
        <v>2006107</v>
      </c>
      <c r="B293" t="s">
        <v>0</v>
      </c>
    </row>
    <row r="294" spans="1:14" x14ac:dyDescent="0.25">
      <c r="A294" s="14">
        <v>2012014</v>
      </c>
      <c r="B294" t="s">
        <v>0</v>
      </c>
      <c r="D294">
        <v>3.1</v>
      </c>
      <c r="K294">
        <v>4.7</v>
      </c>
    </row>
    <row r="295" spans="1:14" x14ac:dyDescent="0.25">
      <c r="A295" s="14">
        <v>3000152</v>
      </c>
      <c r="B295" t="s">
        <v>0</v>
      </c>
      <c r="H295" s="25">
        <v>4.2195999999999998</v>
      </c>
    </row>
    <row r="296" spans="1:14" x14ac:dyDescent="0.25">
      <c r="A296">
        <v>3014566</v>
      </c>
      <c r="B296" t="s">
        <v>0</v>
      </c>
    </row>
    <row r="297" spans="1:14" x14ac:dyDescent="0.25">
      <c r="A297">
        <v>3015058</v>
      </c>
      <c r="B297" t="s">
        <v>0</v>
      </c>
      <c r="D297">
        <v>6.7</v>
      </c>
      <c r="E297">
        <v>6.4</v>
      </c>
      <c r="F297">
        <v>6.8</v>
      </c>
      <c r="J297">
        <v>4.4000000000000004</v>
      </c>
      <c r="K297">
        <v>4.9000000000000004</v>
      </c>
      <c r="M297">
        <v>3.5</v>
      </c>
      <c r="N297">
        <v>4.0999999999999996</v>
      </c>
    </row>
    <row r="298" spans="1:14" x14ac:dyDescent="0.25">
      <c r="A298" s="18">
        <v>4000996</v>
      </c>
      <c r="B298" t="s">
        <v>0</v>
      </c>
    </row>
    <row r="299" spans="1:14" x14ac:dyDescent="0.25">
      <c r="A299">
        <v>4003768</v>
      </c>
      <c r="B299" t="s">
        <v>0</v>
      </c>
    </row>
    <row r="300" spans="1:14" x14ac:dyDescent="0.25">
      <c r="A300">
        <v>4006540</v>
      </c>
      <c r="B300" t="s">
        <v>0</v>
      </c>
    </row>
    <row r="301" spans="1:14" x14ac:dyDescent="0.25">
      <c r="A301">
        <v>4007054</v>
      </c>
      <c r="B301" t="s">
        <v>0</v>
      </c>
    </row>
    <row r="302" spans="1:14" x14ac:dyDescent="0.25">
      <c r="A302">
        <v>4011002</v>
      </c>
      <c r="B302" t="s">
        <v>0</v>
      </c>
    </row>
    <row r="303" spans="1:14" x14ac:dyDescent="0.25">
      <c r="A303">
        <v>4900268</v>
      </c>
      <c r="B303" t="s">
        <v>0</v>
      </c>
    </row>
    <row r="304" spans="1:14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8" x14ac:dyDescent="0.25">
      <c r="A321">
        <v>98000595</v>
      </c>
      <c r="B321" t="s">
        <v>0</v>
      </c>
    </row>
    <row r="322" spans="1:8" x14ac:dyDescent="0.25">
      <c r="A322">
        <v>98002692</v>
      </c>
      <c r="B322" t="s">
        <v>0</v>
      </c>
    </row>
    <row r="323" spans="1:8" x14ac:dyDescent="0.25">
      <c r="A323">
        <v>98005277</v>
      </c>
      <c r="B323" t="s">
        <v>0</v>
      </c>
      <c r="H323">
        <v>3.4</v>
      </c>
    </row>
    <row r="324" spans="1:8" x14ac:dyDescent="0.25">
      <c r="A324">
        <v>99001815</v>
      </c>
      <c r="B324" t="s">
        <v>0</v>
      </c>
    </row>
    <row r="325" spans="1:8" x14ac:dyDescent="0.25">
      <c r="A325">
        <v>6012361</v>
      </c>
      <c r="B325" t="s">
        <v>0</v>
      </c>
    </row>
    <row r="326" spans="1:8" x14ac:dyDescent="0.25">
      <c r="A326">
        <v>6015793</v>
      </c>
      <c r="B326" t="s">
        <v>0</v>
      </c>
    </row>
    <row r="327" spans="1:8" x14ac:dyDescent="0.25">
      <c r="A327">
        <v>6043619</v>
      </c>
      <c r="B327" t="s">
        <v>0</v>
      </c>
    </row>
    <row r="328" spans="1:8" x14ac:dyDescent="0.25">
      <c r="A328">
        <v>7001097</v>
      </c>
      <c r="B328" t="s">
        <v>0</v>
      </c>
    </row>
    <row r="329" spans="1:8" x14ac:dyDescent="0.25">
      <c r="A329">
        <v>7011435</v>
      </c>
      <c r="B329" t="s">
        <v>0</v>
      </c>
    </row>
    <row r="330" spans="1:8" x14ac:dyDescent="0.25">
      <c r="A330">
        <v>7045811</v>
      </c>
      <c r="B330" t="s">
        <v>0</v>
      </c>
    </row>
    <row r="331" spans="1:8" x14ac:dyDescent="0.25">
      <c r="A331">
        <v>7071198</v>
      </c>
      <c r="B331" t="s">
        <v>0</v>
      </c>
      <c r="C331">
        <v>6.8</v>
      </c>
    </row>
    <row r="332" spans="1:8" x14ac:dyDescent="0.25">
      <c r="A332">
        <v>7101143</v>
      </c>
      <c r="B332" t="s">
        <v>0</v>
      </c>
    </row>
    <row r="333" spans="1:8" x14ac:dyDescent="0.25">
      <c r="A333">
        <v>8073350</v>
      </c>
      <c r="B333" t="s">
        <v>0</v>
      </c>
    </row>
    <row r="334" spans="1:8" x14ac:dyDescent="0.25">
      <c r="A334">
        <v>8073645</v>
      </c>
      <c r="B334" t="s">
        <v>0</v>
      </c>
    </row>
    <row r="335" spans="1:8" x14ac:dyDescent="0.25">
      <c r="A335" s="20">
        <v>8089666</v>
      </c>
      <c r="B335" t="s">
        <v>0</v>
      </c>
      <c r="G335" s="42">
        <v>0.7</v>
      </c>
    </row>
    <row r="336" spans="1:8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3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17"/>
  <sheetViews>
    <sheetView workbookViewId="0">
      <selection activeCell="E18" sqref="E18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2.28515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2026</v>
      </c>
      <c r="D1" t="s">
        <v>95</v>
      </c>
      <c r="E1" t="s">
        <v>133</v>
      </c>
    </row>
    <row r="2" spans="1:5" x14ac:dyDescent="0.25">
      <c r="A2">
        <v>3015058</v>
      </c>
      <c r="B2" t="s">
        <v>0</v>
      </c>
      <c r="C2" t="s">
        <v>2026</v>
      </c>
      <c r="D2" t="s">
        <v>2028</v>
      </c>
      <c r="E2">
        <v>7</v>
      </c>
    </row>
    <row r="3" spans="1:5" x14ac:dyDescent="0.25">
      <c r="A3">
        <v>2012014</v>
      </c>
      <c r="B3" t="s">
        <v>0</v>
      </c>
      <c r="C3" t="s">
        <v>2026</v>
      </c>
      <c r="D3" t="s">
        <v>2027</v>
      </c>
      <c r="E3">
        <v>2</v>
      </c>
    </row>
    <row r="4" spans="1:5" x14ac:dyDescent="0.25">
      <c r="A4">
        <v>12012030</v>
      </c>
      <c r="B4" t="s">
        <v>12</v>
      </c>
      <c r="C4" t="s">
        <v>2026</v>
      </c>
      <c r="D4" t="s">
        <v>2018</v>
      </c>
      <c r="E4">
        <v>1</v>
      </c>
    </row>
    <row r="5" spans="1:5" x14ac:dyDescent="0.25">
      <c r="A5">
        <v>324</v>
      </c>
      <c r="B5" t="s">
        <v>5</v>
      </c>
      <c r="C5" t="s">
        <v>2026</v>
      </c>
      <c r="D5" t="s">
        <v>2011</v>
      </c>
      <c r="E5">
        <v>1</v>
      </c>
    </row>
    <row r="6" spans="1:5" x14ac:dyDescent="0.25">
      <c r="A6">
        <v>1009760</v>
      </c>
      <c r="B6" t="s">
        <v>5</v>
      </c>
      <c r="C6" t="s">
        <v>2026</v>
      </c>
      <c r="D6" t="s">
        <v>2014</v>
      </c>
      <c r="E6">
        <v>1</v>
      </c>
    </row>
    <row r="7" spans="1:5" x14ac:dyDescent="0.25">
      <c r="A7">
        <v>4011027</v>
      </c>
      <c r="B7" t="s">
        <v>5</v>
      </c>
      <c r="C7" t="s">
        <v>2026</v>
      </c>
      <c r="D7" t="s">
        <v>2013</v>
      </c>
      <c r="E7">
        <v>1</v>
      </c>
    </row>
    <row r="8" spans="1:5" x14ac:dyDescent="0.25">
      <c r="A8">
        <v>5004654</v>
      </c>
      <c r="B8" t="s">
        <v>5</v>
      </c>
      <c r="C8" t="s">
        <v>2026</v>
      </c>
      <c r="D8" t="s">
        <v>2012</v>
      </c>
      <c r="E8">
        <v>1</v>
      </c>
    </row>
    <row r="9" spans="1:5" x14ac:dyDescent="0.25">
      <c r="A9">
        <v>3011892</v>
      </c>
      <c r="B9" t="s">
        <v>3</v>
      </c>
      <c r="C9" t="s">
        <v>2026</v>
      </c>
      <c r="D9" t="s">
        <v>2017</v>
      </c>
      <c r="E9">
        <v>1</v>
      </c>
    </row>
    <row r="10" spans="1:5" x14ac:dyDescent="0.25">
      <c r="A10">
        <v>4001382</v>
      </c>
      <c r="B10" t="s">
        <v>3</v>
      </c>
      <c r="C10" t="s">
        <v>2026</v>
      </c>
      <c r="D10" t="s">
        <v>2019</v>
      </c>
      <c r="E10">
        <v>1</v>
      </c>
    </row>
    <row r="11" spans="1:5" x14ac:dyDescent="0.25">
      <c r="A11">
        <v>6015647</v>
      </c>
      <c r="B11" t="s">
        <v>3</v>
      </c>
      <c r="C11" t="s">
        <v>2026</v>
      </c>
      <c r="D11" t="s">
        <v>2011</v>
      </c>
      <c r="E11">
        <v>1</v>
      </c>
    </row>
    <row r="12" spans="1:5" x14ac:dyDescent="0.25">
      <c r="A12">
        <v>3000152</v>
      </c>
      <c r="B12" t="s">
        <v>0</v>
      </c>
      <c r="C12" t="s">
        <v>2026</v>
      </c>
      <c r="D12" t="s">
        <v>2010</v>
      </c>
      <c r="E12">
        <v>1</v>
      </c>
    </row>
    <row r="13" spans="1:5" x14ac:dyDescent="0.25">
      <c r="A13">
        <v>98005277</v>
      </c>
      <c r="B13" t="s">
        <v>0</v>
      </c>
      <c r="C13" t="s">
        <v>2026</v>
      </c>
      <c r="D13" t="s">
        <v>2010</v>
      </c>
      <c r="E13">
        <v>1</v>
      </c>
    </row>
    <row r="14" spans="1:5" x14ac:dyDescent="0.25">
      <c r="A14">
        <v>7071198</v>
      </c>
      <c r="B14" t="s">
        <v>0</v>
      </c>
      <c r="C14" t="s">
        <v>2026</v>
      </c>
      <c r="D14" t="s">
        <v>2009</v>
      </c>
      <c r="E14">
        <v>1</v>
      </c>
    </row>
    <row r="15" spans="1:5" x14ac:dyDescent="0.25">
      <c r="A15">
        <v>8089666</v>
      </c>
      <c r="B15" t="s">
        <v>0</v>
      </c>
      <c r="C15" t="s">
        <v>2026</v>
      </c>
      <c r="D15" t="s">
        <v>2025</v>
      </c>
      <c r="E15">
        <v>1</v>
      </c>
    </row>
    <row r="17" spans="1:5" x14ac:dyDescent="0.25">
      <c r="A17">
        <f>SUBTOTAL(2,Harnsäure[Edited_BfArM Nummer2])</f>
        <v>14</v>
      </c>
      <c r="E17">
        <f>SUBTOTAL(9,Harnsäure[Total Number of Observations])</f>
        <v>21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K370"/>
  <sheetViews>
    <sheetView topLeftCell="J50" zoomScale="85" zoomScaleNormal="85" workbookViewId="0">
      <selection activeCell="M90" sqref="M9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7" width="30.28515625" customWidth="1"/>
    <col min="8" max="14" width="29.28515625" customWidth="1"/>
    <col min="15" max="15" width="27.7109375" customWidth="1"/>
    <col min="16" max="24" width="19.140625" customWidth="1"/>
    <col min="25" max="37" width="20.140625" customWidth="1"/>
  </cols>
  <sheetData>
    <row r="1" spans="1:37" x14ac:dyDescent="0.25">
      <c r="A1" s="6" t="s">
        <v>96</v>
      </c>
      <c r="B1" s="7" t="s">
        <v>97</v>
      </c>
      <c r="C1" s="2" t="s">
        <v>2029</v>
      </c>
      <c r="D1" s="2" t="s">
        <v>2030</v>
      </c>
      <c r="E1" s="2" t="s">
        <v>2031</v>
      </c>
      <c r="F1" s="2" t="s">
        <v>2032</v>
      </c>
      <c r="G1" s="2" t="s">
        <v>2033</v>
      </c>
      <c r="H1" s="2" t="s">
        <v>2034</v>
      </c>
      <c r="I1" s="2" t="s">
        <v>2035</v>
      </c>
      <c r="J1" s="2" t="s">
        <v>2036</v>
      </c>
      <c r="K1" s="2" t="s">
        <v>2037</v>
      </c>
      <c r="L1" s="2" t="s">
        <v>2038</v>
      </c>
      <c r="M1" s="2" t="s">
        <v>2039</v>
      </c>
      <c r="N1" s="2" t="s">
        <v>2040</v>
      </c>
      <c r="O1" s="2" t="s">
        <v>2041</v>
      </c>
      <c r="P1" s="2" t="s">
        <v>2042</v>
      </c>
      <c r="Q1" s="2" t="s">
        <v>2043</v>
      </c>
      <c r="R1" s="2" t="s">
        <v>2044</v>
      </c>
      <c r="S1" s="2" t="s">
        <v>2045</v>
      </c>
      <c r="T1" s="2" t="s">
        <v>2046</v>
      </c>
      <c r="U1" s="2" t="s">
        <v>2047</v>
      </c>
      <c r="V1" s="2" t="s">
        <v>2048</v>
      </c>
      <c r="W1" s="2" t="s">
        <v>2049</v>
      </c>
      <c r="X1" s="2" t="s">
        <v>2050</v>
      </c>
      <c r="Y1" s="2" t="s">
        <v>2051</v>
      </c>
      <c r="Z1" s="2" t="s">
        <v>2052</v>
      </c>
      <c r="AA1" s="2" t="s">
        <v>2053</v>
      </c>
      <c r="AB1" s="2" t="s">
        <v>2054</v>
      </c>
      <c r="AC1" s="2" t="s">
        <v>2055</v>
      </c>
      <c r="AD1" s="2" t="s">
        <v>2056</v>
      </c>
      <c r="AE1" s="2" t="s">
        <v>2057</v>
      </c>
      <c r="AF1" s="2" t="s">
        <v>2058</v>
      </c>
      <c r="AG1" s="2" t="s">
        <v>2059</v>
      </c>
      <c r="AH1" s="2" t="s">
        <v>2060</v>
      </c>
      <c r="AI1" s="2" t="s">
        <v>2061</v>
      </c>
      <c r="AJ1" s="2" t="s">
        <v>2062</v>
      </c>
      <c r="AK1" s="2" t="s">
        <v>2063</v>
      </c>
    </row>
    <row r="2" spans="1:37" x14ac:dyDescent="0.25">
      <c r="A2">
        <v>7072184</v>
      </c>
      <c r="B2" t="s">
        <v>20</v>
      </c>
    </row>
    <row r="3" spans="1:37" x14ac:dyDescent="0.25">
      <c r="A3">
        <v>9108231</v>
      </c>
      <c r="B3" t="s">
        <v>20</v>
      </c>
    </row>
    <row r="4" spans="1:37" x14ac:dyDescent="0.25">
      <c r="A4">
        <v>12061933</v>
      </c>
      <c r="B4" t="s">
        <v>20</v>
      </c>
    </row>
    <row r="5" spans="1:37" x14ac:dyDescent="0.25">
      <c r="A5">
        <v>95005911</v>
      </c>
      <c r="B5" t="s">
        <v>20</v>
      </c>
    </row>
    <row r="6" spans="1:37" x14ac:dyDescent="0.25">
      <c r="A6">
        <v>99001908</v>
      </c>
      <c r="B6" t="s">
        <v>20</v>
      </c>
    </row>
    <row r="7" spans="1:37" x14ac:dyDescent="0.25">
      <c r="A7">
        <v>99004067</v>
      </c>
      <c r="B7" t="s">
        <v>20</v>
      </c>
    </row>
    <row r="8" spans="1:37" x14ac:dyDescent="0.25">
      <c r="A8">
        <v>97002136</v>
      </c>
      <c r="B8" t="s">
        <v>20</v>
      </c>
    </row>
    <row r="9" spans="1:37" x14ac:dyDescent="0.25">
      <c r="A9">
        <v>1502</v>
      </c>
      <c r="B9" t="s">
        <v>20</v>
      </c>
    </row>
    <row r="10" spans="1:37" x14ac:dyDescent="0.25">
      <c r="A10">
        <v>4003543</v>
      </c>
      <c r="B10" t="s">
        <v>20</v>
      </c>
    </row>
    <row r="11" spans="1:37" x14ac:dyDescent="0.25">
      <c r="A11">
        <v>4900261</v>
      </c>
      <c r="B11" t="s">
        <v>20</v>
      </c>
    </row>
    <row r="13" spans="1:37" x14ac:dyDescent="0.25">
      <c r="A13">
        <v>14242856</v>
      </c>
      <c r="B13" t="s">
        <v>18</v>
      </c>
    </row>
    <row r="14" spans="1:37" x14ac:dyDescent="0.25">
      <c r="A14">
        <v>99001183</v>
      </c>
      <c r="B14" t="s">
        <v>18</v>
      </c>
    </row>
    <row r="15" spans="1:37" x14ac:dyDescent="0.25">
      <c r="A15">
        <v>3000983</v>
      </c>
      <c r="B15" t="s">
        <v>18</v>
      </c>
    </row>
    <row r="16" spans="1:37" x14ac:dyDescent="0.25">
      <c r="A16">
        <v>10064335</v>
      </c>
      <c r="B16" t="s">
        <v>18</v>
      </c>
    </row>
    <row r="17" spans="1:15" x14ac:dyDescent="0.25">
      <c r="A17" s="12"/>
    </row>
    <row r="18" spans="1:15" x14ac:dyDescent="0.25">
      <c r="A18">
        <v>1480</v>
      </c>
      <c r="B18" t="s">
        <v>16</v>
      </c>
    </row>
    <row r="19" spans="1:15" x14ac:dyDescent="0.25">
      <c r="A19">
        <v>7063959</v>
      </c>
      <c r="B19" t="s">
        <v>16</v>
      </c>
    </row>
    <row r="20" spans="1:15" x14ac:dyDescent="0.25">
      <c r="A20">
        <v>1003215</v>
      </c>
      <c r="B20" t="s">
        <v>16</v>
      </c>
      <c r="O20">
        <v>4750000</v>
      </c>
    </row>
    <row r="21" spans="1:15" x14ac:dyDescent="0.25">
      <c r="A21">
        <v>99000802</v>
      </c>
      <c r="B21" t="s">
        <v>16</v>
      </c>
    </row>
    <row r="22" spans="1:15" x14ac:dyDescent="0.25">
      <c r="A22">
        <v>99000892</v>
      </c>
      <c r="B22" t="s">
        <v>16</v>
      </c>
    </row>
    <row r="23" spans="1:15" x14ac:dyDescent="0.25">
      <c r="A23" s="14">
        <v>1000192</v>
      </c>
      <c r="B23" t="s">
        <v>16</v>
      </c>
    </row>
    <row r="24" spans="1:15" x14ac:dyDescent="0.25">
      <c r="A24">
        <v>1506</v>
      </c>
      <c r="B24" t="s">
        <v>16</v>
      </c>
    </row>
    <row r="25" spans="1:15" x14ac:dyDescent="0.25">
      <c r="A25" s="14">
        <v>99000894</v>
      </c>
      <c r="B25" t="s">
        <v>16</v>
      </c>
    </row>
    <row r="26" spans="1:15" x14ac:dyDescent="0.25">
      <c r="A26">
        <v>99000897</v>
      </c>
      <c r="B26" t="s">
        <v>16</v>
      </c>
    </row>
    <row r="27" spans="1:15" x14ac:dyDescent="0.25">
      <c r="A27">
        <v>99001245</v>
      </c>
      <c r="B27" t="s">
        <v>16</v>
      </c>
    </row>
    <row r="28" spans="1:15" x14ac:dyDescent="0.25">
      <c r="A28">
        <v>99001902</v>
      </c>
      <c r="B28" t="s">
        <v>16</v>
      </c>
    </row>
    <row r="29" spans="1:15" x14ac:dyDescent="0.25">
      <c r="A29">
        <v>99001912</v>
      </c>
      <c r="B29" t="s">
        <v>16</v>
      </c>
    </row>
    <row r="30" spans="1:15" x14ac:dyDescent="0.25">
      <c r="A30">
        <v>99001913</v>
      </c>
      <c r="B30" t="s">
        <v>16</v>
      </c>
    </row>
    <row r="31" spans="1:15" x14ac:dyDescent="0.25">
      <c r="A31">
        <v>99001937</v>
      </c>
      <c r="B31" t="s">
        <v>16</v>
      </c>
    </row>
    <row r="32" spans="1:15" x14ac:dyDescent="0.25">
      <c r="A32">
        <v>99001943</v>
      </c>
      <c r="B32" t="s">
        <v>16</v>
      </c>
    </row>
    <row r="33" spans="1:24" x14ac:dyDescent="0.25">
      <c r="A33">
        <v>99001927</v>
      </c>
      <c r="B33" t="s">
        <v>16</v>
      </c>
    </row>
    <row r="34" spans="1:24" x14ac:dyDescent="0.25">
      <c r="A34">
        <v>1505</v>
      </c>
      <c r="B34" t="s">
        <v>16</v>
      </c>
    </row>
    <row r="35" spans="1:24" x14ac:dyDescent="0.25">
      <c r="A35" s="14">
        <v>1000197</v>
      </c>
      <c r="B35" t="s">
        <v>16</v>
      </c>
    </row>
    <row r="36" spans="1:24" x14ac:dyDescent="0.25">
      <c r="A36" s="14">
        <v>96018835</v>
      </c>
      <c r="B36" t="s">
        <v>16</v>
      </c>
      <c r="X36" s="21">
        <v>200</v>
      </c>
    </row>
    <row r="37" spans="1:24" x14ac:dyDescent="0.25">
      <c r="A37">
        <v>98008326</v>
      </c>
      <c r="B37" t="s">
        <v>16</v>
      </c>
    </row>
    <row r="38" spans="1:24" x14ac:dyDescent="0.25">
      <c r="A38">
        <v>99000717</v>
      </c>
      <c r="B38" t="s">
        <v>16</v>
      </c>
    </row>
    <row r="40" spans="1:24" x14ac:dyDescent="0.25">
      <c r="A40" s="15">
        <v>6016435</v>
      </c>
      <c r="B40" t="s">
        <v>14</v>
      </c>
    </row>
    <row r="41" spans="1:24" x14ac:dyDescent="0.25">
      <c r="A41">
        <v>8045149</v>
      </c>
      <c r="B41" t="s">
        <v>14</v>
      </c>
    </row>
    <row r="42" spans="1:24" x14ac:dyDescent="0.25">
      <c r="A42">
        <v>10023001</v>
      </c>
      <c r="B42" t="s">
        <v>14</v>
      </c>
      <c r="O42">
        <v>4750000</v>
      </c>
    </row>
    <row r="43" spans="1:24" x14ac:dyDescent="0.25">
      <c r="A43">
        <v>10027526</v>
      </c>
      <c r="B43" t="s">
        <v>14</v>
      </c>
    </row>
    <row r="44" spans="1:24" x14ac:dyDescent="0.25">
      <c r="A44">
        <v>14222171</v>
      </c>
      <c r="B44" t="s">
        <v>14</v>
      </c>
      <c r="O44" s="21">
        <v>38600000000</v>
      </c>
    </row>
    <row r="45" spans="1:24" x14ac:dyDescent="0.25">
      <c r="A45">
        <v>1006143</v>
      </c>
      <c r="B45" t="s">
        <v>14</v>
      </c>
    </row>
    <row r="46" spans="1:24" x14ac:dyDescent="0.25">
      <c r="A46">
        <v>6006917</v>
      </c>
      <c r="B46" t="s">
        <v>14</v>
      </c>
    </row>
    <row r="48" spans="1:24" x14ac:dyDescent="0.25">
      <c r="A48">
        <v>8057159</v>
      </c>
      <c r="B48" t="s">
        <v>12</v>
      </c>
    </row>
    <row r="49" spans="1:29" x14ac:dyDescent="0.25">
      <c r="A49" s="14">
        <v>9140312</v>
      </c>
      <c r="B49" t="s">
        <v>12</v>
      </c>
    </row>
    <row r="50" spans="1:29" x14ac:dyDescent="0.25">
      <c r="A50">
        <v>12008230</v>
      </c>
      <c r="B50" t="s">
        <v>12</v>
      </c>
    </row>
    <row r="51" spans="1:29" x14ac:dyDescent="0.25">
      <c r="A51">
        <v>12088444</v>
      </c>
      <c r="B51" t="s">
        <v>12</v>
      </c>
    </row>
    <row r="52" spans="1:29" x14ac:dyDescent="0.25">
      <c r="A52" s="14">
        <v>13118872</v>
      </c>
      <c r="B52" t="s">
        <v>12</v>
      </c>
    </row>
    <row r="53" spans="1:29" x14ac:dyDescent="0.25">
      <c r="A53">
        <v>12012030</v>
      </c>
      <c r="B53" t="s">
        <v>12</v>
      </c>
      <c r="AC53">
        <v>250</v>
      </c>
    </row>
    <row r="55" spans="1:29" x14ac:dyDescent="0.25">
      <c r="A55" s="15">
        <v>9074418</v>
      </c>
      <c r="B55" t="s">
        <v>11</v>
      </c>
    </row>
    <row r="56" spans="1:29" x14ac:dyDescent="0.25">
      <c r="A56" s="14">
        <v>1263</v>
      </c>
      <c r="B56" t="s">
        <v>11</v>
      </c>
    </row>
    <row r="57" spans="1:29" x14ac:dyDescent="0.25">
      <c r="A57">
        <v>98004910</v>
      </c>
      <c r="B57" t="s">
        <v>11</v>
      </c>
    </row>
    <row r="58" spans="1:29" x14ac:dyDescent="0.25">
      <c r="A58" s="15">
        <v>7103068</v>
      </c>
      <c r="B58" t="s">
        <v>11</v>
      </c>
    </row>
    <row r="59" spans="1:29" x14ac:dyDescent="0.25">
      <c r="A59">
        <v>11240728</v>
      </c>
      <c r="B59" t="s">
        <v>11</v>
      </c>
    </row>
    <row r="61" spans="1:29" x14ac:dyDescent="0.25">
      <c r="A61">
        <v>5015869</v>
      </c>
      <c r="B61" t="s">
        <v>5</v>
      </c>
    </row>
    <row r="62" spans="1:29" x14ac:dyDescent="0.25">
      <c r="A62" s="15">
        <v>5016969</v>
      </c>
      <c r="B62" t="s">
        <v>5</v>
      </c>
    </row>
    <row r="63" spans="1:29" x14ac:dyDescent="0.25">
      <c r="A63">
        <v>6023231</v>
      </c>
      <c r="B63" t="s">
        <v>5</v>
      </c>
    </row>
    <row r="64" spans="1:29" x14ac:dyDescent="0.25">
      <c r="A64" s="15">
        <v>6011198</v>
      </c>
      <c r="B64" t="s">
        <v>5</v>
      </c>
    </row>
    <row r="65" spans="1:19" x14ac:dyDescent="0.25">
      <c r="A65" s="14">
        <v>6012681</v>
      </c>
      <c r="B65" t="s">
        <v>5</v>
      </c>
      <c r="Q65">
        <v>2700</v>
      </c>
    </row>
    <row r="66" spans="1:19" x14ac:dyDescent="0.25">
      <c r="A66">
        <v>6014511</v>
      </c>
      <c r="B66" t="s">
        <v>5</v>
      </c>
      <c r="S66">
        <v>3130000</v>
      </c>
    </row>
    <row r="67" spans="1:19" x14ac:dyDescent="0.25">
      <c r="A67">
        <v>6045127</v>
      </c>
      <c r="B67" t="s">
        <v>5</v>
      </c>
    </row>
    <row r="68" spans="1:19" x14ac:dyDescent="0.25">
      <c r="A68" s="14">
        <v>7000458</v>
      </c>
      <c r="B68" t="s">
        <v>5</v>
      </c>
    </row>
    <row r="69" spans="1:19" x14ac:dyDescent="0.25">
      <c r="A69">
        <v>7015502</v>
      </c>
      <c r="B69" t="s">
        <v>5</v>
      </c>
    </row>
    <row r="70" spans="1:19" x14ac:dyDescent="0.25">
      <c r="A70">
        <v>7025847</v>
      </c>
      <c r="B70" t="s">
        <v>5</v>
      </c>
    </row>
    <row r="71" spans="1:19" x14ac:dyDescent="0.25">
      <c r="A71">
        <v>7082707</v>
      </c>
      <c r="B71" t="s">
        <v>5</v>
      </c>
    </row>
    <row r="72" spans="1:19" x14ac:dyDescent="0.25">
      <c r="A72" s="14">
        <v>7083159</v>
      </c>
      <c r="B72" t="s">
        <v>5</v>
      </c>
    </row>
    <row r="73" spans="1:19" x14ac:dyDescent="0.25">
      <c r="A73">
        <v>7084659</v>
      </c>
      <c r="B73" t="s">
        <v>5</v>
      </c>
    </row>
    <row r="74" spans="1:19" x14ac:dyDescent="0.25">
      <c r="A74" s="14">
        <v>7076814</v>
      </c>
      <c r="B74" t="s">
        <v>5</v>
      </c>
      <c r="Q74" s="21">
        <v>18600000000</v>
      </c>
    </row>
    <row r="75" spans="1:19" x14ac:dyDescent="0.25">
      <c r="A75">
        <v>7076815</v>
      </c>
      <c r="B75" t="s">
        <v>5</v>
      </c>
      <c r="P75">
        <v>2830000</v>
      </c>
    </row>
    <row r="76" spans="1:19" x14ac:dyDescent="0.25">
      <c r="A76">
        <v>7089231</v>
      </c>
      <c r="B76" t="s">
        <v>5</v>
      </c>
      <c r="O76">
        <v>3710</v>
      </c>
    </row>
    <row r="77" spans="1:19" x14ac:dyDescent="0.25">
      <c r="A77">
        <v>7116004</v>
      </c>
      <c r="B77" t="s">
        <v>5</v>
      </c>
    </row>
    <row r="78" spans="1:19" x14ac:dyDescent="0.25">
      <c r="A78">
        <v>8003819</v>
      </c>
      <c r="B78" t="s">
        <v>5</v>
      </c>
    </row>
    <row r="79" spans="1:19" x14ac:dyDescent="0.25">
      <c r="A79" s="14">
        <v>8091779</v>
      </c>
      <c r="B79" t="s">
        <v>5</v>
      </c>
    </row>
    <row r="80" spans="1:19" x14ac:dyDescent="0.25">
      <c r="A80">
        <v>8112522</v>
      </c>
      <c r="B80" t="s">
        <v>5</v>
      </c>
    </row>
    <row r="81" spans="1:32" x14ac:dyDescent="0.25">
      <c r="A81">
        <v>8127397</v>
      </c>
      <c r="B81" t="s">
        <v>5</v>
      </c>
    </row>
    <row r="82" spans="1:32" x14ac:dyDescent="0.25">
      <c r="A82">
        <v>8130998</v>
      </c>
      <c r="B82" t="s">
        <v>5</v>
      </c>
    </row>
    <row r="83" spans="1:32" x14ac:dyDescent="0.25">
      <c r="A83" s="14">
        <v>9002836</v>
      </c>
      <c r="B83" t="s">
        <v>5</v>
      </c>
    </row>
    <row r="84" spans="1:32" x14ac:dyDescent="0.25">
      <c r="A84" s="14">
        <v>9003331</v>
      </c>
      <c r="B84" t="s">
        <v>5</v>
      </c>
    </row>
    <row r="85" spans="1:32" x14ac:dyDescent="0.25">
      <c r="A85">
        <v>9003370</v>
      </c>
      <c r="B85" t="s">
        <v>5</v>
      </c>
    </row>
    <row r="86" spans="1:32" x14ac:dyDescent="0.25">
      <c r="A86">
        <v>9016278</v>
      </c>
      <c r="B86" t="s">
        <v>5</v>
      </c>
      <c r="I86">
        <v>4180000</v>
      </c>
      <c r="M86">
        <v>4020000</v>
      </c>
      <c r="R86">
        <v>3630000</v>
      </c>
    </row>
    <row r="87" spans="1:32" x14ac:dyDescent="0.25">
      <c r="A87">
        <v>9030684</v>
      </c>
      <c r="B87" t="s">
        <v>5</v>
      </c>
      <c r="P87">
        <v>2600000</v>
      </c>
      <c r="Q87">
        <v>3100000</v>
      </c>
      <c r="AA87">
        <v>4100000</v>
      </c>
    </row>
    <row r="88" spans="1:32" x14ac:dyDescent="0.25">
      <c r="A88">
        <v>9031387</v>
      </c>
      <c r="B88" t="s">
        <v>5</v>
      </c>
      <c r="AF88">
        <v>7000</v>
      </c>
    </row>
    <row r="89" spans="1:32" x14ac:dyDescent="0.25">
      <c r="A89">
        <v>9038676</v>
      </c>
      <c r="B89" t="s">
        <v>5</v>
      </c>
    </row>
    <row r="90" spans="1:32" x14ac:dyDescent="0.25">
      <c r="A90" s="14">
        <v>9039416</v>
      </c>
      <c r="B90" t="s">
        <v>5</v>
      </c>
      <c r="T90">
        <v>3360000</v>
      </c>
    </row>
    <row r="91" spans="1:32" x14ac:dyDescent="0.25">
      <c r="A91">
        <v>9042861</v>
      </c>
      <c r="B91" t="s">
        <v>5</v>
      </c>
    </row>
    <row r="92" spans="1:32" x14ac:dyDescent="0.25">
      <c r="A92" s="14">
        <v>9044899</v>
      </c>
      <c r="B92" t="s">
        <v>5</v>
      </c>
      <c r="H92" s="43">
        <v>44000000000</v>
      </c>
      <c r="N92">
        <v>4000000</v>
      </c>
      <c r="P92">
        <v>4800000</v>
      </c>
      <c r="R92" s="43">
        <v>4600000</v>
      </c>
      <c r="X92">
        <v>4700000</v>
      </c>
    </row>
    <row r="93" spans="1:32" x14ac:dyDescent="0.25">
      <c r="A93">
        <v>9052398</v>
      </c>
      <c r="B93" t="s">
        <v>5</v>
      </c>
    </row>
    <row r="94" spans="1:32" x14ac:dyDescent="0.25">
      <c r="A94">
        <v>9085204</v>
      </c>
      <c r="B94" t="s">
        <v>5</v>
      </c>
    </row>
    <row r="95" spans="1:32" x14ac:dyDescent="0.25">
      <c r="A95">
        <v>9105492</v>
      </c>
      <c r="B95" t="s">
        <v>5</v>
      </c>
    </row>
    <row r="96" spans="1:32" x14ac:dyDescent="0.25">
      <c r="A96" s="14">
        <v>9138470</v>
      </c>
      <c r="B96" t="s">
        <v>5</v>
      </c>
    </row>
    <row r="97" spans="1:31" x14ac:dyDescent="0.25">
      <c r="A97" s="14">
        <v>9150676</v>
      </c>
      <c r="B97" t="s">
        <v>5</v>
      </c>
    </row>
    <row r="98" spans="1:31" x14ac:dyDescent="0.25">
      <c r="A98" s="14">
        <v>10010926</v>
      </c>
      <c r="B98" t="s">
        <v>5</v>
      </c>
      <c r="P98">
        <v>3040000</v>
      </c>
      <c r="Q98">
        <v>2770000</v>
      </c>
      <c r="R98">
        <v>2800000</v>
      </c>
      <c r="X98" s="43">
        <v>24300000000</v>
      </c>
      <c r="Y98" s="25"/>
      <c r="Z98" s="25"/>
      <c r="AB98">
        <v>3460000</v>
      </c>
      <c r="AD98" s="43">
        <v>32000000000</v>
      </c>
      <c r="AE98" s="25"/>
    </row>
    <row r="99" spans="1:31" x14ac:dyDescent="0.25">
      <c r="A99">
        <v>10030897</v>
      </c>
      <c r="B99" t="s">
        <v>5</v>
      </c>
      <c r="D99">
        <v>390000</v>
      </c>
      <c r="P99">
        <v>415000</v>
      </c>
      <c r="U99">
        <v>406000</v>
      </c>
      <c r="AC99">
        <v>437000</v>
      </c>
    </row>
    <row r="100" spans="1:31" x14ac:dyDescent="0.25">
      <c r="A100" s="16">
        <v>10091530</v>
      </c>
      <c r="B100" t="s">
        <v>5</v>
      </c>
    </row>
    <row r="101" spans="1:31" x14ac:dyDescent="0.25">
      <c r="A101">
        <v>10102052</v>
      </c>
      <c r="B101" t="s">
        <v>5</v>
      </c>
    </row>
    <row r="102" spans="1:31" x14ac:dyDescent="0.25">
      <c r="A102">
        <v>10104735</v>
      </c>
      <c r="B102" t="s">
        <v>5</v>
      </c>
    </row>
    <row r="103" spans="1:31" x14ac:dyDescent="0.25">
      <c r="A103" s="15">
        <v>10109552</v>
      </c>
      <c r="B103" t="s">
        <v>5</v>
      </c>
    </row>
    <row r="104" spans="1:31" x14ac:dyDescent="0.25">
      <c r="A104">
        <v>10131550</v>
      </c>
      <c r="B104" t="s">
        <v>5</v>
      </c>
    </row>
    <row r="105" spans="1:31" x14ac:dyDescent="0.25">
      <c r="A105">
        <v>10131607</v>
      </c>
      <c r="B105" t="s">
        <v>5</v>
      </c>
    </row>
    <row r="106" spans="1:31" x14ac:dyDescent="0.25">
      <c r="A106">
        <v>10145202</v>
      </c>
      <c r="B106" t="s">
        <v>5</v>
      </c>
    </row>
    <row r="107" spans="1:31" x14ac:dyDescent="0.25">
      <c r="A107">
        <v>10158770</v>
      </c>
      <c r="B107" t="s">
        <v>5</v>
      </c>
    </row>
    <row r="108" spans="1:31" x14ac:dyDescent="0.25">
      <c r="A108">
        <v>10162949</v>
      </c>
      <c r="B108" t="s">
        <v>5</v>
      </c>
    </row>
    <row r="109" spans="1:31" x14ac:dyDescent="0.25">
      <c r="A109">
        <v>10171633</v>
      </c>
      <c r="B109" t="s">
        <v>5</v>
      </c>
    </row>
    <row r="110" spans="1:31" x14ac:dyDescent="0.25">
      <c r="A110">
        <v>10180409</v>
      </c>
      <c r="B110" t="s">
        <v>5</v>
      </c>
    </row>
    <row r="111" spans="1:31" x14ac:dyDescent="0.25">
      <c r="A111">
        <v>11005762</v>
      </c>
      <c r="B111" t="s">
        <v>5</v>
      </c>
    </row>
    <row r="112" spans="1:31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7" x14ac:dyDescent="0.25">
      <c r="A129">
        <v>12229481</v>
      </c>
      <c r="B129" t="s">
        <v>5</v>
      </c>
    </row>
    <row r="130" spans="1:37" x14ac:dyDescent="0.25">
      <c r="A130">
        <v>12258821</v>
      </c>
      <c r="B130" t="s">
        <v>5</v>
      </c>
    </row>
    <row r="131" spans="1:37" x14ac:dyDescent="0.25">
      <c r="A131">
        <v>12309729</v>
      </c>
      <c r="B131" t="s">
        <v>5</v>
      </c>
    </row>
    <row r="132" spans="1:37" x14ac:dyDescent="0.25">
      <c r="A132">
        <v>12314941</v>
      </c>
      <c r="B132" t="s">
        <v>5</v>
      </c>
    </row>
    <row r="133" spans="1:37" x14ac:dyDescent="0.25">
      <c r="A133">
        <v>12323945</v>
      </c>
      <c r="B133" t="s">
        <v>5</v>
      </c>
    </row>
    <row r="134" spans="1:37" x14ac:dyDescent="0.25">
      <c r="A134">
        <v>13005942</v>
      </c>
      <c r="B134" t="s">
        <v>5</v>
      </c>
    </row>
    <row r="135" spans="1:37" x14ac:dyDescent="0.25">
      <c r="A135">
        <v>324</v>
      </c>
      <c r="B135" t="s">
        <v>5</v>
      </c>
      <c r="P135">
        <v>5200000</v>
      </c>
    </row>
    <row r="136" spans="1:37" x14ac:dyDescent="0.25">
      <c r="A136" s="14">
        <v>3909</v>
      </c>
      <c r="B136" t="s">
        <v>5</v>
      </c>
      <c r="T136" s="14">
        <v>4</v>
      </c>
      <c r="AI136" s="14">
        <v>4.2</v>
      </c>
      <c r="AJ136" s="14"/>
      <c r="AK136" s="14"/>
    </row>
    <row r="137" spans="1:37" x14ac:dyDescent="0.25">
      <c r="A137" s="14">
        <v>4663</v>
      </c>
      <c r="B137" t="s">
        <v>5</v>
      </c>
    </row>
    <row r="138" spans="1:37" x14ac:dyDescent="0.25">
      <c r="A138">
        <v>1005522</v>
      </c>
      <c r="B138" t="s">
        <v>5</v>
      </c>
      <c r="C138">
        <v>4780000</v>
      </c>
      <c r="E138">
        <v>4350000</v>
      </c>
      <c r="P138">
        <v>4560000</v>
      </c>
      <c r="X138">
        <v>4540000</v>
      </c>
      <c r="AD138">
        <v>4690000</v>
      </c>
    </row>
    <row r="139" spans="1:37" x14ac:dyDescent="0.25">
      <c r="A139">
        <v>1007631</v>
      </c>
      <c r="B139" t="s">
        <v>5</v>
      </c>
    </row>
    <row r="140" spans="1:37" x14ac:dyDescent="0.25">
      <c r="A140">
        <v>1009760</v>
      </c>
      <c r="B140" t="s">
        <v>5</v>
      </c>
      <c r="S140">
        <v>4610000</v>
      </c>
      <c r="Y140">
        <v>4420000</v>
      </c>
      <c r="AA140">
        <v>4490000</v>
      </c>
      <c r="AE140">
        <v>4720000</v>
      </c>
    </row>
    <row r="141" spans="1:37" x14ac:dyDescent="0.25">
      <c r="A141">
        <v>2000646</v>
      </c>
      <c r="B141" t="s">
        <v>5</v>
      </c>
      <c r="P141">
        <v>5000000</v>
      </c>
      <c r="Q141">
        <v>3750000</v>
      </c>
      <c r="X141">
        <v>4600000</v>
      </c>
      <c r="Y141">
        <v>4400000</v>
      </c>
      <c r="Z141">
        <v>4700000</v>
      </c>
    </row>
    <row r="142" spans="1:37" x14ac:dyDescent="0.25">
      <c r="A142">
        <v>2003761</v>
      </c>
      <c r="B142" t="s">
        <v>5</v>
      </c>
    </row>
    <row r="143" spans="1:37" x14ac:dyDescent="0.25">
      <c r="A143">
        <v>2004061</v>
      </c>
      <c r="B143" t="s">
        <v>5</v>
      </c>
    </row>
    <row r="144" spans="1:37" x14ac:dyDescent="0.25">
      <c r="A144">
        <v>2006469</v>
      </c>
      <c r="B144" t="s">
        <v>5</v>
      </c>
    </row>
    <row r="145" spans="1:36" x14ac:dyDescent="0.25">
      <c r="A145" s="14">
        <v>3005132</v>
      </c>
      <c r="B145" t="s">
        <v>5</v>
      </c>
    </row>
    <row r="146" spans="1:36" x14ac:dyDescent="0.25">
      <c r="A146">
        <v>3009119</v>
      </c>
      <c r="B146" t="s">
        <v>5</v>
      </c>
    </row>
    <row r="147" spans="1:36" x14ac:dyDescent="0.25">
      <c r="A147">
        <v>3009936</v>
      </c>
      <c r="B147" t="s">
        <v>5</v>
      </c>
    </row>
    <row r="148" spans="1:36" x14ac:dyDescent="0.25">
      <c r="A148">
        <v>3011094</v>
      </c>
      <c r="B148" t="s">
        <v>5</v>
      </c>
    </row>
    <row r="149" spans="1:36" x14ac:dyDescent="0.25">
      <c r="A149">
        <v>3014643</v>
      </c>
      <c r="B149" t="s">
        <v>5</v>
      </c>
    </row>
    <row r="150" spans="1:36" x14ac:dyDescent="0.25">
      <c r="A150" s="14">
        <v>3016056</v>
      </c>
      <c r="B150" t="s">
        <v>5</v>
      </c>
      <c r="P150" s="14">
        <v>4.5999999999999996</v>
      </c>
    </row>
    <row r="151" spans="1:36" x14ac:dyDescent="0.25">
      <c r="A151" s="14">
        <v>3900219</v>
      </c>
      <c r="B151" t="s">
        <v>5</v>
      </c>
    </row>
    <row r="152" spans="1:36" x14ac:dyDescent="0.25">
      <c r="A152">
        <v>4000158</v>
      </c>
      <c r="B152" t="s">
        <v>5</v>
      </c>
    </row>
    <row r="153" spans="1:36" x14ac:dyDescent="0.25">
      <c r="A153">
        <v>4000304</v>
      </c>
      <c r="B153" t="s">
        <v>5</v>
      </c>
    </row>
    <row r="154" spans="1:36" x14ac:dyDescent="0.25">
      <c r="A154" s="14">
        <v>4001905</v>
      </c>
      <c r="B154" t="s">
        <v>5</v>
      </c>
    </row>
    <row r="155" spans="1:36" x14ac:dyDescent="0.25">
      <c r="A155">
        <v>4002206</v>
      </c>
      <c r="B155" t="s">
        <v>5</v>
      </c>
    </row>
    <row r="156" spans="1:36" x14ac:dyDescent="0.25">
      <c r="A156">
        <v>4002715</v>
      </c>
      <c r="B156" t="s">
        <v>5</v>
      </c>
    </row>
    <row r="157" spans="1:36" x14ac:dyDescent="0.25">
      <c r="A157">
        <v>4003924</v>
      </c>
      <c r="B157" t="s">
        <v>5</v>
      </c>
    </row>
    <row r="158" spans="1:36" x14ac:dyDescent="0.25">
      <c r="A158">
        <v>4006051</v>
      </c>
      <c r="B158" t="s">
        <v>5</v>
      </c>
    </row>
    <row r="159" spans="1:36" x14ac:dyDescent="0.25">
      <c r="A159">
        <v>4008140</v>
      </c>
      <c r="B159" t="s">
        <v>5</v>
      </c>
    </row>
    <row r="160" spans="1:36" x14ac:dyDescent="0.25">
      <c r="A160" s="14">
        <v>4009906</v>
      </c>
      <c r="B160" t="s">
        <v>5</v>
      </c>
      <c r="Q160">
        <v>4270000</v>
      </c>
      <c r="AH160">
        <v>3.96</v>
      </c>
      <c r="AJ160">
        <v>4.17</v>
      </c>
    </row>
    <row r="161" spans="1:30" x14ac:dyDescent="0.25">
      <c r="A161">
        <v>4011027</v>
      </c>
      <c r="B161" t="s">
        <v>5</v>
      </c>
    </row>
    <row r="162" spans="1:30" x14ac:dyDescent="0.25">
      <c r="A162">
        <v>4011920</v>
      </c>
      <c r="B162" t="s">
        <v>5</v>
      </c>
    </row>
    <row r="163" spans="1:30" x14ac:dyDescent="0.25">
      <c r="A163">
        <v>4012248</v>
      </c>
      <c r="B163" t="s">
        <v>5</v>
      </c>
    </row>
    <row r="164" spans="1:30" x14ac:dyDescent="0.25">
      <c r="A164">
        <v>4013603</v>
      </c>
      <c r="B164" t="s">
        <v>5</v>
      </c>
    </row>
    <row r="165" spans="1:30" x14ac:dyDescent="0.25">
      <c r="A165">
        <v>5004654</v>
      </c>
      <c r="B165" t="s">
        <v>5</v>
      </c>
      <c r="Q165">
        <v>4050000</v>
      </c>
      <c r="S165">
        <v>3500000</v>
      </c>
      <c r="T165" s="43">
        <v>39500000000</v>
      </c>
      <c r="U165" s="43">
        <v>41100000000</v>
      </c>
      <c r="V165" s="25"/>
      <c r="X165">
        <v>4000000</v>
      </c>
      <c r="Z165" s="43">
        <v>39300000000</v>
      </c>
      <c r="AD165" s="43">
        <v>39100000000</v>
      </c>
    </row>
    <row r="166" spans="1:30" x14ac:dyDescent="0.25">
      <c r="A166" s="16">
        <v>5006761</v>
      </c>
      <c r="B166" t="s">
        <v>5</v>
      </c>
    </row>
    <row r="167" spans="1:30" x14ac:dyDescent="0.25">
      <c r="A167">
        <v>5008807</v>
      </c>
      <c r="B167" t="s">
        <v>5</v>
      </c>
    </row>
    <row r="168" spans="1:30" x14ac:dyDescent="0.25">
      <c r="A168">
        <v>5009400</v>
      </c>
      <c r="B168" t="s">
        <v>5</v>
      </c>
    </row>
    <row r="169" spans="1:30" x14ac:dyDescent="0.25">
      <c r="A169">
        <v>5013211</v>
      </c>
      <c r="B169" t="s">
        <v>5</v>
      </c>
    </row>
    <row r="170" spans="1:30" x14ac:dyDescent="0.25">
      <c r="A170">
        <v>5013494</v>
      </c>
      <c r="B170" t="s">
        <v>5</v>
      </c>
    </row>
    <row r="171" spans="1:30" x14ac:dyDescent="0.25">
      <c r="A171" s="15">
        <v>5016255</v>
      </c>
      <c r="B171" t="s">
        <v>5</v>
      </c>
    </row>
    <row r="172" spans="1:30" x14ac:dyDescent="0.25">
      <c r="A172">
        <v>6005884</v>
      </c>
      <c r="B172" t="s">
        <v>5</v>
      </c>
    </row>
    <row r="173" spans="1:30" x14ac:dyDescent="0.25">
      <c r="A173">
        <v>6012448</v>
      </c>
      <c r="B173" t="s">
        <v>5</v>
      </c>
    </row>
    <row r="174" spans="1:30" x14ac:dyDescent="0.25">
      <c r="A174">
        <v>7000457</v>
      </c>
      <c r="B174" t="s">
        <v>5</v>
      </c>
    </row>
    <row r="175" spans="1:30" x14ac:dyDescent="0.25">
      <c r="A175" s="15">
        <v>7072644</v>
      </c>
      <c r="B175" t="s">
        <v>5</v>
      </c>
    </row>
    <row r="176" spans="1:30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33" x14ac:dyDescent="0.25">
      <c r="A225">
        <v>97005797</v>
      </c>
      <c r="B225" t="s">
        <v>3</v>
      </c>
    </row>
    <row r="226" spans="1:33" x14ac:dyDescent="0.25">
      <c r="A226">
        <v>99000345</v>
      </c>
      <c r="B226" t="s">
        <v>3</v>
      </c>
    </row>
    <row r="227" spans="1:33" x14ac:dyDescent="0.25">
      <c r="A227" s="14">
        <v>5006592</v>
      </c>
      <c r="B227" t="s">
        <v>3</v>
      </c>
    </row>
    <row r="228" spans="1:33" x14ac:dyDescent="0.25">
      <c r="A228">
        <v>5007274</v>
      </c>
      <c r="B228" t="s">
        <v>3</v>
      </c>
    </row>
    <row r="229" spans="1:33" x14ac:dyDescent="0.25">
      <c r="A229">
        <v>5015851</v>
      </c>
      <c r="B229" t="s">
        <v>3</v>
      </c>
    </row>
    <row r="230" spans="1:33" x14ac:dyDescent="0.25">
      <c r="A230">
        <v>6015647</v>
      </c>
      <c r="B230" t="s">
        <v>3</v>
      </c>
      <c r="P230">
        <v>5440000</v>
      </c>
      <c r="R230">
        <v>5160000</v>
      </c>
      <c r="S230">
        <v>4790000</v>
      </c>
      <c r="V230">
        <v>5210000</v>
      </c>
      <c r="Y230">
        <v>5060000</v>
      </c>
      <c r="AD230">
        <v>4420000</v>
      </c>
      <c r="AG230">
        <v>4380000</v>
      </c>
    </row>
    <row r="231" spans="1:33" x14ac:dyDescent="0.25">
      <c r="A231" s="14">
        <v>6056633</v>
      </c>
      <c r="B231" t="s">
        <v>3</v>
      </c>
    </row>
    <row r="232" spans="1:33" x14ac:dyDescent="0.25">
      <c r="A232">
        <v>7086224</v>
      </c>
      <c r="B232" t="s">
        <v>3</v>
      </c>
    </row>
    <row r="233" spans="1:33" x14ac:dyDescent="0.25">
      <c r="A233" s="14">
        <v>8040959</v>
      </c>
      <c r="B233" t="s">
        <v>3</v>
      </c>
    </row>
    <row r="234" spans="1:33" x14ac:dyDescent="0.25">
      <c r="A234">
        <v>8107048</v>
      </c>
      <c r="B234" t="s">
        <v>3</v>
      </c>
      <c r="P234" s="43">
        <v>41900000000</v>
      </c>
    </row>
    <row r="235" spans="1:33" x14ac:dyDescent="0.25">
      <c r="A235" s="14">
        <v>8124044</v>
      </c>
      <c r="B235" t="s">
        <v>3</v>
      </c>
    </row>
    <row r="236" spans="1:33" x14ac:dyDescent="0.25">
      <c r="A236">
        <v>8142949</v>
      </c>
      <c r="B236" t="s">
        <v>3</v>
      </c>
    </row>
    <row r="237" spans="1:33" x14ac:dyDescent="0.25">
      <c r="A237">
        <v>9023306</v>
      </c>
      <c r="B237" t="s">
        <v>3</v>
      </c>
    </row>
    <row r="238" spans="1:33" x14ac:dyDescent="0.25">
      <c r="A238">
        <v>9034464</v>
      </c>
      <c r="B238" t="s">
        <v>3</v>
      </c>
    </row>
    <row r="239" spans="1:33" x14ac:dyDescent="0.25">
      <c r="A239">
        <v>9040167</v>
      </c>
      <c r="B239" t="s">
        <v>3</v>
      </c>
    </row>
    <row r="240" spans="1:33" x14ac:dyDescent="0.25">
      <c r="A240" s="14">
        <v>9054567</v>
      </c>
      <c r="B240" t="s">
        <v>3</v>
      </c>
    </row>
    <row r="241" spans="1:15" x14ac:dyDescent="0.25">
      <c r="A241" s="14">
        <v>9083682</v>
      </c>
      <c r="B241" t="s">
        <v>3</v>
      </c>
      <c r="O241">
        <v>5100000</v>
      </c>
    </row>
    <row r="242" spans="1:15" x14ac:dyDescent="0.25">
      <c r="A242" s="14">
        <v>9102044</v>
      </c>
      <c r="B242" t="s">
        <v>3</v>
      </c>
    </row>
    <row r="243" spans="1:15" x14ac:dyDescent="0.25">
      <c r="A243" s="14">
        <v>9119854</v>
      </c>
      <c r="B243" t="s">
        <v>3</v>
      </c>
    </row>
    <row r="244" spans="1:15" x14ac:dyDescent="0.25">
      <c r="A244">
        <v>9125126</v>
      </c>
      <c r="B244" t="s">
        <v>3</v>
      </c>
    </row>
    <row r="245" spans="1:15" x14ac:dyDescent="0.25">
      <c r="A245" s="14">
        <v>9174811</v>
      </c>
      <c r="B245" t="s">
        <v>3</v>
      </c>
    </row>
    <row r="246" spans="1:15" x14ac:dyDescent="0.25">
      <c r="A246">
        <v>10002875</v>
      </c>
      <c r="B246" t="s">
        <v>3</v>
      </c>
    </row>
    <row r="247" spans="1:15" x14ac:dyDescent="0.25">
      <c r="A247" s="19">
        <v>10023080</v>
      </c>
      <c r="B247" t="s">
        <v>3</v>
      </c>
    </row>
    <row r="248" spans="1:15" x14ac:dyDescent="0.25">
      <c r="A248">
        <v>10025212</v>
      </c>
      <c r="B248" t="s">
        <v>3</v>
      </c>
    </row>
    <row r="249" spans="1:15" x14ac:dyDescent="0.25">
      <c r="A249" s="14">
        <v>10069407</v>
      </c>
      <c r="B249" t="s">
        <v>3</v>
      </c>
    </row>
    <row r="250" spans="1:15" x14ac:dyDescent="0.25">
      <c r="A250">
        <v>10071135</v>
      </c>
      <c r="B250" t="s">
        <v>3</v>
      </c>
    </row>
    <row r="251" spans="1:15" x14ac:dyDescent="0.25">
      <c r="A251">
        <v>10083649</v>
      </c>
      <c r="B251" t="s">
        <v>3</v>
      </c>
    </row>
    <row r="252" spans="1:15" x14ac:dyDescent="0.25">
      <c r="A252">
        <v>10102021</v>
      </c>
      <c r="B252" t="s">
        <v>3</v>
      </c>
    </row>
    <row r="253" spans="1:15" x14ac:dyDescent="0.25">
      <c r="A253" s="14">
        <v>10123729</v>
      </c>
      <c r="B253" t="s">
        <v>3</v>
      </c>
    </row>
    <row r="254" spans="1:15" x14ac:dyDescent="0.25">
      <c r="A254">
        <v>10144736</v>
      </c>
      <c r="B254" t="s">
        <v>3</v>
      </c>
    </row>
    <row r="255" spans="1:15" x14ac:dyDescent="0.25">
      <c r="A255" s="14">
        <v>10157275</v>
      </c>
      <c r="B255" t="s">
        <v>3</v>
      </c>
    </row>
    <row r="256" spans="1:15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4" x14ac:dyDescent="0.25">
      <c r="A289" s="14">
        <v>500129</v>
      </c>
      <c r="B289" t="s">
        <v>0</v>
      </c>
    </row>
    <row r="290" spans="1:24" x14ac:dyDescent="0.25">
      <c r="A290" s="20">
        <v>1002033</v>
      </c>
      <c r="B290" t="s">
        <v>0</v>
      </c>
    </row>
    <row r="291" spans="1:24" x14ac:dyDescent="0.25">
      <c r="A291" s="14">
        <v>1003457</v>
      </c>
      <c r="B291" t="s">
        <v>0</v>
      </c>
    </row>
    <row r="292" spans="1:24" x14ac:dyDescent="0.25">
      <c r="A292" s="14">
        <v>2005223</v>
      </c>
      <c r="B292" t="s">
        <v>0</v>
      </c>
    </row>
    <row r="293" spans="1:24" x14ac:dyDescent="0.25">
      <c r="A293">
        <v>2006107</v>
      </c>
      <c r="B293" t="s">
        <v>0</v>
      </c>
    </row>
    <row r="294" spans="1:24" x14ac:dyDescent="0.25">
      <c r="A294" s="14">
        <v>2012014</v>
      </c>
      <c r="B294" t="s">
        <v>0</v>
      </c>
      <c r="G294">
        <v>4100000</v>
      </c>
      <c r="R294">
        <v>3980000</v>
      </c>
      <c r="S294">
        <v>3320000</v>
      </c>
    </row>
    <row r="295" spans="1:24" x14ac:dyDescent="0.25">
      <c r="A295" s="14">
        <v>3000152</v>
      </c>
      <c r="B295" t="s">
        <v>0</v>
      </c>
    </row>
    <row r="296" spans="1:24" x14ac:dyDescent="0.25">
      <c r="A296">
        <v>3014566</v>
      </c>
      <c r="B296" t="s">
        <v>0</v>
      </c>
    </row>
    <row r="297" spans="1:24" x14ac:dyDescent="0.25">
      <c r="A297">
        <v>3015058</v>
      </c>
      <c r="B297" t="s">
        <v>0</v>
      </c>
      <c r="G297">
        <v>4000000</v>
      </c>
      <c r="H297" s="23">
        <v>3950000</v>
      </c>
      <c r="I297">
        <v>3500000</v>
      </c>
      <c r="K297">
        <v>3600000</v>
      </c>
      <c r="Q297">
        <v>11500000</v>
      </c>
      <c r="R297">
        <v>13300000</v>
      </c>
      <c r="V297">
        <v>3700000</v>
      </c>
      <c r="X297">
        <v>3900000</v>
      </c>
    </row>
    <row r="298" spans="1:24" x14ac:dyDescent="0.25">
      <c r="A298" s="18">
        <v>4000996</v>
      </c>
      <c r="B298" t="s">
        <v>0</v>
      </c>
      <c r="Q298">
        <v>4500000</v>
      </c>
    </row>
    <row r="299" spans="1:24" x14ac:dyDescent="0.25">
      <c r="A299">
        <v>4003768</v>
      </c>
      <c r="B299" t="s">
        <v>0</v>
      </c>
    </row>
    <row r="300" spans="1:24" x14ac:dyDescent="0.25">
      <c r="A300">
        <v>4006540</v>
      </c>
      <c r="B300" t="s">
        <v>0</v>
      </c>
    </row>
    <row r="301" spans="1:24" x14ac:dyDescent="0.25">
      <c r="A301">
        <v>4007054</v>
      </c>
      <c r="B301" t="s">
        <v>0</v>
      </c>
    </row>
    <row r="302" spans="1:24" x14ac:dyDescent="0.25">
      <c r="A302">
        <v>4011002</v>
      </c>
      <c r="B302" t="s">
        <v>0</v>
      </c>
    </row>
    <row r="303" spans="1:24" x14ac:dyDescent="0.25">
      <c r="A303">
        <v>4900268</v>
      </c>
      <c r="B303" t="s">
        <v>0</v>
      </c>
    </row>
    <row r="304" spans="1:24" x14ac:dyDescent="0.25">
      <c r="A304">
        <v>5001097</v>
      </c>
      <c r="B304" t="s">
        <v>0</v>
      </c>
      <c r="I304">
        <v>5050000</v>
      </c>
      <c r="J304" s="43">
        <v>49800000000</v>
      </c>
      <c r="P304">
        <v>4960000</v>
      </c>
      <c r="X304">
        <v>5220000</v>
      </c>
    </row>
    <row r="305" spans="1:17" x14ac:dyDescent="0.25">
      <c r="A305">
        <v>5001098</v>
      </c>
      <c r="B305" t="s">
        <v>0</v>
      </c>
      <c r="F305" s="43">
        <v>49000000000</v>
      </c>
      <c r="H305">
        <v>4880000</v>
      </c>
      <c r="I305" s="43">
        <v>48200000000</v>
      </c>
    </row>
    <row r="306" spans="1:17" x14ac:dyDescent="0.25">
      <c r="A306">
        <v>5006152</v>
      </c>
      <c r="B306" t="s">
        <v>0</v>
      </c>
      <c r="M306">
        <v>5180000</v>
      </c>
      <c r="Q306">
        <v>3260000</v>
      </c>
    </row>
    <row r="307" spans="1:17" x14ac:dyDescent="0.25">
      <c r="A307" s="16">
        <v>5011824</v>
      </c>
      <c r="B307" t="s">
        <v>0</v>
      </c>
    </row>
    <row r="308" spans="1:17" x14ac:dyDescent="0.25">
      <c r="A308">
        <v>5016179</v>
      </c>
      <c r="B308" t="s">
        <v>0</v>
      </c>
    </row>
    <row r="309" spans="1:17" x14ac:dyDescent="0.25">
      <c r="A309">
        <v>5018677</v>
      </c>
      <c r="B309" t="s">
        <v>0</v>
      </c>
    </row>
    <row r="310" spans="1:17" x14ac:dyDescent="0.25">
      <c r="A310">
        <v>8012361</v>
      </c>
      <c r="B310" t="s">
        <v>0</v>
      </c>
    </row>
    <row r="311" spans="1:17" x14ac:dyDescent="0.25">
      <c r="A311">
        <v>7079011</v>
      </c>
      <c r="B311" t="s">
        <v>0</v>
      </c>
    </row>
    <row r="312" spans="1:17" x14ac:dyDescent="0.25">
      <c r="A312">
        <v>8055349</v>
      </c>
      <c r="B312" t="s">
        <v>0</v>
      </c>
    </row>
    <row r="313" spans="1:17" x14ac:dyDescent="0.25">
      <c r="A313">
        <v>8135416</v>
      </c>
      <c r="B313" t="s">
        <v>0</v>
      </c>
    </row>
    <row r="314" spans="1:17" x14ac:dyDescent="0.25">
      <c r="A314">
        <v>93018945</v>
      </c>
      <c r="B314" t="s">
        <v>0</v>
      </c>
    </row>
    <row r="315" spans="1:17" x14ac:dyDescent="0.25">
      <c r="A315">
        <v>94009028</v>
      </c>
      <c r="B315" t="s">
        <v>0</v>
      </c>
    </row>
    <row r="316" spans="1:17" x14ac:dyDescent="0.25">
      <c r="A316">
        <v>95005907</v>
      </c>
      <c r="B316" t="s">
        <v>0</v>
      </c>
    </row>
    <row r="317" spans="1:17" x14ac:dyDescent="0.25">
      <c r="A317">
        <v>95900164</v>
      </c>
      <c r="B317" t="s">
        <v>0</v>
      </c>
    </row>
    <row r="318" spans="1:17" x14ac:dyDescent="0.25">
      <c r="A318">
        <v>96015811</v>
      </c>
      <c r="B318" t="s">
        <v>0</v>
      </c>
    </row>
    <row r="319" spans="1:17" x14ac:dyDescent="0.25">
      <c r="A319">
        <v>97001240</v>
      </c>
      <c r="B319" t="s">
        <v>0</v>
      </c>
    </row>
    <row r="320" spans="1:17" x14ac:dyDescent="0.25">
      <c r="A320">
        <v>97005366</v>
      </c>
      <c r="B320" t="s">
        <v>0</v>
      </c>
    </row>
    <row r="321" spans="1:17" x14ac:dyDescent="0.25">
      <c r="A321">
        <v>98000595</v>
      </c>
      <c r="B321" t="s">
        <v>0</v>
      </c>
    </row>
    <row r="322" spans="1:17" x14ac:dyDescent="0.25">
      <c r="A322">
        <v>98002692</v>
      </c>
      <c r="B322" t="s">
        <v>0</v>
      </c>
    </row>
    <row r="323" spans="1:17" x14ac:dyDescent="0.25">
      <c r="A323">
        <v>98005277</v>
      </c>
      <c r="B323" t="s">
        <v>0</v>
      </c>
    </row>
    <row r="324" spans="1:17" x14ac:dyDescent="0.25">
      <c r="A324">
        <v>99001815</v>
      </c>
      <c r="B324" t="s">
        <v>0</v>
      </c>
    </row>
    <row r="325" spans="1:17" x14ac:dyDescent="0.25">
      <c r="A325">
        <v>6012361</v>
      </c>
      <c r="B325" t="s">
        <v>0</v>
      </c>
    </row>
    <row r="326" spans="1:17" x14ac:dyDescent="0.25">
      <c r="A326">
        <v>6015793</v>
      </c>
      <c r="B326" t="s">
        <v>0</v>
      </c>
    </row>
    <row r="327" spans="1:17" x14ac:dyDescent="0.25">
      <c r="A327">
        <v>6043619</v>
      </c>
      <c r="B327" t="s">
        <v>0</v>
      </c>
    </row>
    <row r="328" spans="1:17" x14ac:dyDescent="0.25">
      <c r="A328">
        <v>7001097</v>
      </c>
      <c r="B328" t="s">
        <v>0</v>
      </c>
    </row>
    <row r="329" spans="1:17" x14ac:dyDescent="0.25">
      <c r="A329">
        <v>7011435</v>
      </c>
      <c r="B329" t="s">
        <v>0</v>
      </c>
    </row>
    <row r="330" spans="1:17" x14ac:dyDescent="0.25">
      <c r="A330">
        <v>7045811</v>
      </c>
      <c r="B330" t="s">
        <v>0</v>
      </c>
    </row>
    <row r="331" spans="1:17" x14ac:dyDescent="0.25">
      <c r="A331">
        <v>7071198</v>
      </c>
      <c r="B331" t="s">
        <v>0</v>
      </c>
    </row>
    <row r="332" spans="1:17" x14ac:dyDescent="0.25">
      <c r="A332">
        <v>7101143</v>
      </c>
      <c r="B332" t="s">
        <v>0</v>
      </c>
    </row>
    <row r="333" spans="1:17" x14ac:dyDescent="0.25">
      <c r="A333">
        <v>8073350</v>
      </c>
      <c r="B333" t="s">
        <v>0</v>
      </c>
    </row>
    <row r="334" spans="1:17" x14ac:dyDescent="0.25">
      <c r="A334">
        <v>8073645</v>
      </c>
      <c r="B334" t="s">
        <v>0</v>
      </c>
    </row>
    <row r="335" spans="1:17" x14ac:dyDescent="0.25">
      <c r="A335" s="20">
        <v>8089666</v>
      </c>
      <c r="B335" t="s">
        <v>0</v>
      </c>
      <c r="L335" s="43">
        <v>3700000</v>
      </c>
      <c r="M335" s="45">
        <v>3200000</v>
      </c>
      <c r="N335">
        <v>4200000</v>
      </c>
      <c r="P335" s="23">
        <v>2900000</v>
      </c>
      <c r="Q335">
        <v>3300000</v>
      </c>
    </row>
    <row r="336" spans="1:17" x14ac:dyDescent="0.25">
      <c r="A336">
        <v>8103536</v>
      </c>
      <c r="B336" t="s">
        <v>0</v>
      </c>
    </row>
    <row r="337" spans="1:29" x14ac:dyDescent="0.25">
      <c r="A337" s="21">
        <v>8124816</v>
      </c>
      <c r="B337" t="s">
        <v>0</v>
      </c>
      <c r="P337">
        <v>4700000</v>
      </c>
      <c r="S337">
        <v>4300000</v>
      </c>
      <c r="W337">
        <v>4500000</v>
      </c>
      <c r="AC337">
        <v>4400000</v>
      </c>
    </row>
    <row r="338" spans="1:29" x14ac:dyDescent="0.25">
      <c r="A338">
        <v>9003267</v>
      </c>
      <c r="B338" t="s">
        <v>0</v>
      </c>
    </row>
    <row r="339" spans="1:29" x14ac:dyDescent="0.25">
      <c r="A339">
        <v>9036964</v>
      </c>
      <c r="B339" t="s">
        <v>0</v>
      </c>
    </row>
    <row r="340" spans="1:29" x14ac:dyDescent="0.25">
      <c r="A340">
        <v>9090287</v>
      </c>
      <c r="B340" t="s">
        <v>0</v>
      </c>
    </row>
    <row r="341" spans="1:29" x14ac:dyDescent="0.25">
      <c r="A341">
        <v>9095148</v>
      </c>
      <c r="B341" t="s">
        <v>0</v>
      </c>
    </row>
    <row r="342" spans="1:29" x14ac:dyDescent="0.25">
      <c r="A342" s="14">
        <v>9104979</v>
      </c>
      <c r="B342" t="s">
        <v>0</v>
      </c>
    </row>
    <row r="343" spans="1:29" x14ac:dyDescent="0.25">
      <c r="A343">
        <v>9139514</v>
      </c>
      <c r="B343" t="s">
        <v>0</v>
      </c>
    </row>
    <row r="344" spans="1:29" x14ac:dyDescent="0.25">
      <c r="A344">
        <v>10020659</v>
      </c>
      <c r="B344" t="s">
        <v>0</v>
      </c>
    </row>
    <row r="345" spans="1:29" x14ac:dyDescent="0.25">
      <c r="A345">
        <v>10025902</v>
      </c>
      <c r="B345" t="s">
        <v>0</v>
      </c>
    </row>
    <row r="346" spans="1:29" x14ac:dyDescent="0.25">
      <c r="A346">
        <v>10027654</v>
      </c>
      <c r="B346" t="s">
        <v>0</v>
      </c>
    </row>
    <row r="347" spans="1:29" x14ac:dyDescent="0.25">
      <c r="A347">
        <v>10084485</v>
      </c>
      <c r="B347" t="s">
        <v>0</v>
      </c>
    </row>
    <row r="348" spans="1:29" x14ac:dyDescent="0.25">
      <c r="A348">
        <v>10098420</v>
      </c>
      <c r="B348" t="s">
        <v>0</v>
      </c>
    </row>
    <row r="349" spans="1:29" x14ac:dyDescent="0.25">
      <c r="A349">
        <v>10129565</v>
      </c>
      <c r="B349" t="s">
        <v>0</v>
      </c>
    </row>
    <row r="350" spans="1:29" x14ac:dyDescent="0.25">
      <c r="A350" s="14">
        <v>10146828</v>
      </c>
      <c r="B350" t="s">
        <v>0</v>
      </c>
    </row>
    <row r="351" spans="1:29" x14ac:dyDescent="0.25">
      <c r="A351">
        <v>10163776</v>
      </c>
      <c r="B351" t="s">
        <v>0</v>
      </c>
    </row>
    <row r="352" spans="1:29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3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D745E-5D86-4541-88A7-9A9A5520579E}">
  <dimension ref="A1:E39"/>
  <sheetViews>
    <sheetView workbookViewId="0">
      <selection activeCell="E11" sqref="E6:E11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4.5703125" bestFit="1" customWidth="1"/>
    <col min="4" max="4" width="81.140625" bestFit="1" customWidth="1"/>
    <col min="5" max="5" width="30.28515625" bestFit="1" customWidth="1"/>
  </cols>
  <sheetData>
    <row r="1" spans="1:5" x14ac:dyDescent="0.25">
      <c r="A1" s="43" t="s">
        <v>96</v>
      </c>
      <c r="B1" s="43" t="s">
        <v>97</v>
      </c>
      <c r="C1" s="43" t="s">
        <v>2833</v>
      </c>
      <c r="D1" s="43" t="s">
        <v>95</v>
      </c>
      <c r="E1" s="43" t="s">
        <v>133</v>
      </c>
    </row>
    <row r="2" spans="1:5" x14ac:dyDescent="0.25">
      <c r="A2" s="43">
        <v>3015058</v>
      </c>
      <c r="B2" s="43" t="s">
        <v>0</v>
      </c>
      <c r="C2" s="43" t="s">
        <v>2833</v>
      </c>
      <c r="D2" s="43" t="s">
        <v>2847</v>
      </c>
      <c r="E2" s="43">
        <v>8</v>
      </c>
    </row>
    <row r="3" spans="1:5" x14ac:dyDescent="0.25">
      <c r="A3" s="43">
        <v>5004654</v>
      </c>
      <c r="B3" s="43" t="s">
        <v>5</v>
      </c>
      <c r="C3" s="43" t="s">
        <v>2833</v>
      </c>
      <c r="D3" s="43" t="s">
        <v>2844</v>
      </c>
      <c r="E3" s="43">
        <v>7</v>
      </c>
    </row>
    <row r="4" spans="1:5" x14ac:dyDescent="0.25">
      <c r="A4" s="43">
        <v>6015647</v>
      </c>
      <c r="B4" s="43" t="s">
        <v>3</v>
      </c>
      <c r="C4" s="43" t="s">
        <v>2833</v>
      </c>
      <c r="D4" s="43" t="s">
        <v>2845</v>
      </c>
      <c r="E4" s="43">
        <v>7</v>
      </c>
    </row>
    <row r="5" spans="1:5" x14ac:dyDescent="0.25">
      <c r="A5" s="43">
        <v>10010926</v>
      </c>
      <c r="B5" s="43" t="s">
        <v>5</v>
      </c>
      <c r="C5" s="43" t="s">
        <v>2833</v>
      </c>
      <c r="D5" s="43" t="s">
        <v>2837</v>
      </c>
      <c r="E5" s="43">
        <v>6</v>
      </c>
    </row>
    <row r="6" spans="1:5" x14ac:dyDescent="0.25">
      <c r="A6" s="43">
        <v>9044899</v>
      </c>
      <c r="B6" s="43" t="s">
        <v>5</v>
      </c>
      <c r="C6" s="43" t="s">
        <v>2833</v>
      </c>
      <c r="D6" s="43" t="s">
        <v>2836</v>
      </c>
      <c r="E6" s="43">
        <v>5</v>
      </c>
    </row>
    <row r="7" spans="1:5" x14ac:dyDescent="0.25">
      <c r="A7" s="43">
        <v>1005522</v>
      </c>
      <c r="B7" s="43" t="s">
        <v>5</v>
      </c>
      <c r="C7" s="43" t="s">
        <v>2833</v>
      </c>
      <c r="D7" s="43" t="s">
        <v>2840</v>
      </c>
      <c r="E7" s="43">
        <v>5</v>
      </c>
    </row>
    <row r="8" spans="1:5" x14ac:dyDescent="0.25">
      <c r="A8" s="43">
        <v>2000646</v>
      </c>
      <c r="B8" s="43" t="s">
        <v>5</v>
      </c>
      <c r="C8" s="43" t="s">
        <v>2833</v>
      </c>
      <c r="D8" s="43" t="s">
        <v>2842</v>
      </c>
      <c r="E8" s="43">
        <v>5</v>
      </c>
    </row>
    <row r="9" spans="1:5" x14ac:dyDescent="0.25">
      <c r="A9" s="43">
        <v>8089666</v>
      </c>
      <c r="B9" s="43" t="s">
        <v>0</v>
      </c>
      <c r="C9" s="43" t="s">
        <v>2833</v>
      </c>
      <c r="D9" s="43" t="s">
        <v>2851</v>
      </c>
      <c r="E9" s="43">
        <v>5</v>
      </c>
    </row>
    <row r="10" spans="1:5" x14ac:dyDescent="0.25">
      <c r="A10" s="43">
        <v>10030897</v>
      </c>
      <c r="B10" s="43" t="s">
        <v>5</v>
      </c>
      <c r="C10" s="43" t="s">
        <v>2833</v>
      </c>
      <c r="D10" s="43" t="s">
        <v>2838</v>
      </c>
      <c r="E10" s="43">
        <v>4</v>
      </c>
    </row>
    <row r="11" spans="1:5" x14ac:dyDescent="0.25">
      <c r="A11" s="43">
        <v>1009760</v>
      </c>
      <c r="B11" s="43" t="s">
        <v>5</v>
      </c>
      <c r="C11" s="43" t="s">
        <v>2833</v>
      </c>
      <c r="D11" s="43" t="s">
        <v>2841</v>
      </c>
      <c r="E11" s="43">
        <v>4</v>
      </c>
    </row>
    <row r="12" spans="1:5" x14ac:dyDescent="0.25">
      <c r="A12" s="43">
        <v>5001097</v>
      </c>
      <c r="B12" s="43" t="s">
        <v>0</v>
      </c>
      <c r="C12" s="43" t="s">
        <v>2833</v>
      </c>
      <c r="D12" s="43" t="s">
        <v>2848</v>
      </c>
      <c r="E12" s="43">
        <v>4</v>
      </c>
    </row>
    <row r="13" spans="1:5" x14ac:dyDescent="0.25">
      <c r="A13" s="43">
        <v>8124816</v>
      </c>
      <c r="B13" s="43" t="s">
        <v>0</v>
      </c>
      <c r="C13" s="43" t="s">
        <v>2833</v>
      </c>
      <c r="D13" s="43" t="s">
        <v>2852</v>
      </c>
      <c r="E13" s="43">
        <v>4</v>
      </c>
    </row>
    <row r="14" spans="1:5" x14ac:dyDescent="0.25">
      <c r="A14" s="43">
        <v>9016278</v>
      </c>
      <c r="B14" s="43" t="s">
        <v>5</v>
      </c>
      <c r="C14" s="43" t="s">
        <v>2833</v>
      </c>
      <c r="D14" s="43" t="s">
        <v>2834</v>
      </c>
      <c r="E14" s="43">
        <v>3</v>
      </c>
    </row>
    <row r="15" spans="1:5" x14ac:dyDescent="0.25">
      <c r="A15" s="43">
        <v>9030684</v>
      </c>
      <c r="B15" s="43" t="s">
        <v>5</v>
      </c>
      <c r="C15" s="43" t="s">
        <v>2833</v>
      </c>
      <c r="D15" s="43" t="s">
        <v>2835</v>
      </c>
      <c r="E15" s="43">
        <v>3</v>
      </c>
    </row>
    <row r="16" spans="1:5" x14ac:dyDescent="0.25">
      <c r="A16" s="43">
        <v>4009906</v>
      </c>
      <c r="B16" s="43" t="s">
        <v>5</v>
      </c>
      <c r="C16" s="43" t="s">
        <v>2833</v>
      </c>
      <c r="D16" s="43" t="s">
        <v>2843</v>
      </c>
      <c r="E16" s="43">
        <v>3</v>
      </c>
    </row>
    <row r="17" spans="1:5" x14ac:dyDescent="0.25">
      <c r="A17" s="43">
        <v>2012014</v>
      </c>
      <c r="B17" s="43" t="s">
        <v>0</v>
      </c>
      <c r="C17" s="43" t="s">
        <v>2833</v>
      </c>
      <c r="D17" s="43" t="s">
        <v>2846</v>
      </c>
      <c r="E17" s="43">
        <v>3</v>
      </c>
    </row>
    <row r="18" spans="1:5" x14ac:dyDescent="0.25">
      <c r="A18" s="43">
        <v>5001098</v>
      </c>
      <c r="B18" s="43" t="s">
        <v>0</v>
      </c>
      <c r="C18" s="43" t="s">
        <v>2833</v>
      </c>
      <c r="D18" s="43" t="s">
        <v>2849</v>
      </c>
      <c r="E18" s="43">
        <v>3</v>
      </c>
    </row>
    <row r="19" spans="1:5" x14ac:dyDescent="0.25">
      <c r="A19" s="43">
        <v>3909</v>
      </c>
      <c r="B19" s="43" t="s">
        <v>5</v>
      </c>
      <c r="C19" s="43" t="s">
        <v>2833</v>
      </c>
      <c r="D19" s="43" t="s">
        <v>2839</v>
      </c>
      <c r="E19" s="43">
        <v>2</v>
      </c>
    </row>
    <row r="20" spans="1:5" x14ac:dyDescent="0.25">
      <c r="A20" s="43">
        <v>5006152</v>
      </c>
      <c r="B20" s="43" t="s">
        <v>0</v>
      </c>
      <c r="C20" s="43" t="s">
        <v>2833</v>
      </c>
      <c r="D20" s="43" t="s">
        <v>2850</v>
      </c>
      <c r="E20" s="43">
        <v>2</v>
      </c>
    </row>
    <row r="21" spans="1:5" x14ac:dyDescent="0.25">
      <c r="A21" s="43">
        <v>1003215</v>
      </c>
      <c r="B21" s="43" t="s">
        <v>16</v>
      </c>
      <c r="C21" s="43" t="s">
        <v>2833</v>
      </c>
      <c r="D21" s="43" t="s">
        <v>2041</v>
      </c>
      <c r="E21" s="43">
        <v>1</v>
      </c>
    </row>
    <row r="22" spans="1:5" x14ac:dyDescent="0.25">
      <c r="A22" s="43">
        <v>96018835</v>
      </c>
      <c r="B22" s="43" t="s">
        <v>16</v>
      </c>
      <c r="C22" s="43" t="s">
        <v>2833</v>
      </c>
      <c r="D22" s="43" t="s">
        <v>2050</v>
      </c>
      <c r="E22" s="43">
        <v>1</v>
      </c>
    </row>
    <row r="23" spans="1:5" x14ac:dyDescent="0.25">
      <c r="A23" s="43">
        <v>10023001</v>
      </c>
      <c r="B23" s="43" t="s">
        <v>14</v>
      </c>
      <c r="C23" s="43" t="s">
        <v>2833</v>
      </c>
      <c r="D23" s="43" t="s">
        <v>2041</v>
      </c>
      <c r="E23" s="43">
        <v>1</v>
      </c>
    </row>
    <row r="24" spans="1:5" x14ac:dyDescent="0.25">
      <c r="A24" s="43">
        <v>14222171</v>
      </c>
      <c r="B24" s="43" t="s">
        <v>14</v>
      </c>
      <c r="C24" s="43" t="s">
        <v>2833</v>
      </c>
      <c r="D24" s="43" t="s">
        <v>2041</v>
      </c>
      <c r="E24" s="43">
        <v>1</v>
      </c>
    </row>
    <row r="25" spans="1:5" x14ac:dyDescent="0.25">
      <c r="A25" s="43">
        <v>12012030</v>
      </c>
      <c r="B25" s="43" t="s">
        <v>12</v>
      </c>
      <c r="C25" s="43" t="s">
        <v>2833</v>
      </c>
      <c r="D25" s="43" t="s">
        <v>2055</v>
      </c>
      <c r="E25" s="43">
        <v>1</v>
      </c>
    </row>
    <row r="26" spans="1:5" x14ac:dyDescent="0.25">
      <c r="A26" s="43">
        <v>6012681</v>
      </c>
      <c r="B26" s="43" t="s">
        <v>5</v>
      </c>
      <c r="C26" s="43" t="s">
        <v>2833</v>
      </c>
      <c r="D26" s="43" t="s">
        <v>2043</v>
      </c>
      <c r="E26" s="43">
        <v>1</v>
      </c>
    </row>
    <row r="27" spans="1:5" x14ac:dyDescent="0.25">
      <c r="A27" s="43">
        <v>6014511</v>
      </c>
      <c r="B27" s="43" t="s">
        <v>5</v>
      </c>
      <c r="C27" s="43" t="s">
        <v>2833</v>
      </c>
      <c r="D27" s="43" t="s">
        <v>2045</v>
      </c>
      <c r="E27" s="43">
        <v>1</v>
      </c>
    </row>
    <row r="28" spans="1:5" x14ac:dyDescent="0.25">
      <c r="A28" s="43">
        <v>7076814</v>
      </c>
      <c r="B28" s="43" t="s">
        <v>5</v>
      </c>
      <c r="C28" s="43" t="s">
        <v>2833</v>
      </c>
      <c r="D28" s="43" t="s">
        <v>2043</v>
      </c>
      <c r="E28" s="43">
        <v>1</v>
      </c>
    </row>
    <row r="29" spans="1:5" x14ac:dyDescent="0.25">
      <c r="A29" s="43">
        <v>7076815</v>
      </c>
      <c r="B29" s="43" t="s">
        <v>5</v>
      </c>
      <c r="C29" s="43" t="s">
        <v>2833</v>
      </c>
      <c r="D29" s="43" t="s">
        <v>2042</v>
      </c>
      <c r="E29" s="43">
        <v>1</v>
      </c>
    </row>
    <row r="30" spans="1:5" x14ac:dyDescent="0.25">
      <c r="A30" s="43">
        <v>7089231</v>
      </c>
      <c r="B30" s="43" t="s">
        <v>5</v>
      </c>
      <c r="C30" s="43" t="s">
        <v>2833</v>
      </c>
      <c r="D30" s="43" t="s">
        <v>2041</v>
      </c>
      <c r="E30" s="43">
        <v>1</v>
      </c>
    </row>
    <row r="31" spans="1:5" x14ac:dyDescent="0.25">
      <c r="A31" s="43">
        <v>9031387</v>
      </c>
      <c r="B31" s="43" t="s">
        <v>5</v>
      </c>
      <c r="C31" s="43" t="s">
        <v>2833</v>
      </c>
      <c r="D31" s="43" t="s">
        <v>2058</v>
      </c>
      <c r="E31" s="43">
        <v>1</v>
      </c>
    </row>
    <row r="32" spans="1:5" x14ac:dyDescent="0.25">
      <c r="A32" s="43">
        <v>9039416</v>
      </c>
      <c r="B32" s="43" t="s">
        <v>5</v>
      </c>
      <c r="C32" s="43" t="s">
        <v>2833</v>
      </c>
      <c r="D32" s="43" t="s">
        <v>2046</v>
      </c>
      <c r="E32" s="43">
        <v>1</v>
      </c>
    </row>
    <row r="33" spans="1:5" x14ac:dyDescent="0.25">
      <c r="A33" s="43">
        <v>324</v>
      </c>
      <c r="B33" s="43" t="s">
        <v>5</v>
      </c>
      <c r="C33" s="43" t="s">
        <v>2833</v>
      </c>
      <c r="D33" s="43" t="s">
        <v>2042</v>
      </c>
      <c r="E33" s="43">
        <v>1</v>
      </c>
    </row>
    <row r="34" spans="1:5" x14ac:dyDescent="0.25">
      <c r="A34" s="43">
        <v>3016056</v>
      </c>
      <c r="B34" s="43" t="s">
        <v>5</v>
      </c>
      <c r="C34" s="43" t="s">
        <v>2833</v>
      </c>
      <c r="D34" s="43" t="s">
        <v>2042</v>
      </c>
      <c r="E34" s="43">
        <v>1</v>
      </c>
    </row>
    <row r="35" spans="1:5" x14ac:dyDescent="0.25">
      <c r="A35" s="43">
        <v>8107048</v>
      </c>
      <c r="B35" s="43" t="s">
        <v>3</v>
      </c>
      <c r="C35" s="43" t="s">
        <v>2833</v>
      </c>
      <c r="D35" s="43" t="s">
        <v>2042</v>
      </c>
      <c r="E35" s="43">
        <v>1</v>
      </c>
    </row>
    <row r="36" spans="1:5" x14ac:dyDescent="0.25">
      <c r="A36" s="43">
        <v>9083682</v>
      </c>
      <c r="B36" s="43" t="s">
        <v>3</v>
      </c>
      <c r="C36" s="43" t="s">
        <v>2833</v>
      </c>
      <c r="D36" s="43" t="s">
        <v>2041</v>
      </c>
      <c r="E36" s="43">
        <v>1</v>
      </c>
    </row>
    <row r="37" spans="1:5" x14ac:dyDescent="0.25">
      <c r="A37" s="43">
        <v>4000996</v>
      </c>
      <c r="B37" s="43" t="s">
        <v>0</v>
      </c>
      <c r="C37" s="43" t="s">
        <v>2833</v>
      </c>
      <c r="D37" s="43" t="s">
        <v>2043</v>
      </c>
      <c r="E37" s="43">
        <v>1</v>
      </c>
    </row>
    <row r="39" spans="1:5" x14ac:dyDescent="0.25">
      <c r="A39">
        <f>SUBTOTAL(2,Erythrozyten[Edited_BfArM Nummer2])</f>
        <v>36</v>
      </c>
      <c r="E39">
        <f>SUBTOTAL(9,Erythrozyten[Total Number of Observations])</f>
        <v>100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W370"/>
  <sheetViews>
    <sheetView workbookViewId="0">
      <selection sqref="A1:AW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19.5703125" customWidth="1"/>
    <col min="5" max="8" width="31.85546875" customWidth="1"/>
    <col min="9" max="16" width="30.85546875" customWidth="1"/>
    <col min="17" max="17" width="29.28515625" customWidth="1"/>
    <col min="18" max="26" width="20.7109375" customWidth="1"/>
    <col min="27" max="49" width="21.7109375" customWidth="1"/>
  </cols>
  <sheetData>
    <row r="1" spans="1:49" x14ac:dyDescent="0.25">
      <c r="A1" s="6" t="s">
        <v>96</v>
      </c>
      <c r="B1" s="7" t="s">
        <v>97</v>
      </c>
      <c r="C1" s="2" t="s">
        <v>2064</v>
      </c>
      <c r="D1" s="2" t="s">
        <v>2065</v>
      </c>
      <c r="E1" s="2" t="s">
        <v>2066</v>
      </c>
      <c r="F1" s="2" t="s">
        <v>2067</v>
      </c>
      <c r="G1" s="2" t="s">
        <v>2068</v>
      </c>
      <c r="H1" s="2" t="s">
        <v>2069</v>
      </c>
      <c r="I1" s="2" t="s">
        <v>2070</v>
      </c>
      <c r="J1" s="2" t="s">
        <v>2071</v>
      </c>
      <c r="K1" s="2" t="s">
        <v>2072</v>
      </c>
      <c r="L1" s="2" t="s">
        <v>2073</v>
      </c>
      <c r="M1" s="2" t="s">
        <v>2074</v>
      </c>
      <c r="N1" s="2" t="s">
        <v>2075</v>
      </c>
      <c r="O1" s="2" t="s">
        <v>2076</v>
      </c>
      <c r="P1" s="2" t="s">
        <v>2077</v>
      </c>
      <c r="Q1" s="2" t="s">
        <v>2078</v>
      </c>
      <c r="R1" s="2" t="s">
        <v>2079</v>
      </c>
      <c r="S1" s="2" t="s">
        <v>2080</v>
      </c>
      <c r="T1" s="2" t="s">
        <v>2081</v>
      </c>
      <c r="U1" s="2" t="s">
        <v>2082</v>
      </c>
      <c r="V1" s="2" t="s">
        <v>2083</v>
      </c>
      <c r="W1" s="2" t="s">
        <v>2084</v>
      </c>
      <c r="X1" s="2" t="s">
        <v>2085</v>
      </c>
      <c r="Y1" s="2" t="s">
        <v>2086</v>
      </c>
      <c r="Z1" s="2" t="s">
        <v>2087</v>
      </c>
      <c r="AA1" s="2" t="s">
        <v>2088</v>
      </c>
      <c r="AB1" s="2" t="s">
        <v>2089</v>
      </c>
      <c r="AC1" s="2" t="s">
        <v>2090</v>
      </c>
      <c r="AD1" s="2" t="s">
        <v>2091</v>
      </c>
      <c r="AE1" s="2" t="s">
        <v>2092</v>
      </c>
      <c r="AF1" s="2" t="s">
        <v>2093</v>
      </c>
      <c r="AG1" s="2" t="s">
        <v>2094</v>
      </c>
      <c r="AH1" s="2" t="s">
        <v>2095</v>
      </c>
      <c r="AI1" s="2" t="s">
        <v>2096</v>
      </c>
      <c r="AJ1" s="2" t="s">
        <v>2097</v>
      </c>
      <c r="AK1" s="2" t="s">
        <v>2098</v>
      </c>
      <c r="AL1" s="2" t="s">
        <v>2099</v>
      </c>
      <c r="AM1" s="2" t="s">
        <v>2100</v>
      </c>
      <c r="AN1" s="2" t="s">
        <v>2101</v>
      </c>
      <c r="AO1" s="2" t="s">
        <v>2102</v>
      </c>
      <c r="AP1" s="2" t="s">
        <v>2103</v>
      </c>
      <c r="AQ1" s="2" t="s">
        <v>2104</v>
      </c>
      <c r="AR1" s="2" t="s">
        <v>2105</v>
      </c>
      <c r="AS1" s="2" t="s">
        <v>2106</v>
      </c>
      <c r="AT1" s="2" t="s">
        <v>2107</v>
      </c>
      <c r="AU1" s="2" t="s">
        <v>2108</v>
      </c>
      <c r="AV1" s="2" t="s">
        <v>2109</v>
      </c>
      <c r="AW1" s="2" t="s">
        <v>2110</v>
      </c>
    </row>
    <row r="2" spans="1:49" x14ac:dyDescent="0.25">
      <c r="A2">
        <v>7072184</v>
      </c>
      <c r="B2" t="s">
        <v>20</v>
      </c>
      <c r="Q2">
        <v>23000</v>
      </c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</row>
    <row r="3" spans="1:49" x14ac:dyDescent="0.25">
      <c r="A3">
        <v>9108231</v>
      </c>
      <c r="B3" t="s">
        <v>20</v>
      </c>
      <c r="J3" s="29"/>
      <c r="K3" s="29"/>
      <c r="L3" s="29"/>
      <c r="M3" s="29"/>
      <c r="N3" s="29"/>
      <c r="O3" s="29"/>
      <c r="P3" s="29"/>
      <c r="Q3" s="29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</row>
    <row r="4" spans="1:49" x14ac:dyDescent="0.25">
      <c r="A4">
        <v>12061933</v>
      </c>
      <c r="B4" t="s">
        <v>20</v>
      </c>
      <c r="J4" s="29"/>
      <c r="K4" s="29"/>
      <c r="L4" s="29"/>
      <c r="M4" s="29"/>
      <c r="N4" s="29"/>
      <c r="O4" s="29"/>
      <c r="P4" s="29"/>
      <c r="Q4" s="29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</row>
    <row r="5" spans="1:49" x14ac:dyDescent="0.25">
      <c r="A5">
        <v>95005911</v>
      </c>
      <c r="B5" t="s">
        <v>20</v>
      </c>
    </row>
    <row r="6" spans="1:49" x14ac:dyDescent="0.25">
      <c r="A6">
        <v>99001908</v>
      </c>
      <c r="B6" t="s">
        <v>20</v>
      </c>
    </row>
    <row r="7" spans="1:49" x14ac:dyDescent="0.25">
      <c r="A7">
        <v>99004067</v>
      </c>
      <c r="B7" t="s">
        <v>20</v>
      </c>
    </row>
    <row r="8" spans="1:49" x14ac:dyDescent="0.25">
      <c r="A8">
        <v>97002136</v>
      </c>
      <c r="B8" t="s">
        <v>20</v>
      </c>
    </row>
    <row r="9" spans="1:49" x14ac:dyDescent="0.25">
      <c r="A9">
        <v>1502</v>
      </c>
      <c r="B9" t="s">
        <v>20</v>
      </c>
      <c r="J9" s="29"/>
      <c r="K9" s="29"/>
      <c r="L9" s="29"/>
      <c r="M9" s="29"/>
      <c r="N9" s="29"/>
      <c r="O9" s="29"/>
      <c r="P9" s="29"/>
      <c r="Q9" s="29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</row>
    <row r="10" spans="1:49" x14ac:dyDescent="0.25">
      <c r="A10">
        <v>4003543</v>
      </c>
      <c r="B10" t="s">
        <v>20</v>
      </c>
      <c r="J10" s="29"/>
      <c r="K10" s="29"/>
      <c r="L10" s="29"/>
      <c r="M10" s="29"/>
      <c r="N10" s="29"/>
      <c r="O10" s="29"/>
      <c r="P10" s="29"/>
      <c r="Q10" s="29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</row>
    <row r="11" spans="1:49" x14ac:dyDescent="0.25">
      <c r="A11">
        <v>4900261</v>
      </c>
      <c r="B11" t="s">
        <v>20</v>
      </c>
      <c r="J11" s="29"/>
      <c r="K11" s="29"/>
      <c r="L11" s="29"/>
      <c r="M11" s="29"/>
      <c r="N11" s="29"/>
      <c r="O11" s="29"/>
      <c r="P11" s="29"/>
      <c r="Q11" s="29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</row>
    <row r="12" spans="1:49" x14ac:dyDescent="0.25">
      <c r="J12" s="29"/>
      <c r="K12" s="29"/>
      <c r="L12" s="29"/>
      <c r="M12" s="29"/>
      <c r="N12" s="29"/>
      <c r="O12" s="29"/>
      <c r="P12" s="29"/>
      <c r="Q12" s="29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</row>
    <row r="13" spans="1:49" x14ac:dyDescent="0.25">
      <c r="A13">
        <v>14242856</v>
      </c>
      <c r="B13" t="s">
        <v>18</v>
      </c>
      <c r="J13" s="29"/>
      <c r="K13" s="29"/>
      <c r="L13" s="29"/>
      <c r="M13" s="29"/>
      <c r="N13" s="29"/>
      <c r="O13" s="29"/>
      <c r="P13" s="29"/>
      <c r="Q13" s="29">
        <v>466000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x14ac:dyDescent="0.25">
      <c r="A14">
        <v>99001183</v>
      </c>
      <c r="B14" t="s">
        <v>18</v>
      </c>
      <c r="J14" s="29"/>
      <c r="K14" s="29"/>
      <c r="L14" s="29"/>
      <c r="M14" s="29"/>
      <c r="N14" s="29"/>
      <c r="O14" s="29"/>
      <c r="P14" s="29"/>
      <c r="Q14" s="29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</row>
    <row r="15" spans="1:49" x14ac:dyDescent="0.25">
      <c r="A15">
        <v>3000983</v>
      </c>
      <c r="B15" t="s">
        <v>18</v>
      </c>
      <c r="J15" s="29"/>
      <c r="K15" s="29"/>
      <c r="L15" s="29"/>
      <c r="M15" s="29"/>
      <c r="N15" s="29"/>
      <c r="O15" s="29"/>
      <c r="P15" s="29"/>
      <c r="Q15" s="29"/>
      <c r="R15" s="12"/>
      <c r="S15" s="12"/>
      <c r="T15" s="12"/>
      <c r="U15">
        <v>121000</v>
      </c>
      <c r="AF15" s="12"/>
      <c r="AG15" s="12"/>
      <c r="AH15" s="12"/>
      <c r="AI15" s="12"/>
      <c r="AJ15" s="12"/>
      <c r="AK15" s="12"/>
      <c r="AL15" s="12"/>
      <c r="AM15" s="12"/>
      <c r="AN15" s="12"/>
      <c r="AO15">
        <v>396000</v>
      </c>
    </row>
    <row r="16" spans="1:49" x14ac:dyDescent="0.25">
      <c r="A16">
        <v>10064335</v>
      </c>
      <c r="B16" t="s">
        <v>18</v>
      </c>
      <c r="J16" s="29"/>
      <c r="K16" s="29"/>
      <c r="L16" s="29"/>
      <c r="M16" s="29"/>
      <c r="N16" s="29"/>
      <c r="O16" s="29"/>
      <c r="P16" s="29"/>
      <c r="Q16" s="29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>
        <v>250000</v>
      </c>
      <c r="AO16" s="12">
        <v>60000</v>
      </c>
      <c r="AP16" s="12"/>
      <c r="AQ16" s="12"/>
      <c r="AR16" s="12"/>
      <c r="AS16" s="12"/>
      <c r="AT16" s="12"/>
      <c r="AU16" s="12"/>
      <c r="AV16" s="12"/>
      <c r="AW16" s="12"/>
    </row>
    <row r="17" spans="1:49" x14ac:dyDescent="0.25">
      <c r="A17" s="12"/>
      <c r="J17" s="29"/>
      <c r="K17" s="29"/>
      <c r="L17" s="29"/>
      <c r="M17" s="29"/>
      <c r="N17" s="29"/>
      <c r="O17" s="29"/>
      <c r="P17" s="29"/>
      <c r="Q17" s="29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</row>
    <row r="18" spans="1:49" x14ac:dyDescent="0.25">
      <c r="A18">
        <v>1480</v>
      </c>
      <c r="B18" t="s">
        <v>16</v>
      </c>
    </row>
    <row r="19" spans="1:49" x14ac:dyDescent="0.25">
      <c r="A19">
        <v>7063959</v>
      </c>
      <c r="B19" t="s">
        <v>16</v>
      </c>
      <c r="J19" s="29"/>
      <c r="K19" s="29"/>
      <c r="L19" s="29"/>
      <c r="M19" s="29"/>
      <c r="N19" s="29"/>
      <c r="O19" s="29"/>
      <c r="P19" s="29"/>
      <c r="Q19" s="29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</row>
    <row r="20" spans="1:49" x14ac:dyDescent="0.25">
      <c r="A20">
        <v>1003215</v>
      </c>
      <c r="B20" t="s">
        <v>16</v>
      </c>
      <c r="Q20">
        <v>378000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</row>
    <row r="21" spans="1:49" x14ac:dyDescent="0.25">
      <c r="A21">
        <v>99000802</v>
      </c>
      <c r="B21" t="s">
        <v>16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</row>
    <row r="22" spans="1:49" x14ac:dyDescent="0.25">
      <c r="A22">
        <v>99000892</v>
      </c>
      <c r="B22" t="s">
        <v>16</v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</row>
    <row r="23" spans="1:49" x14ac:dyDescent="0.25">
      <c r="A23" s="14">
        <v>1000192</v>
      </c>
      <c r="B23" t="s">
        <v>16</v>
      </c>
      <c r="J23" s="29"/>
      <c r="K23" s="29"/>
      <c r="L23" s="29"/>
      <c r="M23" s="29"/>
      <c r="N23" s="29"/>
      <c r="O23" s="29"/>
      <c r="P23" s="29"/>
      <c r="Q23" s="29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</row>
    <row r="24" spans="1:49" x14ac:dyDescent="0.25">
      <c r="A24">
        <v>1506</v>
      </c>
      <c r="B24" t="s">
        <v>16</v>
      </c>
      <c r="J24" s="29"/>
      <c r="K24" s="29"/>
      <c r="L24" s="29"/>
      <c r="M24" s="29"/>
      <c r="N24" s="29"/>
      <c r="O24" s="29"/>
      <c r="P24" s="29"/>
      <c r="Q24" s="29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</row>
    <row r="25" spans="1:49" x14ac:dyDescent="0.25">
      <c r="A25" s="14">
        <v>99000894</v>
      </c>
      <c r="B25" t="s">
        <v>16</v>
      </c>
      <c r="J25" s="29"/>
      <c r="K25" s="29"/>
      <c r="L25" s="29"/>
      <c r="M25" s="29"/>
      <c r="N25" s="29"/>
      <c r="O25" s="29"/>
      <c r="P25" s="29"/>
      <c r="Q25" s="29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</row>
    <row r="26" spans="1:49" x14ac:dyDescent="0.25">
      <c r="A26">
        <v>99000897</v>
      </c>
      <c r="B26" t="s">
        <v>16</v>
      </c>
    </row>
    <row r="27" spans="1:49" x14ac:dyDescent="0.25">
      <c r="A27">
        <v>99001245</v>
      </c>
      <c r="B27" t="s">
        <v>16</v>
      </c>
    </row>
    <row r="28" spans="1:49" x14ac:dyDescent="0.25">
      <c r="A28">
        <v>99001902</v>
      </c>
      <c r="B28" t="s">
        <v>16</v>
      </c>
    </row>
    <row r="29" spans="1:49" x14ac:dyDescent="0.25">
      <c r="A29">
        <v>99001912</v>
      </c>
      <c r="B29" t="s">
        <v>16</v>
      </c>
    </row>
    <row r="30" spans="1:49" x14ac:dyDescent="0.25">
      <c r="A30">
        <v>99001913</v>
      </c>
      <c r="B30" t="s">
        <v>16</v>
      </c>
    </row>
    <row r="31" spans="1:49" x14ac:dyDescent="0.25">
      <c r="A31">
        <v>99001937</v>
      </c>
      <c r="B31" t="s">
        <v>16</v>
      </c>
    </row>
    <row r="32" spans="1:49" x14ac:dyDescent="0.25">
      <c r="A32">
        <v>99001943</v>
      </c>
      <c r="B32" t="s">
        <v>16</v>
      </c>
    </row>
    <row r="33" spans="1:49" x14ac:dyDescent="0.25">
      <c r="A33">
        <v>99001927</v>
      </c>
      <c r="B33" t="s">
        <v>16</v>
      </c>
    </row>
    <row r="34" spans="1:49" x14ac:dyDescent="0.25">
      <c r="A34">
        <v>1505</v>
      </c>
      <c r="B34" t="s">
        <v>16</v>
      </c>
      <c r="J34" s="29"/>
      <c r="K34" s="29"/>
      <c r="L34" s="29"/>
      <c r="M34" s="29"/>
      <c r="N34" s="29"/>
      <c r="O34" s="29"/>
      <c r="P34" s="29"/>
      <c r="Q34" s="29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</row>
    <row r="35" spans="1:49" x14ac:dyDescent="0.25">
      <c r="A35" s="14">
        <v>1000197</v>
      </c>
      <c r="B35" t="s">
        <v>16</v>
      </c>
      <c r="J35" s="29"/>
      <c r="K35" s="29"/>
      <c r="L35" s="29"/>
      <c r="M35" s="29"/>
      <c r="N35" s="29"/>
      <c r="O35" s="29"/>
      <c r="P35" s="29"/>
      <c r="Q35" s="29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</row>
    <row r="36" spans="1:49" x14ac:dyDescent="0.25">
      <c r="A36" s="14">
        <v>96018835</v>
      </c>
      <c r="B36" t="s">
        <v>16</v>
      </c>
      <c r="J36" s="29"/>
      <c r="K36" s="29"/>
      <c r="L36" s="29"/>
      <c r="M36" s="29"/>
      <c r="N36" s="29"/>
      <c r="O36" s="29"/>
      <c r="P36" s="29"/>
      <c r="Q36" s="29"/>
      <c r="R36">
        <v>90000</v>
      </c>
      <c r="S36">
        <v>123000</v>
      </c>
      <c r="T36">
        <v>107000</v>
      </c>
      <c r="U36" s="18">
        <v>99000</v>
      </c>
      <c r="V36" s="18"/>
      <c r="W36" s="18">
        <v>156000</v>
      </c>
      <c r="X36" s="18"/>
      <c r="Y36" s="18"/>
      <c r="Z36" s="18">
        <v>239000</v>
      </c>
      <c r="AA36" s="18"/>
      <c r="AB36" s="18"/>
      <c r="AC36" s="18">
        <v>86000</v>
      </c>
      <c r="AD36" s="18"/>
      <c r="AE36" s="18">
        <v>61000</v>
      </c>
      <c r="AF36" s="12"/>
      <c r="AG36" s="12"/>
      <c r="AH36" s="12">
        <v>97000</v>
      </c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</row>
    <row r="37" spans="1:49" x14ac:dyDescent="0.25">
      <c r="A37">
        <v>98008326</v>
      </c>
      <c r="B37" t="s">
        <v>16</v>
      </c>
      <c r="J37" s="29"/>
      <c r="K37" s="29"/>
      <c r="L37" s="29"/>
      <c r="M37" s="29"/>
      <c r="N37" s="29"/>
      <c r="O37" s="29"/>
      <c r="P37" s="29"/>
      <c r="Q37" s="29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9" x14ac:dyDescent="0.25">
      <c r="A38">
        <v>99000717</v>
      </c>
      <c r="B38" t="s">
        <v>16</v>
      </c>
      <c r="J38" s="29"/>
      <c r="K38" s="29"/>
      <c r="L38" s="29"/>
      <c r="M38" s="29"/>
      <c r="N38" s="29"/>
      <c r="O38" s="29"/>
      <c r="P38" s="29"/>
      <c r="Q38" s="29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</row>
    <row r="40" spans="1:49" x14ac:dyDescent="0.25">
      <c r="A40" s="15">
        <v>6016435</v>
      </c>
      <c r="B40" t="s">
        <v>14</v>
      </c>
      <c r="S40">
        <v>120000</v>
      </c>
    </row>
    <row r="41" spans="1:49" x14ac:dyDescent="0.25">
      <c r="A41">
        <v>8045149</v>
      </c>
      <c r="B41" t="s">
        <v>14</v>
      </c>
      <c r="C41">
        <v>70</v>
      </c>
    </row>
    <row r="42" spans="1:49" x14ac:dyDescent="0.25">
      <c r="A42">
        <v>10023001</v>
      </c>
      <c r="B42" t="s">
        <v>14</v>
      </c>
      <c r="Q42">
        <v>225000</v>
      </c>
    </row>
    <row r="43" spans="1:49" x14ac:dyDescent="0.25">
      <c r="A43">
        <v>10027526</v>
      </c>
      <c r="B43" t="s">
        <v>14</v>
      </c>
    </row>
    <row r="44" spans="1:49" x14ac:dyDescent="0.25">
      <c r="A44">
        <v>14222171</v>
      </c>
      <c r="B44" t="s">
        <v>14</v>
      </c>
      <c r="Q44">
        <v>86000000</v>
      </c>
    </row>
    <row r="45" spans="1:49" x14ac:dyDescent="0.25">
      <c r="A45">
        <v>1006143</v>
      </c>
      <c r="B45" t="s">
        <v>14</v>
      </c>
    </row>
    <row r="46" spans="1:49" x14ac:dyDescent="0.25">
      <c r="A46">
        <v>6006917</v>
      </c>
      <c r="B46" t="s">
        <v>14</v>
      </c>
    </row>
    <row r="48" spans="1:49" x14ac:dyDescent="0.25">
      <c r="A48">
        <v>8057159</v>
      </c>
      <c r="B48" t="s">
        <v>12</v>
      </c>
    </row>
    <row r="49" spans="1:49" x14ac:dyDescent="0.25">
      <c r="A49" s="14">
        <v>9140312</v>
      </c>
      <c r="B49" t="s">
        <v>12</v>
      </c>
      <c r="S49" s="14" t="s">
        <v>2111</v>
      </c>
      <c r="T49" s="35">
        <v>0</v>
      </c>
      <c r="U49">
        <v>23000</v>
      </c>
      <c r="V49">
        <v>60000</v>
      </c>
      <c r="W49">
        <v>64000</v>
      </c>
    </row>
    <row r="50" spans="1:49" x14ac:dyDescent="0.25">
      <c r="A50">
        <v>12008230</v>
      </c>
      <c r="B50" t="s">
        <v>12</v>
      </c>
    </row>
    <row r="51" spans="1:49" x14ac:dyDescent="0.25">
      <c r="A51">
        <v>12088444</v>
      </c>
      <c r="B51" t="s">
        <v>12</v>
      </c>
      <c r="U51">
        <v>78000</v>
      </c>
      <c r="AA51">
        <v>1770</v>
      </c>
      <c r="AT51">
        <v>2230</v>
      </c>
      <c r="AW51">
        <v>187000</v>
      </c>
    </row>
    <row r="52" spans="1:49" x14ac:dyDescent="0.25">
      <c r="A52" s="14">
        <v>13118872</v>
      </c>
      <c r="B52" t="s">
        <v>12</v>
      </c>
    </row>
    <row r="53" spans="1:49" x14ac:dyDescent="0.25">
      <c r="A53">
        <v>12012030</v>
      </c>
      <c r="B53" t="s">
        <v>12</v>
      </c>
      <c r="AM53">
        <v>462000</v>
      </c>
    </row>
    <row r="55" spans="1:49" x14ac:dyDescent="0.25">
      <c r="A55" s="15">
        <v>9074418</v>
      </c>
      <c r="B55" t="s">
        <v>11</v>
      </c>
    </row>
    <row r="56" spans="1:49" x14ac:dyDescent="0.25">
      <c r="A56" s="14">
        <v>1263</v>
      </c>
      <c r="B56" t="s">
        <v>11</v>
      </c>
    </row>
    <row r="57" spans="1:49" x14ac:dyDescent="0.25">
      <c r="A57">
        <v>98004910</v>
      </c>
      <c r="B57" t="s">
        <v>11</v>
      </c>
    </row>
    <row r="58" spans="1:49" x14ac:dyDescent="0.25">
      <c r="A58" s="15">
        <v>7103068</v>
      </c>
      <c r="B58" t="s">
        <v>11</v>
      </c>
      <c r="C58">
        <v>93</v>
      </c>
    </row>
    <row r="59" spans="1:49" x14ac:dyDescent="0.25">
      <c r="A59">
        <v>11240728</v>
      </c>
      <c r="B59" t="s">
        <v>11</v>
      </c>
    </row>
    <row r="61" spans="1:49" x14ac:dyDescent="0.25">
      <c r="A61">
        <v>5015869</v>
      </c>
      <c r="B61" t="s">
        <v>5</v>
      </c>
    </row>
    <row r="62" spans="1:49" x14ac:dyDescent="0.25">
      <c r="A62" s="15">
        <v>5016969</v>
      </c>
      <c r="B62" t="s">
        <v>5</v>
      </c>
    </row>
    <row r="63" spans="1:49" x14ac:dyDescent="0.25">
      <c r="A63">
        <v>6023231</v>
      </c>
      <c r="B63" t="s">
        <v>5</v>
      </c>
    </row>
    <row r="64" spans="1:49" x14ac:dyDescent="0.25">
      <c r="A64" s="15">
        <v>6011198</v>
      </c>
      <c r="B64" t="s">
        <v>5</v>
      </c>
    </row>
    <row r="65" spans="1:21" x14ac:dyDescent="0.25">
      <c r="A65" s="14">
        <v>6012681</v>
      </c>
      <c r="B65" t="s">
        <v>5</v>
      </c>
    </row>
    <row r="66" spans="1:21" x14ac:dyDescent="0.25">
      <c r="A66">
        <v>6014511</v>
      </c>
      <c r="B66" t="s">
        <v>5</v>
      </c>
      <c r="U66">
        <v>9000</v>
      </c>
    </row>
    <row r="67" spans="1:21" x14ac:dyDescent="0.25">
      <c r="A67">
        <v>6045127</v>
      </c>
      <c r="B67" t="s">
        <v>5</v>
      </c>
    </row>
    <row r="68" spans="1:21" x14ac:dyDescent="0.25">
      <c r="A68" s="14">
        <v>7000458</v>
      </c>
      <c r="B68" t="s">
        <v>5</v>
      </c>
    </row>
    <row r="69" spans="1:21" x14ac:dyDescent="0.25">
      <c r="A69">
        <v>7015502</v>
      </c>
      <c r="B69" t="s">
        <v>5</v>
      </c>
    </row>
    <row r="70" spans="1:21" x14ac:dyDescent="0.25">
      <c r="A70">
        <v>7025847</v>
      </c>
      <c r="B70" t="s">
        <v>5</v>
      </c>
    </row>
    <row r="71" spans="1:21" x14ac:dyDescent="0.25">
      <c r="A71">
        <v>7082707</v>
      </c>
      <c r="B71" t="s">
        <v>5</v>
      </c>
    </row>
    <row r="72" spans="1:21" x14ac:dyDescent="0.25">
      <c r="A72" s="14">
        <v>7083159</v>
      </c>
      <c r="B72" t="s">
        <v>5</v>
      </c>
    </row>
    <row r="73" spans="1:21" x14ac:dyDescent="0.25">
      <c r="A73">
        <v>7084659</v>
      </c>
      <c r="B73" t="s">
        <v>5</v>
      </c>
    </row>
    <row r="74" spans="1:21" x14ac:dyDescent="0.25">
      <c r="A74" s="14">
        <v>7076814</v>
      </c>
      <c r="B74" t="s">
        <v>5</v>
      </c>
    </row>
    <row r="75" spans="1:21" x14ac:dyDescent="0.25">
      <c r="A75">
        <v>7076815</v>
      </c>
      <c r="B75" t="s">
        <v>5</v>
      </c>
      <c r="R75">
        <v>215000</v>
      </c>
    </row>
    <row r="76" spans="1:21" x14ac:dyDescent="0.25">
      <c r="A76">
        <v>7089231</v>
      </c>
      <c r="B76" t="s">
        <v>5</v>
      </c>
    </row>
    <row r="77" spans="1:21" x14ac:dyDescent="0.25">
      <c r="A77">
        <v>7116004</v>
      </c>
      <c r="B77" t="s">
        <v>5</v>
      </c>
    </row>
    <row r="78" spans="1:21" x14ac:dyDescent="0.25">
      <c r="A78">
        <v>8003819</v>
      </c>
      <c r="B78" t="s">
        <v>5</v>
      </c>
    </row>
    <row r="79" spans="1:21" x14ac:dyDescent="0.25">
      <c r="A79" s="14">
        <v>8091779</v>
      </c>
      <c r="B79" t="s">
        <v>5</v>
      </c>
    </row>
    <row r="80" spans="1:21" x14ac:dyDescent="0.25">
      <c r="A80">
        <v>8112522</v>
      </c>
      <c r="B80" t="s">
        <v>5</v>
      </c>
    </row>
    <row r="81" spans="1:40" x14ac:dyDescent="0.25">
      <c r="A81">
        <v>8127397</v>
      </c>
      <c r="B81" t="s">
        <v>5</v>
      </c>
    </row>
    <row r="82" spans="1:40" x14ac:dyDescent="0.25">
      <c r="A82">
        <v>8130998</v>
      </c>
      <c r="B82" t="s">
        <v>5</v>
      </c>
    </row>
    <row r="83" spans="1:40" x14ac:dyDescent="0.25">
      <c r="A83" s="14">
        <v>9002836</v>
      </c>
      <c r="B83" t="s">
        <v>5</v>
      </c>
    </row>
    <row r="84" spans="1:40" x14ac:dyDescent="0.25">
      <c r="A84" s="14">
        <v>9003331</v>
      </c>
      <c r="B84" t="s">
        <v>5</v>
      </c>
    </row>
    <row r="85" spans="1:40" x14ac:dyDescent="0.25">
      <c r="A85">
        <v>9003370</v>
      </c>
      <c r="B85" t="s">
        <v>5</v>
      </c>
      <c r="R85">
        <v>327000</v>
      </c>
    </row>
    <row r="86" spans="1:40" x14ac:dyDescent="0.25">
      <c r="A86">
        <v>9016278</v>
      </c>
      <c r="B86" t="s">
        <v>5</v>
      </c>
      <c r="K86">
        <v>426000</v>
      </c>
      <c r="O86">
        <v>444000</v>
      </c>
    </row>
    <row r="87" spans="1:40" x14ac:dyDescent="0.25">
      <c r="A87">
        <v>9030684</v>
      </c>
      <c r="B87" t="s">
        <v>5</v>
      </c>
      <c r="R87">
        <v>333000</v>
      </c>
      <c r="AC87">
        <v>350000</v>
      </c>
    </row>
    <row r="88" spans="1:40" x14ac:dyDescent="0.25">
      <c r="A88">
        <v>9031387</v>
      </c>
      <c r="B88" t="s">
        <v>5</v>
      </c>
      <c r="AJ88">
        <v>328000</v>
      </c>
    </row>
    <row r="89" spans="1:40" x14ac:dyDescent="0.25">
      <c r="A89">
        <v>9038676</v>
      </c>
      <c r="B89" t="s">
        <v>5</v>
      </c>
    </row>
    <row r="90" spans="1:40" x14ac:dyDescent="0.25">
      <c r="A90" s="14">
        <v>9039416</v>
      </c>
      <c r="B90" t="s">
        <v>5</v>
      </c>
      <c r="U90">
        <v>216000</v>
      </c>
      <c r="V90">
        <v>207000</v>
      </c>
      <c r="AC90">
        <v>339000</v>
      </c>
      <c r="AN90">
        <v>414000</v>
      </c>
    </row>
    <row r="91" spans="1:40" x14ac:dyDescent="0.25">
      <c r="A91">
        <v>9042861</v>
      </c>
      <c r="B91" t="s">
        <v>5</v>
      </c>
    </row>
    <row r="92" spans="1:40" x14ac:dyDescent="0.25">
      <c r="A92" s="14">
        <v>9044899</v>
      </c>
      <c r="B92" t="s">
        <v>5</v>
      </c>
      <c r="J92">
        <v>465000</v>
      </c>
      <c r="P92">
        <v>360000</v>
      </c>
      <c r="R92">
        <v>483000</v>
      </c>
      <c r="T92">
        <v>409000</v>
      </c>
      <c r="Z92">
        <v>332000</v>
      </c>
    </row>
    <row r="93" spans="1:40" x14ac:dyDescent="0.25">
      <c r="A93">
        <v>9052398</v>
      </c>
      <c r="B93" t="s">
        <v>5</v>
      </c>
      <c r="R93">
        <v>242000</v>
      </c>
    </row>
    <row r="94" spans="1:40" x14ac:dyDescent="0.25">
      <c r="A94">
        <v>9085204</v>
      </c>
      <c r="B94" t="s">
        <v>5</v>
      </c>
    </row>
    <row r="95" spans="1:40" x14ac:dyDescent="0.25">
      <c r="A95">
        <v>9105492</v>
      </c>
      <c r="B95" t="s">
        <v>5</v>
      </c>
    </row>
    <row r="96" spans="1:40" x14ac:dyDescent="0.25">
      <c r="A96" s="14">
        <v>9138470</v>
      </c>
      <c r="B96" t="s">
        <v>5</v>
      </c>
    </row>
    <row r="97" spans="1:32" x14ac:dyDescent="0.25">
      <c r="A97" s="14">
        <v>9150676</v>
      </c>
      <c r="B97" t="s">
        <v>5</v>
      </c>
    </row>
    <row r="98" spans="1:32" x14ac:dyDescent="0.25">
      <c r="A98" s="14">
        <v>10010926</v>
      </c>
      <c r="B98" t="s">
        <v>5</v>
      </c>
      <c r="R98">
        <v>22000</v>
      </c>
      <c r="S98">
        <v>23000</v>
      </c>
      <c r="T98">
        <v>16000</v>
      </c>
      <c r="Z98">
        <v>16000</v>
      </c>
      <c r="AD98">
        <v>40000</v>
      </c>
      <c r="AF98">
        <v>32000</v>
      </c>
    </row>
    <row r="99" spans="1:32" x14ac:dyDescent="0.25">
      <c r="A99">
        <v>10030897</v>
      </c>
      <c r="B99" t="s">
        <v>5</v>
      </c>
    </row>
    <row r="100" spans="1:32" x14ac:dyDescent="0.25">
      <c r="A100" s="16">
        <v>10091530</v>
      </c>
      <c r="B100" t="s">
        <v>5</v>
      </c>
    </row>
    <row r="101" spans="1:32" x14ac:dyDescent="0.25">
      <c r="A101">
        <v>10102052</v>
      </c>
      <c r="B101" t="s">
        <v>5</v>
      </c>
    </row>
    <row r="102" spans="1:32" x14ac:dyDescent="0.25">
      <c r="A102">
        <v>10104735</v>
      </c>
      <c r="B102" t="s">
        <v>5</v>
      </c>
    </row>
    <row r="103" spans="1:32" x14ac:dyDescent="0.25">
      <c r="A103" s="15">
        <v>10109552</v>
      </c>
      <c r="B103" t="s">
        <v>5</v>
      </c>
    </row>
    <row r="104" spans="1:32" x14ac:dyDescent="0.25">
      <c r="A104">
        <v>10131550</v>
      </c>
      <c r="B104" t="s">
        <v>5</v>
      </c>
    </row>
    <row r="105" spans="1:32" x14ac:dyDescent="0.25">
      <c r="A105">
        <v>10131607</v>
      </c>
      <c r="B105" t="s">
        <v>5</v>
      </c>
    </row>
    <row r="106" spans="1:32" x14ac:dyDescent="0.25">
      <c r="A106">
        <v>10145202</v>
      </c>
      <c r="B106" t="s">
        <v>5</v>
      </c>
    </row>
    <row r="107" spans="1:32" x14ac:dyDescent="0.25">
      <c r="A107">
        <v>10158770</v>
      </c>
      <c r="B107" t="s">
        <v>5</v>
      </c>
    </row>
    <row r="108" spans="1:32" x14ac:dyDescent="0.25">
      <c r="A108">
        <v>10162949</v>
      </c>
      <c r="B108" t="s">
        <v>5</v>
      </c>
    </row>
    <row r="109" spans="1:32" x14ac:dyDescent="0.25">
      <c r="A109">
        <v>10171633</v>
      </c>
      <c r="B109" t="s">
        <v>5</v>
      </c>
    </row>
    <row r="110" spans="1:32" x14ac:dyDescent="0.25">
      <c r="A110">
        <v>10180409</v>
      </c>
      <c r="B110" t="s">
        <v>5</v>
      </c>
    </row>
    <row r="111" spans="1:32" x14ac:dyDescent="0.25">
      <c r="A111">
        <v>11005762</v>
      </c>
      <c r="B111" t="s">
        <v>5</v>
      </c>
    </row>
    <row r="112" spans="1:3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44" x14ac:dyDescent="0.25">
      <c r="A129">
        <v>12229481</v>
      </c>
      <c r="B129" t="s">
        <v>5</v>
      </c>
    </row>
    <row r="130" spans="1:44" x14ac:dyDescent="0.25">
      <c r="A130">
        <v>12258821</v>
      </c>
      <c r="B130" t="s">
        <v>5</v>
      </c>
    </row>
    <row r="131" spans="1:44" x14ac:dyDescent="0.25">
      <c r="A131">
        <v>12309729</v>
      </c>
      <c r="B131" t="s">
        <v>5</v>
      </c>
    </row>
    <row r="132" spans="1:44" x14ac:dyDescent="0.25">
      <c r="A132">
        <v>12314941</v>
      </c>
      <c r="B132" t="s">
        <v>5</v>
      </c>
    </row>
    <row r="133" spans="1:44" x14ac:dyDescent="0.25">
      <c r="A133">
        <v>12323945</v>
      </c>
      <c r="B133" t="s">
        <v>5</v>
      </c>
    </row>
    <row r="134" spans="1:44" x14ac:dyDescent="0.25">
      <c r="A134">
        <v>13005942</v>
      </c>
      <c r="B134" t="s">
        <v>5</v>
      </c>
    </row>
    <row r="135" spans="1:44" x14ac:dyDescent="0.25">
      <c r="A135">
        <v>324</v>
      </c>
      <c r="B135" t="s">
        <v>5</v>
      </c>
      <c r="R135">
        <v>157000</v>
      </c>
    </row>
    <row r="136" spans="1:44" x14ac:dyDescent="0.25">
      <c r="A136" s="14">
        <v>3909</v>
      </c>
      <c r="B136" t="s">
        <v>5</v>
      </c>
      <c r="V136">
        <v>132000</v>
      </c>
      <c r="AR136">
        <v>160000</v>
      </c>
    </row>
    <row r="137" spans="1:44" x14ac:dyDescent="0.25">
      <c r="A137" s="14">
        <v>4663</v>
      </c>
      <c r="B137" t="s">
        <v>5</v>
      </c>
    </row>
    <row r="138" spans="1:44" x14ac:dyDescent="0.25">
      <c r="A138">
        <v>1005522</v>
      </c>
      <c r="B138" t="s">
        <v>5</v>
      </c>
      <c r="E138">
        <v>212000</v>
      </c>
      <c r="F138">
        <v>206000</v>
      </c>
      <c r="R138">
        <v>212000</v>
      </c>
      <c r="Z138">
        <v>266000</v>
      </c>
      <c r="AF138">
        <v>259000</v>
      </c>
    </row>
    <row r="139" spans="1:44" x14ac:dyDescent="0.25">
      <c r="A139">
        <v>1007631</v>
      </c>
      <c r="B139" t="s">
        <v>5</v>
      </c>
      <c r="S139">
        <v>290000</v>
      </c>
    </row>
    <row r="140" spans="1:44" x14ac:dyDescent="0.25">
      <c r="A140">
        <v>1009760</v>
      </c>
      <c r="B140" t="s">
        <v>5</v>
      </c>
      <c r="U140">
        <v>387000</v>
      </c>
      <c r="AA140">
        <v>371000</v>
      </c>
      <c r="AC140">
        <v>464000</v>
      </c>
      <c r="AG140">
        <v>561000</v>
      </c>
    </row>
    <row r="141" spans="1:44" x14ac:dyDescent="0.25">
      <c r="A141">
        <v>2000646</v>
      </c>
      <c r="B141" t="s">
        <v>5</v>
      </c>
      <c r="R141">
        <v>242000</v>
      </c>
      <c r="S141">
        <v>142000</v>
      </c>
      <c r="Z141">
        <v>366</v>
      </c>
      <c r="AA141">
        <v>365</v>
      </c>
      <c r="AB141">
        <v>466</v>
      </c>
    </row>
    <row r="142" spans="1:44" x14ac:dyDescent="0.25">
      <c r="A142">
        <v>2003761</v>
      </c>
      <c r="B142" t="s">
        <v>5</v>
      </c>
    </row>
    <row r="143" spans="1:44" x14ac:dyDescent="0.25">
      <c r="A143">
        <v>2004061</v>
      </c>
      <c r="B143" t="s">
        <v>5</v>
      </c>
    </row>
    <row r="144" spans="1:44" x14ac:dyDescent="0.25">
      <c r="A144">
        <v>2006469</v>
      </c>
      <c r="B144" t="s">
        <v>5</v>
      </c>
    </row>
    <row r="145" spans="1:48" x14ac:dyDescent="0.25">
      <c r="A145" s="14">
        <v>3005132</v>
      </c>
      <c r="B145" t="s">
        <v>5</v>
      </c>
      <c r="R145">
        <v>28000</v>
      </c>
    </row>
    <row r="146" spans="1:48" x14ac:dyDescent="0.25">
      <c r="A146">
        <v>3009119</v>
      </c>
      <c r="B146" t="s">
        <v>5</v>
      </c>
    </row>
    <row r="147" spans="1:48" x14ac:dyDescent="0.25">
      <c r="A147">
        <v>3009936</v>
      </c>
      <c r="B147" t="s">
        <v>5</v>
      </c>
    </row>
    <row r="148" spans="1:48" x14ac:dyDescent="0.25">
      <c r="A148">
        <v>3011094</v>
      </c>
      <c r="B148" t="s">
        <v>5</v>
      </c>
    </row>
    <row r="149" spans="1:48" x14ac:dyDescent="0.25">
      <c r="A149">
        <v>3014643</v>
      </c>
      <c r="B149" t="s">
        <v>5</v>
      </c>
      <c r="R149">
        <v>132000</v>
      </c>
    </row>
    <row r="150" spans="1:48" x14ac:dyDescent="0.25">
      <c r="A150" s="14">
        <v>3016056</v>
      </c>
      <c r="B150" t="s">
        <v>5</v>
      </c>
      <c r="R150" s="14">
        <v>334</v>
      </c>
      <c r="AV150">
        <v>240</v>
      </c>
    </row>
    <row r="151" spans="1:48" x14ac:dyDescent="0.25">
      <c r="A151" s="14">
        <v>3900219</v>
      </c>
      <c r="B151" t="s">
        <v>5</v>
      </c>
      <c r="I151">
        <v>254000</v>
      </c>
    </row>
    <row r="152" spans="1:48" x14ac:dyDescent="0.25">
      <c r="A152">
        <v>4000158</v>
      </c>
      <c r="B152" t="s">
        <v>5</v>
      </c>
    </row>
    <row r="153" spans="1:48" x14ac:dyDescent="0.25">
      <c r="A153">
        <v>4000304</v>
      </c>
      <c r="B153" t="s">
        <v>5</v>
      </c>
    </row>
    <row r="154" spans="1:48" x14ac:dyDescent="0.25">
      <c r="A154" s="14">
        <v>4001905</v>
      </c>
      <c r="B154" t="s">
        <v>5</v>
      </c>
    </row>
    <row r="155" spans="1:48" x14ac:dyDescent="0.25">
      <c r="A155">
        <v>4002206</v>
      </c>
      <c r="B155" t="s">
        <v>5</v>
      </c>
      <c r="R155">
        <v>209000</v>
      </c>
      <c r="Y155">
        <v>203000</v>
      </c>
    </row>
    <row r="156" spans="1:48" x14ac:dyDescent="0.25">
      <c r="A156">
        <v>4002715</v>
      </c>
      <c r="B156" t="s">
        <v>5</v>
      </c>
    </row>
    <row r="157" spans="1:48" x14ac:dyDescent="0.25">
      <c r="A157">
        <v>4003924</v>
      </c>
      <c r="B157" t="s">
        <v>5</v>
      </c>
    </row>
    <row r="158" spans="1:48" x14ac:dyDescent="0.25">
      <c r="A158">
        <v>4006051</v>
      </c>
      <c r="B158" t="s">
        <v>5</v>
      </c>
    </row>
    <row r="159" spans="1:48" x14ac:dyDescent="0.25">
      <c r="A159">
        <v>4008140</v>
      </c>
      <c r="B159" t="s">
        <v>5</v>
      </c>
      <c r="Q159">
        <v>409000</v>
      </c>
    </row>
    <row r="160" spans="1:48" x14ac:dyDescent="0.25">
      <c r="A160" s="14">
        <v>4009906</v>
      </c>
      <c r="B160" t="s">
        <v>5</v>
      </c>
      <c r="S160">
        <v>226000</v>
      </c>
      <c r="AO160">
        <v>223000</v>
      </c>
      <c r="AS160">
        <v>248000</v>
      </c>
      <c r="AU160">
        <v>225000</v>
      </c>
    </row>
    <row r="161" spans="1:32" x14ac:dyDescent="0.25">
      <c r="A161">
        <v>4011027</v>
      </c>
      <c r="B161" t="s">
        <v>5</v>
      </c>
      <c r="S161">
        <v>400000</v>
      </c>
    </row>
    <row r="162" spans="1:32" x14ac:dyDescent="0.25">
      <c r="A162">
        <v>4011920</v>
      </c>
      <c r="B162" t="s">
        <v>5</v>
      </c>
    </row>
    <row r="163" spans="1:32" x14ac:dyDescent="0.25">
      <c r="A163">
        <v>4012248</v>
      </c>
      <c r="B163" t="s">
        <v>5</v>
      </c>
    </row>
    <row r="164" spans="1:32" x14ac:dyDescent="0.25">
      <c r="A164">
        <v>4013603</v>
      </c>
      <c r="B164" t="s">
        <v>5</v>
      </c>
    </row>
    <row r="165" spans="1:32" x14ac:dyDescent="0.25">
      <c r="A165">
        <v>5004654</v>
      </c>
      <c r="B165" t="s">
        <v>5</v>
      </c>
      <c r="S165">
        <v>138000</v>
      </c>
      <c r="U165">
        <v>137000</v>
      </c>
      <c r="V165">
        <v>141000</v>
      </c>
      <c r="W165">
        <v>218000</v>
      </c>
      <c r="X165">
        <v>218000</v>
      </c>
      <c r="Z165">
        <v>294000</v>
      </c>
      <c r="AB165">
        <v>303000</v>
      </c>
      <c r="AF165">
        <v>311000</v>
      </c>
    </row>
    <row r="166" spans="1:32" x14ac:dyDescent="0.25">
      <c r="A166" s="16">
        <v>5006761</v>
      </c>
      <c r="B166" t="s">
        <v>5</v>
      </c>
    </row>
    <row r="167" spans="1:32" x14ac:dyDescent="0.25">
      <c r="A167">
        <v>5008807</v>
      </c>
      <c r="B167" t="s">
        <v>5</v>
      </c>
    </row>
    <row r="168" spans="1:32" x14ac:dyDescent="0.25">
      <c r="A168">
        <v>5009400</v>
      </c>
      <c r="B168" t="s">
        <v>5</v>
      </c>
    </row>
    <row r="169" spans="1:32" x14ac:dyDescent="0.25">
      <c r="A169">
        <v>5013211</v>
      </c>
      <c r="B169" t="s">
        <v>5</v>
      </c>
    </row>
    <row r="170" spans="1:32" x14ac:dyDescent="0.25">
      <c r="A170">
        <v>5013494</v>
      </c>
      <c r="B170" t="s">
        <v>5</v>
      </c>
    </row>
    <row r="171" spans="1:32" x14ac:dyDescent="0.25">
      <c r="A171" s="15">
        <v>5016255</v>
      </c>
      <c r="B171" t="s">
        <v>5</v>
      </c>
    </row>
    <row r="172" spans="1:32" x14ac:dyDescent="0.25">
      <c r="A172">
        <v>6005884</v>
      </c>
      <c r="B172" t="s">
        <v>5</v>
      </c>
    </row>
    <row r="173" spans="1:32" x14ac:dyDescent="0.25">
      <c r="A173">
        <v>6012448</v>
      </c>
      <c r="B173" t="s">
        <v>5</v>
      </c>
    </row>
    <row r="174" spans="1:32" x14ac:dyDescent="0.25">
      <c r="A174">
        <v>7000457</v>
      </c>
      <c r="B174" t="s">
        <v>5</v>
      </c>
    </row>
    <row r="175" spans="1:32" x14ac:dyDescent="0.25">
      <c r="A175" s="15">
        <v>7072644</v>
      </c>
      <c r="B175" t="s">
        <v>5</v>
      </c>
    </row>
    <row r="176" spans="1:3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7" x14ac:dyDescent="0.25">
      <c r="A193">
        <v>95007023</v>
      </c>
      <c r="B193" t="s">
        <v>5</v>
      </c>
    </row>
    <row r="194" spans="1:27" x14ac:dyDescent="0.25">
      <c r="A194">
        <v>95900316</v>
      </c>
      <c r="B194" t="s">
        <v>5</v>
      </c>
    </row>
    <row r="195" spans="1:27" x14ac:dyDescent="0.25">
      <c r="A195">
        <v>96004031</v>
      </c>
      <c r="B195" t="s">
        <v>5</v>
      </c>
    </row>
    <row r="196" spans="1:27" x14ac:dyDescent="0.25">
      <c r="A196">
        <v>96900455</v>
      </c>
      <c r="B196" t="s">
        <v>5</v>
      </c>
    </row>
    <row r="197" spans="1:27" x14ac:dyDescent="0.25">
      <c r="A197">
        <v>97004458</v>
      </c>
      <c r="B197" t="s">
        <v>5</v>
      </c>
    </row>
    <row r="198" spans="1:27" x14ac:dyDescent="0.25">
      <c r="A198">
        <v>97009212</v>
      </c>
      <c r="B198" t="s">
        <v>5</v>
      </c>
    </row>
    <row r="199" spans="1:27" x14ac:dyDescent="0.25">
      <c r="A199">
        <v>98006038</v>
      </c>
      <c r="B199" t="s">
        <v>5</v>
      </c>
    </row>
    <row r="200" spans="1:27" x14ac:dyDescent="0.25">
      <c r="A200">
        <v>98009041</v>
      </c>
      <c r="B200" t="s">
        <v>5</v>
      </c>
    </row>
    <row r="201" spans="1:27" x14ac:dyDescent="0.25">
      <c r="A201">
        <v>99000714</v>
      </c>
      <c r="B201" t="s">
        <v>5</v>
      </c>
    </row>
    <row r="202" spans="1:27" x14ac:dyDescent="0.25">
      <c r="A202">
        <v>99002655</v>
      </c>
      <c r="B202" t="s">
        <v>5</v>
      </c>
    </row>
    <row r="203" spans="1:27" x14ac:dyDescent="0.25">
      <c r="A203">
        <v>99007116</v>
      </c>
      <c r="B203" t="s">
        <v>5</v>
      </c>
    </row>
    <row r="204" spans="1:27" x14ac:dyDescent="0.25">
      <c r="A204">
        <v>99901293</v>
      </c>
      <c r="B204" t="s">
        <v>5</v>
      </c>
    </row>
    <row r="205" spans="1:27" x14ac:dyDescent="0.25">
      <c r="A205">
        <v>99901604</v>
      </c>
      <c r="B205" t="s">
        <v>5</v>
      </c>
    </row>
    <row r="206" spans="1:27" x14ac:dyDescent="0.25">
      <c r="A206" s="17"/>
    </row>
    <row r="207" spans="1:27" x14ac:dyDescent="0.25">
      <c r="A207">
        <v>4289</v>
      </c>
      <c r="B207" t="s">
        <v>3</v>
      </c>
    </row>
    <row r="208" spans="1:27" x14ac:dyDescent="0.25">
      <c r="A208">
        <v>500245</v>
      </c>
      <c r="B208" t="s">
        <v>3</v>
      </c>
      <c r="R208">
        <v>263000</v>
      </c>
      <c r="U208">
        <v>299000</v>
      </c>
      <c r="AA208">
        <v>395000</v>
      </c>
    </row>
    <row r="209" spans="1:38" x14ac:dyDescent="0.25">
      <c r="A209">
        <v>2002573</v>
      </c>
      <c r="B209" t="s">
        <v>3</v>
      </c>
    </row>
    <row r="210" spans="1:38" x14ac:dyDescent="0.25">
      <c r="A210">
        <v>2003539</v>
      </c>
      <c r="B210" t="s">
        <v>3</v>
      </c>
    </row>
    <row r="211" spans="1:38" x14ac:dyDescent="0.25">
      <c r="A211">
        <v>2003649</v>
      </c>
      <c r="B211" t="s">
        <v>3</v>
      </c>
    </row>
    <row r="212" spans="1:38" x14ac:dyDescent="0.25">
      <c r="A212">
        <v>2005572</v>
      </c>
      <c r="B212" t="s">
        <v>3</v>
      </c>
      <c r="R212">
        <v>245000</v>
      </c>
      <c r="T212">
        <v>235000</v>
      </c>
      <c r="W212">
        <v>237000</v>
      </c>
    </row>
    <row r="213" spans="1:38" x14ac:dyDescent="0.25">
      <c r="A213">
        <v>2013117</v>
      </c>
      <c r="B213" t="s">
        <v>3</v>
      </c>
    </row>
    <row r="214" spans="1:38" x14ac:dyDescent="0.25">
      <c r="A214" s="14">
        <v>3009633</v>
      </c>
      <c r="B214" t="s">
        <v>3</v>
      </c>
      <c r="AF214">
        <v>328000</v>
      </c>
      <c r="AI214">
        <v>272000</v>
      </c>
      <c r="AK214">
        <v>275000</v>
      </c>
    </row>
    <row r="215" spans="1:38" x14ac:dyDescent="0.25">
      <c r="A215" s="14">
        <v>3010583</v>
      </c>
      <c r="B215" t="s">
        <v>3</v>
      </c>
    </row>
    <row r="216" spans="1:38" x14ac:dyDescent="0.25">
      <c r="A216" s="18">
        <v>3011892</v>
      </c>
      <c r="B216" t="s">
        <v>3</v>
      </c>
      <c r="AJ216">
        <v>188000</v>
      </c>
      <c r="AL216">
        <v>195000</v>
      </c>
    </row>
    <row r="217" spans="1:38" x14ac:dyDescent="0.25">
      <c r="A217">
        <v>4001382</v>
      </c>
      <c r="B217" t="s">
        <v>3</v>
      </c>
    </row>
    <row r="218" spans="1:38" x14ac:dyDescent="0.25">
      <c r="A218">
        <v>5018675</v>
      </c>
      <c r="B218" t="s">
        <v>3</v>
      </c>
    </row>
    <row r="219" spans="1:38" x14ac:dyDescent="0.25">
      <c r="A219" s="14">
        <v>6050168</v>
      </c>
      <c r="B219" t="s">
        <v>3</v>
      </c>
    </row>
    <row r="220" spans="1:38" x14ac:dyDescent="0.25">
      <c r="A220" s="16">
        <v>6062742</v>
      </c>
      <c r="B220" t="s">
        <v>3</v>
      </c>
    </row>
    <row r="221" spans="1:38" x14ac:dyDescent="0.25">
      <c r="A221">
        <v>7003242</v>
      </c>
      <c r="B221" t="s">
        <v>3</v>
      </c>
    </row>
    <row r="222" spans="1:38" x14ac:dyDescent="0.25">
      <c r="A222">
        <v>8016252</v>
      </c>
      <c r="B222" t="s">
        <v>3</v>
      </c>
    </row>
    <row r="223" spans="1:38" x14ac:dyDescent="0.25">
      <c r="A223">
        <v>12022536</v>
      </c>
      <c r="B223" t="s">
        <v>3</v>
      </c>
    </row>
    <row r="224" spans="1:38" x14ac:dyDescent="0.25">
      <c r="A224">
        <v>13020792</v>
      </c>
      <c r="B224" t="s">
        <v>3</v>
      </c>
    </row>
    <row r="225" spans="1:39" x14ac:dyDescent="0.25">
      <c r="A225">
        <v>97005797</v>
      </c>
      <c r="B225" t="s">
        <v>3</v>
      </c>
    </row>
    <row r="226" spans="1:39" x14ac:dyDescent="0.25">
      <c r="A226">
        <v>99000345</v>
      </c>
      <c r="B226" t="s">
        <v>3</v>
      </c>
    </row>
    <row r="227" spans="1:39" x14ac:dyDescent="0.25">
      <c r="A227" s="14">
        <v>5006592</v>
      </c>
      <c r="B227" t="s">
        <v>3</v>
      </c>
    </row>
    <row r="228" spans="1:39" x14ac:dyDescent="0.25">
      <c r="A228">
        <v>5007274</v>
      </c>
      <c r="B228" t="s">
        <v>3</v>
      </c>
      <c r="AD228" s="14" t="s">
        <v>2112</v>
      </c>
    </row>
    <row r="229" spans="1:39" x14ac:dyDescent="0.25">
      <c r="A229">
        <v>5015851</v>
      </c>
      <c r="B229" t="s">
        <v>3</v>
      </c>
      <c r="R229" s="23">
        <v>9800</v>
      </c>
    </row>
    <row r="230" spans="1:39" x14ac:dyDescent="0.25">
      <c r="A230">
        <v>6015647</v>
      </c>
      <c r="B230" t="s">
        <v>3</v>
      </c>
      <c r="R230">
        <v>227000</v>
      </c>
      <c r="T230">
        <v>220000</v>
      </c>
      <c r="U230">
        <v>179000</v>
      </c>
      <c r="X230">
        <v>180000</v>
      </c>
      <c r="AA230">
        <v>148000</v>
      </c>
      <c r="AF230">
        <v>246000</v>
      </c>
      <c r="AM230">
        <v>242000</v>
      </c>
    </row>
    <row r="231" spans="1:39" x14ac:dyDescent="0.25">
      <c r="A231" s="14">
        <v>6056633</v>
      </c>
      <c r="B231" t="s">
        <v>3</v>
      </c>
      <c r="Q231">
        <v>676000</v>
      </c>
    </row>
    <row r="232" spans="1:39" x14ac:dyDescent="0.25">
      <c r="A232">
        <v>7086224</v>
      </c>
      <c r="B232" t="s">
        <v>3</v>
      </c>
      <c r="AB232">
        <v>245000</v>
      </c>
    </row>
    <row r="233" spans="1:39" x14ac:dyDescent="0.25">
      <c r="A233" s="14">
        <v>8040959</v>
      </c>
      <c r="B233" t="s">
        <v>3</v>
      </c>
    </row>
    <row r="234" spans="1:39" x14ac:dyDescent="0.25">
      <c r="A234">
        <v>8107048</v>
      </c>
      <c r="B234" t="s">
        <v>3</v>
      </c>
    </row>
    <row r="235" spans="1:39" x14ac:dyDescent="0.25">
      <c r="A235" s="14">
        <v>8124044</v>
      </c>
      <c r="B235" t="s">
        <v>3</v>
      </c>
    </row>
    <row r="236" spans="1:39" x14ac:dyDescent="0.25">
      <c r="A236">
        <v>8142949</v>
      </c>
      <c r="B236" t="s">
        <v>3</v>
      </c>
    </row>
    <row r="237" spans="1:39" x14ac:dyDescent="0.25">
      <c r="A237">
        <v>9023306</v>
      </c>
      <c r="B237" t="s">
        <v>3</v>
      </c>
    </row>
    <row r="238" spans="1:39" x14ac:dyDescent="0.25">
      <c r="A238">
        <v>9034464</v>
      </c>
      <c r="B238" t="s">
        <v>3</v>
      </c>
    </row>
    <row r="239" spans="1:39" x14ac:dyDescent="0.25">
      <c r="A239">
        <v>9040167</v>
      </c>
      <c r="B239" t="s">
        <v>3</v>
      </c>
      <c r="O239">
        <v>236000</v>
      </c>
    </row>
    <row r="240" spans="1:39" x14ac:dyDescent="0.25">
      <c r="A240" s="14">
        <v>9054567</v>
      </c>
      <c r="B240" t="s">
        <v>3</v>
      </c>
    </row>
    <row r="241" spans="1:30" x14ac:dyDescent="0.25">
      <c r="A241" s="14">
        <v>9083682</v>
      </c>
      <c r="B241" t="s">
        <v>3</v>
      </c>
      <c r="Q241">
        <v>214000</v>
      </c>
    </row>
    <row r="242" spans="1:30" x14ac:dyDescent="0.25">
      <c r="A242" s="14">
        <v>9102044</v>
      </c>
      <c r="B242" t="s">
        <v>3</v>
      </c>
    </row>
    <row r="243" spans="1:30" x14ac:dyDescent="0.25">
      <c r="A243" s="14">
        <v>9119854</v>
      </c>
      <c r="B243" t="s">
        <v>3</v>
      </c>
    </row>
    <row r="244" spans="1:30" x14ac:dyDescent="0.25">
      <c r="A244">
        <v>9125126</v>
      </c>
      <c r="B244" t="s">
        <v>3</v>
      </c>
    </row>
    <row r="245" spans="1:30" x14ac:dyDescent="0.25">
      <c r="A245" s="14">
        <v>9174811</v>
      </c>
      <c r="B245" t="s">
        <v>3</v>
      </c>
    </row>
    <row r="246" spans="1:30" x14ac:dyDescent="0.25">
      <c r="A246">
        <v>10002875</v>
      </c>
      <c r="B246" t="s">
        <v>3</v>
      </c>
    </row>
    <row r="247" spans="1:30" x14ac:dyDescent="0.25">
      <c r="A247" s="19">
        <v>10023080</v>
      </c>
      <c r="B247" t="s">
        <v>3</v>
      </c>
    </row>
    <row r="248" spans="1:30" x14ac:dyDescent="0.25">
      <c r="A248">
        <v>10025212</v>
      </c>
      <c r="B248" t="s">
        <v>3</v>
      </c>
    </row>
    <row r="249" spans="1:30" x14ac:dyDescent="0.25">
      <c r="A249" s="14">
        <v>10069407</v>
      </c>
      <c r="B249" t="s">
        <v>3</v>
      </c>
    </row>
    <row r="250" spans="1:30" x14ac:dyDescent="0.25">
      <c r="A250">
        <v>10071135</v>
      </c>
      <c r="B250" t="s">
        <v>3</v>
      </c>
      <c r="AD250">
        <v>368000</v>
      </c>
    </row>
    <row r="251" spans="1:30" x14ac:dyDescent="0.25">
      <c r="A251">
        <v>10083649</v>
      </c>
      <c r="B251" t="s">
        <v>3</v>
      </c>
    </row>
    <row r="252" spans="1:30" x14ac:dyDescent="0.25">
      <c r="A252">
        <v>10102021</v>
      </c>
      <c r="B252" t="s">
        <v>3</v>
      </c>
    </row>
    <row r="253" spans="1:30" x14ac:dyDescent="0.25">
      <c r="A253" s="14">
        <v>10123729</v>
      </c>
      <c r="B253" t="s">
        <v>3</v>
      </c>
    </row>
    <row r="254" spans="1:30" x14ac:dyDescent="0.25">
      <c r="A254">
        <v>10144736</v>
      </c>
      <c r="B254" t="s">
        <v>3</v>
      </c>
    </row>
    <row r="255" spans="1:30" x14ac:dyDescent="0.25">
      <c r="A255" s="14">
        <v>10157275</v>
      </c>
      <c r="B255" t="s">
        <v>3</v>
      </c>
    </row>
    <row r="256" spans="1:30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42" x14ac:dyDescent="0.25">
      <c r="A289" s="14">
        <v>500129</v>
      </c>
      <c r="B289" t="s">
        <v>0</v>
      </c>
      <c r="AP289">
        <v>156000</v>
      </c>
    </row>
    <row r="290" spans="1:42" x14ac:dyDescent="0.25">
      <c r="A290" s="20">
        <v>1002033</v>
      </c>
      <c r="B290" t="s">
        <v>0</v>
      </c>
    </row>
    <row r="291" spans="1:42" x14ac:dyDescent="0.25">
      <c r="A291" s="14">
        <v>1003457</v>
      </c>
      <c r="B291" t="s">
        <v>0</v>
      </c>
    </row>
    <row r="292" spans="1:42" x14ac:dyDescent="0.25">
      <c r="A292" s="14">
        <v>2005223</v>
      </c>
      <c r="B292" t="s">
        <v>0</v>
      </c>
    </row>
    <row r="293" spans="1:42" x14ac:dyDescent="0.25">
      <c r="A293">
        <v>2006107</v>
      </c>
      <c r="B293" t="s">
        <v>0</v>
      </c>
    </row>
    <row r="294" spans="1:42" x14ac:dyDescent="0.25">
      <c r="A294" s="14">
        <v>2012014</v>
      </c>
      <c r="B294" t="s">
        <v>0</v>
      </c>
      <c r="H294">
        <v>340000</v>
      </c>
      <c r="T294">
        <v>312000</v>
      </c>
      <c r="U294">
        <v>106000</v>
      </c>
    </row>
    <row r="295" spans="1:42" x14ac:dyDescent="0.25">
      <c r="A295" s="14">
        <v>3000152</v>
      </c>
      <c r="B295" t="s">
        <v>0</v>
      </c>
    </row>
    <row r="296" spans="1:42" x14ac:dyDescent="0.25">
      <c r="A296">
        <v>3014566</v>
      </c>
      <c r="B296" t="s">
        <v>0</v>
      </c>
    </row>
    <row r="297" spans="1:42" x14ac:dyDescent="0.25">
      <c r="A297">
        <v>3015058</v>
      </c>
      <c r="B297" t="s">
        <v>0</v>
      </c>
      <c r="H297">
        <v>263000</v>
      </c>
      <c r="J297">
        <v>244000</v>
      </c>
      <c r="K297">
        <v>178000</v>
      </c>
      <c r="M297">
        <v>232000</v>
      </c>
      <c r="S297">
        <v>411000</v>
      </c>
      <c r="T297">
        <v>553000</v>
      </c>
      <c r="X297">
        <v>648000</v>
      </c>
      <c r="Z297">
        <v>834000</v>
      </c>
    </row>
    <row r="298" spans="1:42" x14ac:dyDescent="0.25">
      <c r="A298" s="18">
        <v>4000996</v>
      </c>
      <c r="B298" t="s">
        <v>0</v>
      </c>
      <c r="S298">
        <v>222000</v>
      </c>
    </row>
    <row r="299" spans="1:42" x14ac:dyDescent="0.25">
      <c r="A299">
        <v>4003768</v>
      </c>
      <c r="B299" t="s">
        <v>0</v>
      </c>
    </row>
    <row r="300" spans="1:42" x14ac:dyDescent="0.25">
      <c r="A300">
        <v>4006540</v>
      </c>
      <c r="B300" t="s">
        <v>0</v>
      </c>
    </row>
    <row r="301" spans="1:42" x14ac:dyDescent="0.25">
      <c r="A301">
        <v>4007054</v>
      </c>
      <c r="B301" t="s">
        <v>0</v>
      </c>
      <c r="V301">
        <v>72000</v>
      </c>
    </row>
    <row r="302" spans="1:42" x14ac:dyDescent="0.25">
      <c r="A302">
        <v>4011002</v>
      </c>
      <c r="B302" t="s">
        <v>0</v>
      </c>
      <c r="R302">
        <v>113000</v>
      </c>
      <c r="S302">
        <v>108000</v>
      </c>
      <c r="W302">
        <v>285000</v>
      </c>
      <c r="Z302">
        <v>411000</v>
      </c>
    </row>
    <row r="303" spans="1:42" x14ac:dyDescent="0.25">
      <c r="A303">
        <v>4900268</v>
      </c>
      <c r="B303" t="s">
        <v>0</v>
      </c>
    </row>
    <row r="304" spans="1:42" x14ac:dyDescent="0.25">
      <c r="A304">
        <v>5001097</v>
      </c>
      <c r="B304" t="s">
        <v>0</v>
      </c>
      <c r="K304">
        <v>312000</v>
      </c>
      <c r="L304">
        <v>371000</v>
      </c>
      <c r="R304">
        <v>385000</v>
      </c>
      <c r="Z304">
        <v>371000</v>
      </c>
    </row>
    <row r="305" spans="1:19" x14ac:dyDescent="0.25">
      <c r="A305">
        <v>5001098</v>
      </c>
      <c r="B305" t="s">
        <v>0</v>
      </c>
      <c r="G305">
        <v>437000</v>
      </c>
      <c r="J305">
        <v>452000</v>
      </c>
      <c r="K305">
        <v>449000</v>
      </c>
    </row>
    <row r="306" spans="1:19" x14ac:dyDescent="0.25">
      <c r="A306">
        <v>5006152</v>
      </c>
      <c r="B306" t="s">
        <v>0</v>
      </c>
      <c r="O306">
        <v>305000</v>
      </c>
      <c r="S306">
        <v>86000</v>
      </c>
    </row>
    <row r="307" spans="1:19" x14ac:dyDescent="0.25">
      <c r="A307" s="16">
        <v>5011824</v>
      </c>
      <c r="B307" t="s">
        <v>0</v>
      </c>
    </row>
    <row r="308" spans="1:19" x14ac:dyDescent="0.25">
      <c r="A308">
        <v>5016179</v>
      </c>
      <c r="B308" t="s">
        <v>0</v>
      </c>
    </row>
    <row r="309" spans="1:19" x14ac:dyDescent="0.25">
      <c r="A309">
        <v>5018677</v>
      </c>
      <c r="B309" t="s">
        <v>0</v>
      </c>
    </row>
    <row r="310" spans="1:19" x14ac:dyDescent="0.25">
      <c r="A310">
        <v>8012361</v>
      </c>
      <c r="B310" t="s">
        <v>0</v>
      </c>
    </row>
    <row r="311" spans="1:19" x14ac:dyDescent="0.25">
      <c r="A311">
        <v>7079011</v>
      </c>
      <c r="B311" t="s">
        <v>0</v>
      </c>
    </row>
    <row r="312" spans="1:19" x14ac:dyDescent="0.25">
      <c r="A312">
        <v>8055349</v>
      </c>
      <c r="B312" t="s">
        <v>0</v>
      </c>
    </row>
    <row r="313" spans="1:19" x14ac:dyDescent="0.25">
      <c r="A313">
        <v>8135416</v>
      </c>
      <c r="B313" t="s">
        <v>0</v>
      </c>
    </row>
    <row r="314" spans="1:19" x14ac:dyDescent="0.25">
      <c r="A314">
        <v>93018945</v>
      </c>
      <c r="B314" t="s">
        <v>0</v>
      </c>
    </row>
    <row r="315" spans="1:19" x14ac:dyDescent="0.25">
      <c r="A315">
        <v>94009028</v>
      </c>
      <c r="B315" t="s">
        <v>0</v>
      </c>
    </row>
    <row r="316" spans="1:19" x14ac:dyDescent="0.25">
      <c r="A316">
        <v>95005907</v>
      </c>
      <c r="B316" t="s">
        <v>0</v>
      </c>
    </row>
    <row r="317" spans="1:19" x14ac:dyDescent="0.25">
      <c r="A317">
        <v>95900164</v>
      </c>
      <c r="B317" t="s">
        <v>0</v>
      </c>
    </row>
    <row r="318" spans="1:19" x14ac:dyDescent="0.25">
      <c r="A318">
        <v>96015811</v>
      </c>
      <c r="B318" t="s">
        <v>0</v>
      </c>
    </row>
    <row r="319" spans="1:19" x14ac:dyDescent="0.25">
      <c r="A319">
        <v>97001240</v>
      </c>
      <c r="B319" t="s">
        <v>0</v>
      </c>
    </row>
    <row r="320" spans="1:19" x14ac:dyDescent="0.25">
      <c r="A320">
        <v>97005366</v>
      </c>
      <c r="B320" t="s">
        <v>0</v>
      </c>
    </row>
    <row r="321" spans="1:24" x14ac:dyDescent="0.25">
      <c r="A321">
        <v>98000595</v>
      </c>
      <c r="B321" t="s">
        <v>0</v>
      </c>
    </row>
    <row r="322" spans="1:24" x14ac:dyDescent="0.25">
      <c r="A322">
        <v>98002692</v>
      </c>
      <c r="B322" t="s">
        <v>0</v>
      </c>
    </row>
    <row r="323" spans="1:24" x14ac:dyDescent="0.25">
      <c r="A323">
        <v>98005277</v>
      </c>
      <c r="B323" t="s">
        <v>0</v>
      </c>
      <c r="Q323">
        <v>495000</v>
      </c>
    </row>
    <row r="324" spans="1:24" x14ac:dyDescent="0.25">
      <c r="A324">
        <v>99001815</v>
      </c>
      <c r="B324" t="s">
        <v>0</v>
      </c>
    </row>
    <row r="325" spans="1:24" x14ac:dyDescent="0.25">
      <c r="A325">
        <v>6012361</v>
      </c>
      <c r="B325" t="s">
        <v>0</v>
      </c>
    </row>
    <row r="326" spans="1:24" x14ac:dyDescent="0.25">
      <c r="A326">
        <v>6015793</v>
      </c>
      <c r="B326" t="s">
        <v>0</v>
      </c>
    </row>
    <row r="327" spans="1:24" x14ac:dyDescent="0.25">
      <c r="A327">
        <v>6043619</v>
      </c>
      <c r="B327" t="s">
        <v>0</v>
      </c>
    </row>
    <row r="328" spans="1:24" x14ac:dyDescent="0.25">
      <c r="A328">
        <v>7001097</v>
      </c>
      <c r="B328" t="s">
        <v>0</v>
      </c>
    </row>
    <row r="329" spans="1:24" x14ac:dyDescent="0.25">
      <c r="A329">
        <v>7011435</v>
      </c>
      <c r="B329" t="s">
        <v>0</v>
      </c>
      <c r="R329">
        <v>93000</v>
      </c>
      <c r="T329">
        <v>248000</v>
      </c>
      <c r="X329">
        <v>532000</v>
      </c>
    </row>
    <row r="330" spans="1:24" x14ac:dyDescent="0.25">
      <c r="A330">
        <v>7045811</v>
      </c>
      <c r="B330" t="s">
        <v>0</v>
      </c>
    </row>
    <row r="331" spans="1:24" x14ac:dyDescent="0.25">
      <c r="A331">
        <v>7071198</v>
      </c>
      <c r="B331" t="s">
        <v>0</v>
      </c>
    </row>
    <row r="332" spans="1:24" x14ac:dyDescent="0.25">
      <c r="A332">
        <v>7101143</v>
      </c>
      <c r="B332" t="s">
        <v>0</v>
      </c>
    </row>
    <row r="333" spans="1:24" x14ac:dyDescent="0.25">
      <c r="A333">
        <v>8073350</v>
      </c>
      <c r="B333" t="s">
        <v>0</v>
      </c>
    </row>
    <row r="334" spans="1:24" x14ac:dyDescent="0.25">
      <c r="A334">
        <v>8073645</v>
      </c>
      <c r="B334" t="s">
        <v>0</v>
      </c>
    </row>
    <row r="335" spans="1:24" x14ac:dyDescent="0.25">
      <c r="A335" s="20">
        <v>8089666</v>
      </c>
      <c r="B335" t="s">
        <v>0</v>
      </c>
      <c r="N335">
        <v>304000</v>
      </c>
      <c r="O335" s="26">
        <v>147333.3333</v>
      </c>
      <c r="P335">
        <v>130000</v>
      </c>
      <c r="R335" s="23">
        <v>322000</v>
      </c>
      <c r="S335">
        <v>34000</v>
      </c>
    </row>
    <row r="336" spans="1:24" x14ac:dyDescent="0.25">
      <c r="A336">
        <v>8103536</v>
      </c>
      <c r="B336" t="s">
        <v>0</v>
      </c>
      <c r="Q336">
        <v>181000</v>
      </c>
    </row>
    <row r="337" spans="1:24" x14ac:dyDescent="0.25">
      <c r="A337" s="21">
        <v>8124816</v>
      </c>
      <c r="B337" t="s">
        <v>0</v>
      </c>
    </row>
    <row r="338" spans="1:24" x14ac:dyDescent="0.25">
      <c r="A338">
        <v>9003267</v>
      </c>
      <c r="B338" t="s">
        <v>0</v>
      </c>
      <c r="S338">
        <v>115000</v>
      </c>
      <c r="T338">
        <v>120000</v>
      </c>
    </row>
    <row r="339" spans="1:24" x14ac:dyDescent="0.25">
      <c r="A339">
        <v>9036964</v>
      </c>
      <c r="B339" t="s">
        <v>0</v>
      </c>
    </row>
    <row r="340" spans="1:24" x14ac:dyDescent="0.25">
      <c r="A340">
        <v>9090287</v>
      </c>
      <c r="B340" t="s">
        <v>0</v>
      </c>
      <c r="T340">
        <v>12000</v>
      </c>
      <c r="U340">
        <v>19000</v>
      </c>
      <c r="W340">
        <v>84000</v>
      </c>
      <c r="X340">
        <v>129000</v>
      </c>
    </row>
    <row r="341" spans="1:24" x14ac:dyDescent="0.25">
      <c r="A341">
        <v>9095148</v>
      </c>
      <c r="B341" t="s">
        <v>0</v>
      </c>
      <c r="D341">
        <v>42</v>
      </c>
      <c r="R341" s="23">
        <v>65500</v>
      </c>
      <c r="S341" s="23">
        <v>84000</v>
      </c>
      <c r="T341" s="23">
        <v>117000</v>
      </c>
      <c r="U341">
        <v>163000</v>
      </c>
    </row>
    <row r="342" spans="1:24" x14ac:dyDescent="0.25">
      <c r="A342" s="14">
        <v>9104979</v>
      </c>
      <c r="B342" t="s">
        <v>0</v>
      </c>
    </row>
    <row r="343" spans="1:24" x14ac:dyDescent="0.25">
      <c r="A343">
        <v>9139514</v>
      </c>
      <c r="B343" t="s">
        <v>0</v>
      </c>
    </row>
    <row r="344" spans="1:24" x14ac:dyDescent="0.25">
      <c r="A344">
        <v>10020659</v>
      </c>
      <c r="B344" t="s">
        <v>0</v>
      </c>
    </row>
    <row r="345" spans="1:24" x14ac:dyDescent="0.25">
      <c r="A345">
        <v>10025902</v>
      </c>
      <c r="B345" t="s">
        <v>0</v>
      </c>
    </row>
    <row r="346" spans="1:24" x14ac:dyDescent="0.25">
      <c r="A346">
        <v>10027654</v>
      </c>
      <c r="B346" t="s">
        <v>0</v>
      </c>
    </row>
    <row r="347" spans="1:24" x14ac:dyDescent="0.25">
      <c r="A347">
        <v>10084485</v>
      </c>
      <c r="B347" t="s">
        <v>0</v>
      </c>
    </row>
    <row r="348" spans="1:24" x14ac:dyDescent="0.25">
      <c r="A348">
        <v>10098420</v>
      </c>
      <c r="B348" t="s">
        <v>0</v>
      </c>
    </row>
    <row r="349" spans="1:24" x14ac:dyDescent="0.25">
      <c r="A349">
        <v>10129565</v>
      </c>
      <c r="B349" t="s">
        <v>0</v>
      </c>
    </row>
    <row r="350" spans="1:24" x14ac:dyDescent="0.25">
      <c r="A350" s="14">
        <v>10146828</v>
      </c>
      <c r="B350" t="s">
        <v>0</v>
      </c>
    </row>
    <row r="351" spans="1:24" x14ac:dyDescent="0.25">
      <c r="A351">
        <v>10163776</v>
      </c>
      <c r="B351" t="s">
        <v>0</v>
      </c>
    </row>
    <row r="352" spans="1:24" x14ac:dyDescent="0.25">
      <c r="A352">
        <v>10173664</v>
      </c>
      <c r="B352" t="s">
        <v>0</v>
      </c>
      <c r="U352">
        <v>180000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2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5E6C-B6F6-4B3D-8F8A-9E4327C59A60}">
  <dimension ref="A1:E71"/>
  <sheetViews>
    <sheetView workbookViewId="0">
      <selection activeCell="E16" sqref="E8:E16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6.140625" bestFit="1" customWidth="1"/>
    <col min="4" max="4" width="81.140625" bestFit="1" customWidth="1"/>
    <col min="5" max="5" width="30.28515625" bestFit="1" customWidth="1"/>
  </cols>
  <sheetData>
    <row r="1" spans="1:5" x14ac:dyDescent="0.25">
      <c r="A1" s="43" t="s">
        <v>96</v>
      </c>
      <c r="B1" s="43" t="s">
        <v>97</v>
      </c>
      <c r="C1" s="43" t="s">
        <v>2113</v>
      </c>
      <c r="D1" s="43" t="s">
        <v>95</v>
      </c>
      <c r="E1" s="43" t="s">
        <v>133</v>
      </c>
    </row>
    <row r="2" spans="1:5" x14ac:dyDescent="0.25">
      <c r="A2" s="43">
        <v>96018835</v>
      </c>
      <c r="B2" s="43" t="s">
        <v>16</v>
      </c>
      <c r="C2" s="43" t="s">
        <v>2113</v>
      </c>
      <c r="D2" s="43" t="s">
        <v>2116</v>
      </c>
      <c r="E2" s="43">
        <v>9</v>
      </c>
    </row>
    <row r="3" spans="1:5" x14ac:dyDescent="0.25">
      <c r="A3" s="43">
        <v>5004654</v>
      </c>
      <c r="B3" s="43" t="s">
        <v>5</v>
      </c>
      <c r="C3" s="43" t="s">
        <v>2113</v>
      </c>
      <c r="D3" s="43" t="s">
        <v>2874</v>
      </c>
      <c r="E3" s="43">
        <v>8</v>
      </c>
    </row>
    <row r="4" spans="1:5" x14ac:dyDescent="0.25">
      <c r="A4">
        <v>3015058</v>
      </c>
      <c r="B4" s="43" t="s">
        <v>0</v>
      </c>
      <c r="C4" s="43" t="s">
        <v>2113</v>
      </c>
      <c r="D4" t="s">
        <v>2881</v>
      </c>
      <c r="E4">
        <v>8</v>
      </c>
    </row>
    <row r="5" spans="1:5" x14ac:dyDescent="0.25">
      <c r="A5">
        <v>6015647</v>
      </c>
      <c r="B5" s="43" t="s">
        <v>3</v>
      </c>
      <c r="C5" s="43" t="s">
        <v>2113</v>
      </c>
      <c r="D5" t="s">
        <v>2879</v>
      </c>
      <c r="E5">
        <v>7</v>
      </c>
    </row>
    <row r="6" spans="1:5" x14ac:dyDescent="0.25">
      <c r="A6" s="43">
        <v>10010926</v>
      </c>
      <c r="B6" s="43" t="s">
        <v>5</v>
      </c>
      <c r="C6" s="43" t="s">
        <v>2113</v>
      </c>
      <c r="D6" s="43" t="s">
        <v>2123</v>
      </c>
      <c r="E6" s="43">
        <v>6</v>
      </c>
    </row>
    <row r="7" spans="1:5" x14ac:dyDescent="0.25">
      <c r="A7" s="43">
        <v>9140312</v>
      </c>
      <c r="B7" s="43" t="s">
        <v>12</v>
      </c>
      <c r="C7" s="43" t="s">
        <v>2113</v>
      </c>
      <c r="D7" s="43" t="s">
        <v>2117</v>
      </c>
      <c r="E7" s="43">
        <v>5</v>
      </c>
    </row>
    <row r="8" spans="1:5" x14ac:dyDescent="0.25">
      <c r="A8" s="43">
        <v>9044899</v>
      </c>
      <c r="B8" s="43" t="s">
        <v>5</v>
      </c>
      <c r="C8" s="43" t="s">
        <v>2113</v>
      </c>
      <c r="D8" s="43" t="s">
        <v>2122</v>
      </c>
      <c r="E8" s="43">
        <v>5</v>
      </c>
    </row>
    <row r="9" spans="1:5" x14ac:dyDescent="0.25">
      <c r="A9" s="43">
        <v>1005522</v>
      </c>
      <c r="B9" s="43" t="s">
        <v>5</v>
      </c>
      <c r="C9" s="43" t="s">
        <v>2113</v>
      </c>
      <c r="D9" s="43" t="s">
        <v>2125</v>
      </c>
      <c r="E9" s="43">
        <v>5</v>
      </c>
    </row>
    <row r="10" spans="1:5" x14ac:dyDescent="0.25">
      <c r="A10" s="43">
        <v>2000646</v>
      </c>
      <c r="B10" s="43" t="s">
        <v>5</v>
      </c>
      <c r="C10" s="43" t="s">
        <v>2113</v>
      </c>
      <c r="D10" s="43" t="s">
        <v>2127</v>
      </c>
      <c r="E10" s="43">
        <v>5</v>
      </c>
    </row>
    <row r="11" spans="1:5" x14ac:dyDescent="0.25">
      <c r="A11">
        <v>8089666</v>
      </c>
      <c r="B11" s="43" t="s">
        <v>0</v>
      </c>
      <c r="C11" s="43" t="s">
        <v>2113</v>
      </c>
      <c r="D11" t="s">
        <v>2887</v>
      </c>
      <c r="E11">
        <v>5</v>
      </c>
    </row>
    <row r="12" spans="1:5" x14ac:dyDescent="0.25">
      <c r="A12">
        <v>9095148</v>
      </c>
      <c r="B12" s="43" t="s">
        <v>0</v>
      </c>
      <c r="C12" s="43" t="s">
        <v>2113</v>
      </c>
      <c r="D12" t="s">
        <v>2890</v>
      </c>
      <c r="E12">
        <v>5</v>
      </c>
    </row>
    <row r="13" spans="1:5" x14ac:dyDescent="0.25">
      <c r="A13" s="43">
        <v>12088444</v>
      </c>
      <c r="B13" s="43" t="s">
        <v>12</v>
      </c>
      <c r="C13" s="43" t="s">
        <v>2113</v>
      </c>
      <c r="D13" s="43" t="s">
        <v>2118</v>
      </c>
      <c r="E13" s="43">
        <v>4</v>
      </c>
    </row>
    <row r="14" spans="1:5" x14ac:dyDescent="0.25">
      <c r="A14" s="43">
        <v>9039416</v>
      </c>
      <c r="B14" s="43" t="s">
        <v>5</v>
      </c>
      <c r="C14" s="43" t="s">
        <v>2113</v>
      </c>
      <c r="D14" s="43" t="s">
        <v>2121</v>
      </c>
      <c r="E14" s="43">
        <v>4</v>
      </c>
    </row>
    <row r="15" spans="1:5" x14ac:dyDescent="0.25">
      <c r="A15" s="43">
        <v>1009760</v>
      </c>
      <c r="B15" s="43" t="s">
        <v>5</v>
      </c>
      <c r="C15" s="43" t="s">
        <v>2113</v>
      </c>
      <c r="D15" s="43" t="s">
        <v>2126</v>
      </c>
      <c r="E15" s="43">
        <v>4</v>
      </c>
    </row>
    <row r="16" spans="1:5" x14ac:dyDescent="0.25">
      <c r="A16" s="43">
        <v>4009906</v>
      </c>
      <c r="B16" s="43" t="s">
        <v>5</v>
      </c>
      <c r="C16" s="43" t="s">
        <v>2113</v>
      </c>
      <c r="D16" s="43" t="s">
        <v>2130</v>
      </c>
      <c r="E16" s="43">
        <v>4</v>
      </c>
    </row>
    <row r="17" spans="1:5" x14ac:dyDescent="0.25">
      <c r="A17">
        <v>4011002</v>
      </c>
      <c r="B17" s="43" t="s">
        <v>0</v>
      </c>
      <c r="C17" s="43" t="s">
        <v>2113</v>
      </c>
      <c r="D17" t="s">
        <v>2882</v>
      </c>
      <c r="E17">
        <v>4</v>
      </c>
    </row>
    <row r="18" spans="1:5" x14ac:dyDescent="0.25">
      <c r="A18">
        <v>5001097</v>
      </c>
      <c r="B18" s="43" t="s">
        <v>0</v>
      </c>
      <c r="C18" s="43" t="s">
        <v>2113</v>
      </c>
      <c r="D18" t="s">
        <v>2883</v>
      </c>
      <c r="E18">
        <v>4</v>
      </c>
    </row>
    <row r="19" spans="1:5" x14ac:dyDescent="0.25">
      <c r="A19">
        <v>9090287</v>
      </c>
      <c r="B19" s="43" t="s">
        <v>0</v>
      </c>
      <c r="C19" s="43" t="s">
        <v>2113</v>
      </c>
      <c r="D19" t="s">
        <v>2889</v>
      </c>
      <c r="E19">
        <v>4</v>
      </c>
    </row>
    <row r="20" spans="1:5" x14ac:dyDescent="0.25">
      <c r="A20">
        <v>500245</v>
      </c>
      <c r="B20" s="43" t="s">
        <v>3</v>
      </c>
      <c r="C20" s="43" t="s">
        <v>2113</v>
      </c>
      <c r="D20" t="s">
        <v>2875</v>
      </c>
      <c r="E20">
        <v>3</v>
      </c>
    </row>
    <row r="21" spans="1:5" x14ac:dyDescent="0.25">
      <c r="A21">
        <v>2005572</v>
      </c>
      <c r="B21" s="43" t="s">
        <v>3</v>
      </c>
      <c r="C21" s="43" t="s">
        <v>2113</v>
      </c>
      <c r="D21" t="s">
        <v>2876</v>
      </c>
      <c r="E21">
        <v>3</v>
      </c>
    </row>
    <row r="22" spans="1:5" x14ac:dyDescent="0.25">
      <c r="A22">
        <v>3009633</v>
      </c>
      <c r="B22" s="43" t="s">
        <v>3</v>
      </c>
      <c r="C22" s="43" t="s">
        <v>2113</v>
      </c>
      <c r="D22" t="s">
        <v>2877</v>
      </c>
      <c r="E22">
        <v>3</v>
      </c>
    </row>
    <row r="23" spans="1:5" x14ac:dyDescent="0.25">
      <c r="A23">
        <v>2012014</v>
      </c>
      <c r="B23" s="43" t="s">
        <v>0</v>
      </c>
      <c r="C23" s="43" t="s">
        <v>2113</v>
      </c>
      <c r="D23" t="s">
        <v>2880</v>
      </c>
      <c r="E23">
        <v>3</v>
      </c>
    </row>
    <row r="24" spans="1:5" x14ac:dyDescent="0.25">
      <c r="A24">
        <v>5001098</v>
      </c>
      <c r="B24" s="43" t="s">
        <v>0</v>
      </c>
      <c r="C24" s="43" t="s">
        <v>2113</v>
      </c>
      <c r="D24" t="s">
        <v>2884</v>
      </c>
      <c r="E24">
        <v>3</v>
      </c>
    </row>
    <row r="25" spans="1:5" x14ac:dyDescent="0.25">
      <c r="A25">
        <v>7011435</v>
      </c>
      <c r="B25" s="43" t="s">
        <v>0</v>
      </c>
      <c r="C25" s="43" t="s">
        <v>2113</v>
      </c>
      <c r="D25" t="s">
        <v>2886</v>
      </c>
      <c r="E25">
        <v>3</v>
      </c>
    </row>
    <row r="26" spans="1:5" x14ac:dyDescent="0.25">
      <c r="A26" s="43">
        <v>3000983</v>
      </c>
      <c r="B26" s="43" t="s">
        <v>18</v>
      </c>
      <c r="C26" s="43" t="s">
        <v>2113</v>
      </c>
      <c r="D26" s="43" t="s">
        <v>2114</v>
      </c>
      <c r="E26" s="43">
        <v>2</v>
      </c>
    </row>
    <row r="27" spans="1:5" x14ac:dyDescent="0.25">
      <c r="A27" s="43">
        <v>10064335</v>
      </c>
      <c r="B27" s="43" t="s">
        <v>18</v>
      </c>
      <c r="C27" s="43" t="s">
        <v>2113</v>
      </c>
      <c r="D27" s="43" t="s">
        <v>2115</v>
      </c>
      <c r="E27" s="43">
        <v>2</v>
      </c>
    </row>
    <row r="28" spans="1:5" x14ac:dyDescent="0.25">
      <c r="A28" s="43">
        <v>9016278</v>
      </c>
      <c r="B28" s="43" t="s">
        <v>5</v>
      </c>
      <c r="C28" s="43" t="s">
        <v>2113</v>
      </c>
      <c r="D28" s="43" t="s">
        <v>2119</v>
      </c>
      <c r="E28" s="43">
        <v>2</v>
      </c>
    </row>
    <row r="29" spans="1:5" x14ac:dyDescent="0.25">
      <c r="A29" s="43">
        <v>9030684</v>
      </c>
      <c r="B29" s="43" t="s">
        <v>5</v>
      </c>
      <c r="C29" s="43" t="s">
        <v>2113</v>
      </c>
      <c r="D29" s="43" t="s">
        <v>2120</v>
      </c>
      <c r="E29" s="43">
        <v>2</v>
      </c>
    </row>
    <row r="30" spans="1:5" x14ac:dyDescent="0.25">
      <c r="A30" s="43">
        <v>3909</v>
      </c>
      <c r="B30" s="43" t="s">
        <v>5</v>
      </c>
      <c r="C30" s="43" t="s">
        <v>2113</v>
      </c>
      <c r="D30" s="43" t="s">
        <v>2124</v>
      </c>
      <c r="E30" s="43">
        <v>2</v>
      </c>
    </row>
    <row r="31" spans="1:5" x14ac:dyDescent="0.25">
      <c r="A31" s="43">
        <v>3016056</v>
      </c>
      <c r="B31" s="43" t="s">
        <v>5</v>
      </c>
      <c r="C31" s="43" t="s">
        <v>2113</v>
      </c>
      <c r="D31" s="43" t="s">
        <v>2128</v>
      </c>
      <c r="E31" s="43">
        <v>2</v>
      </c>
    </row>
    <row r="32" spans="1:5" x14ac:dyDescent="0.25">
      <c r="A32" s="43">
        <v>4002206</v>
      </c>
      <c r="B32" s="43" t="s">
        <v>5</v>
      </c>
      <c r="C32" s="43" t="s">
        <v>2113</v>
      </c>
      <c r="D32" s="43" t="s">
        <v>2129</v>
      </c>
      <c r="E32" s="43">
        <v>2</v>
      </c>
    </row>
    <row r="33" spans="1:5" x14ac:dyDescent="0.25">
      <c r="A33">
        <v>3011892</v>
      </c>
      <c r="B33" s="43" t="s">
        <v>3</v>
      </c>
      <c r="C33" s="43" t="s">
        <v>2113</v>
      </c>
      <c r="D33" t="s">
        <v>2878</v>
      </c>
      <c r="E33">
        <v>2</v>
      </c>
    </row>
    <row r="34" spans="1:5" x14ac:dyDescent="0.25">
      <c r="A34">
        <v>5006152</v>
      </c>
      <c r="B34" s="43" t="s">
        <v>0</v>
      </c>
      <c r="C34" s="43" t="s">
        <v>2113</v>
      </c>
      <c r="D34" t="s">
        <v>2885</v>
      </c>
      <c r="E34">
        <v>2</v>
      </c>
    </row>
    <row r="35" spans="1:5" x14ac:dyDescent="0.25">
      <c r="A35">
        <v>9003267</v>
      </c>
      <c r="B35" s="43" t="s">
        <v>0</v>
      </c>
      <c r="C35" s="43" t="s">
        <v>2113</v>
      </c>
      <c r="D35" t="s">
        <v>2888</v>
      </c>
      <c r="E35">
        <v>2</v>
      </c>
    </row>
    <row r="36" spans="1:5" x14ac:dyDescent="0.25">
      <c r="A36" s="43">
        <v>7072184</v>
      </c>
      <c r="B36" s="43" t="s">
        <v>20</v>
      </c>
      <c r="C36" s="43" t="s">
        <v>2113</v>
      </c>
      <c r="D36" s="43" t="s">
        <v>2078</v>
      </c>
      <c r="E36" s="43">
        <v>1</v>
      </c>
    </row>
    <row r="37" spans="1:5" x14ac:dyDescent="0.25">
      <c r="A37" s="43">
        <v>14242856</v>
      </c>
      <c r="B37" s="43" t="s">
        <v>18</v>
      </c>
      <c r="C37" s="43" t="s">
        <v>2113</v>
      </c>
      <c r="D37" s="43" t="s">
        <v>2078</v>
      </c>
      <c r="E37" s="43">
        <v>1</v>
      </c>
    </row>
    <row r="38" spans="1:5" x14ac:dyDescent="0.25">
      <c r="A38" s="43">
        <v>1003215</v>
      </c>
      <c r="B38" s="43" t="s">
        <v>16</v>
      </c>
      <c r="C38" s="43" t="s">
        <v>2113</v>
      </c>
      <c r="D38" s="43" t="s">
        <v>2078</v>
      </c>
      <c r="E38" s="43">
        <v>1</v>
      </c>
    </row>
    <row r="39" spans="1:5" x14ac:dyDescent="0.25">
      <c r="A39" s="43">
        <v>6016435</v>
      </c>
      <c r="B39" s="43" t="s">
        <v>14</v>
      </c>
      <c r="C39" s="43" t="s">
        <v>2113</v>
      </c>
      <c r="D39" s="43" t="s">
        <v>2080</v>
      </c>
      <c r="E39" s="43">
        <v>1</v>
      </c>
    </row>
    <row r="40" spans="1:5" x14ac:dyDescent="0.25">
      <c r="A40" s="43">
        <v>8045149</v>
      </c>
      <c r="B40" s="43" t="s">
        <v>14</v>
      </c>
      <c r="C40" s="43" t="s">
        <v>2113</v>
      </c>
      <c r="D40" s="43" t="s">
        <v>2064</v>
      </c>
      <c r="E40" s="43">
        <v>1</v>
      </c>
    </row>
    <row r="41" spans="1:5" x14ac:dyDescent="0.25">
      <c r="A41" s="43">
        <v>10023001</v>
      </c>
      <c r="B41" s="43" t="s">
        <v>14</v>
      </c>
      <c r="C41" s="43" t="s">
        <v>2113</v>
      </c>
      <c r="D41" s="43" t="s">
        <v>2078</v>
      </c>
      <c r="E41" s="43">
        <v>1</v>
      </c>
    </row>
    <row r="42" spans="1:5" x14ac:dyDescent="0.25">
      <c r="A42" s="43">
        <v>14222171</v>
      </c>
      <c r="B42" s="43" t="s">
        <v>14</v>
      </c>
      <c r="C42" s="43" t="s">
        <v>2113</v>
      </c>
      <c r="D42" s="43" t="s">
        <v>2078</v>
      </c>
      <c r="E42" s="43">
        <v>1</v>
      </c>
    </row>
    <row r="43" spans="1:5" x14ac:dyDescent="0.25">
      <c r="A43" s="43">
        <v>12012030</v>
      </c>
      <c r="B43" s="43" t="s">
        <v>12</v>
      </c>
      <c r="C43" s="43" t="s">
        <v>2113</v>
      </c>
      <c r="D43" s="43" t="s">
        <v>2100</v>
      </c>
      <c r="E43" s="43">
        <v>1</v>
      </c>
    </row>
    <row r="44" spans="1:5" x14ac:dyDescent="0.25">
      <c r="A44" s="43">
        <v>7103068</v>
      </c>
      <c r="B44" s="43" t="s">
        <v>11</v>
      </c>
      <c r="C44" s="43" t="s">
        <v>2113</v>
      </c>
      <c r="D44" s="43" t="s">
        <v>2064</v>
      </c>
      <c r="E44" s="43">
        <v>1</v>
      </c>
    </row>
    <row r="45" spans="1:5" x14ac:dyDescent="0.25">
      <c r="A45" s="43">
        <v>6014511</v>
      </c>
      <c r="B45" s="43" t="s">
        <v>5</v>
      </c>
      <c r="C45" s="43" t="s">
        <v>2113</v>
      </c>
      <c r="D45" s="43" t="s">
        <v>2082</v>
      </c>
      <c r="E45" s="43">
        <v>1</v>
      </c>
    </row>
    <row r="46" spans="1:5" x14ac:dyDescent="0.25">
      <c r="A46" s="43">
        <v>7076815</v>
      </c>
      <c r="B46" s="43" t="s">
        <v>5</v>
      </c>
      <c r="C46" s="43" t="s">
        <v>2113</v>
      </c>
      <c r="D46" s="43" t="s">
        <v>2079</v>
      </c>
      <c r="E46" s="43">
        <v>1</v>
      </c>
    </row>
    <row r="47" spans="1:5" x14ac:dyDescent="0.25">
      <c r="A47" s="43">
        <v>9003370</v>
      </c>
      <c r="B47" s="43" t="s">
        <v>5</v>
      </c>
      <c r="C47" s="43" t="s">
        <v>2113</v>
      </c>
      <c r="D47" s="43" t="s">
        <v>2079</v>
      </c>
      <c r="E47" s="43">
        <v>1</v>
      </c>
    </row>
    <row r="48" spans="1:5" x14ac:dyDescent="0.25">
      <c r="A48" s="43">
        <v>9031387</v>
      </c>
      <c r="B48" s="43" t="s">
        <v>5</v>
      </c>
      <c r="C48" s="43" t="s">
        <v>2113</v>
      </c>
      <c r="D48" s="43" t="s">
        <v>2097</v>
      </c>
      <c r="E48" s="43">
        <v>1</v>
      </c>
    </row>
    <row r="49" spans="1:5" x14ac:dyDescent="0.25">
      <c r="A49" s="43">
        <v>9052398</v>
      </c>
      <c r="B49" s="43" t="s">
        <v>5</v>
      </c>
      <c r="C49" s="43" t="s">
        <v>2113</v>
      </c>
      <c r="D49" s="43" t="s">
        <v>2079</v>
      </c>
      <c r="E49" s="43">
        <v>1</v>
      </c>
    </row>
    <row r="50" spans="1:5" x14ac:dyDescent="0.25">
      <c r="A50" s="43">
        <v>324</v>
      </c>
      <c r="B50" s="43" t="s">
        <v>5</v>
      </c>
      <c r="C50" s="43" t="s">
        <v>2113</v>
      </c>
      <c r="D50" s="43" t="s">
        <v>2079</v>
      </c>
      <c r="E50" s="43">
        <v>1</v>
      </c>
    </row>
    <row r="51" spans="1:5" x14ac:dyDescent="0.25">
      <c r="A51" s="43">
        <v>1007631</v>
      </c>
      <c r="B51" s="43" t="s">
        <v>5</v>
      </c>
      <c r="C51" s="43" t="s">
        <v>2113</v>
      </c>
      <c r="D51" s="43" t="s">
        <v>2080</v>
      </c>
      <c r="E51" s="43">
        <v>1</v>
      </c>
    </row>
    <row r="52" spans="1:5" x14ac:dyDescent="0.25">
      <c r="A52" s="43">
        <v>3005132</v>
      </c>
      <c r="B52" s="43" t="s">
        <v>5</v>
      </c>
      <c r="C52" s="43" t="s">
        <v>2113</v>
      </c>
      <c r="D52" s="43" t="s">
        <v>2079</v>
      </c>
      <c r="E52" s="43">
        <v>1</v>
      </c>
    </row>
    <row r="53" spans="1:5" x14ac:dyDescent="0.25">
      <c r="A53" s="43">
        <v>3014643</v>
      </c>
      <c r="B53" s="43" t="s">
        <v>5</v>
      </c>
      <c r="C53" s="43" t="s">
        <v>2113</v>
      </c>
      <c r="D53" s="43" t="s">
        <v>2079</v>
      </c>
      <c r="E53" s="43">
        <v>1</v>
      </c>
    </row>
    <row r="54" spans="1:5" x14ac:dyDescent="0.25">
      <c r="A54" s="43">
        <v>3900219</v>
      </c>
      <c r="B54" s="43" t="s">
        <v>5</v>
      </c>
      <c r="C54" s="43" t="s">
        <v>2113</v>
      </c>
      <c r="D54" s="43" t="s">
        <v>2070</v>
      </c>
      <c r="E54" s="43">
        <v>1</v>
      </c>
    </row>
    <row r="55" spans="1:5" x14ac:dyDescent="0.25">
      <c r="A55" s="43">
        <v>4008140</v>
      </c>
      <c r="B55" s="43" t="s">
        <v>5</v>
      </c>
      <c r="C55" s="43" t="s">
        <v>2113</v>
      </c>
      <c r="D55" s="43" t="s">
        <v>2078</v>
      </c>
      <c r="E55" s="43">
        <v>1</v>
      </c>
    </row>
    <row r="56" spans="1:5" x14ac:dyDescent="0.25">
      <c r="A56" s="43">
        <v>4011027</v>
      </c>
      <c r="B56" s="43" t="s">
        <v>5</v>
      </c>
      <c r="C56" s="43" t="s">
        <v>2113</v>
      </c>
      <c r="D56" s="43" t="s">
        <v>2080</v>
      </c>
      <c r="E56" s="43">
        <v>1</v>
      </c>
    </row>
    <row r="57" spans="1:5" x14ac:dyDescent="0.25">
      <c r="A57">
        <v>5007274</v>
      </c>
      <c r="B57" s="43" t="s">
        <v>3</v>
      </c>
      <c r="C57" s="43" t="s">
        <v>2113</v>
      </c>
      <c r="D57" t="s">
        <v>2091</v>
      </c>
      <c r="E57">
        <v>1</v>
      </c>
    </row>
    <row r="58" spans="1:5" x14ac:dyDescent="0.25">
      <c r="A58">
        <v>5015851</v>
      </c>
      <c r="B58" s="43" t="s">
        <v>3</v>
      </c>
      <c r="C58" s="43" t="s">
        <v>2113</v>
      </c>
      <c r="D58" t="s">
        <v>2079</v>
      </c>
      <c r="E58">
        <v>1</v>
      </c>
    </row>
    <row r="59" spans="1:5" x14ac:dyDescent="0.25">
      <c r="A59">
        <v>6056633</v>
      </c>
      <c r="B59" s="43" t="s">
        <v>3</v>
      </c>
      <c r="C59" s="43" t="s">
        <v>2113</v>
      </c>
      <c r="D59" t="s">
        <v>2078</v>
      </c>
      <c r="E59">
        <v>1</v>
      </c>
    </row>
    <row r="60" spans="1:5" x14ac:dyDescent="0.25">
      <c r="A60">
        <v>7086224</v>
      </c>
      <c r="B60" s="43" t="s">
        <v>3</v>
      </c>
      <c r="C60" s="43" t="s">
        <v>2113</v>
      </c>
      <c r="D60" t="s">
        <v>2089</v>
      </c>
      <c r="E60">
        <v>1</v>
      </c>
    </row>
    <row r="61" spans="1:5" x14ac:dyDescent="0.25">
      <c r="A61">
        <v>9040167</v>
      </c>
      <c r="B61" s="43" t="s">
        <v>3</v>
      </c>
      <c r="C61" s="43" t="s">
        <v>2113</v>
      </c>
      <c r="D61" t="s">
        <v>2076</v>
      </c>
      <c r="E61">
        <v>1</v>
      </c>
    </row>
    <row r="62" spans="1:5" x14ac:dyDescent="0.25">
      <c r="A62">
        <v>9083682</v>
      </c>
      <c r="B62" s="43" t="s">
        <v>3</v>
      </c>
      <c r="C62" s="43" t="s">
        <v>2113</v>
      </c>
      <c r="D62" t="s">
        <v>2078</v>
      </c>
      <c r="E62">
        <v>1</v>
      </c>
    </row>
    <row r="63" spans="1:5" x14ac:dyDescent="0.25">
      <c r="A63">
        <v>10071135</v>
      </c>
      <c r="B63" s="43" t="s">
        <v>3</v>
      </c>
      <c r="C63" s="43" t="s">
        <v>2113</v>
      </c>
      <c r="D63" t="s">
        <v>2091</v>
      </c>
      <c r="E63">
        <v>1</v>
      </c>
    </row>
    <row r="64" spans="1:5" x14ac:dyDescent="0.25">
      <c r="A64">
        <v>500129</v>
      </c>
      <c r="B64" s="43" t="s">
        <v>0</v>
      </c>
      <c r="C64" s="43" t="s">
        <v>2113</v>
      </c>
      <c r="D64" t="s">
        <v>2103</v>
      </c>
      <c r="E64">
        <v>1</v>
      </c>
    </row>
    <row r="65" spans="1:5" x14ac:dyDescent="0.25">
      <c r="A65">
        <v>4000996</v>
      </c>
      <c r="B65" s="43" t="s">
        <v>0</v>
      </c>
      <c r="C65" s="43" t="s">
        <v>2113</v>
      </c>
      <c r="D65" t="s">
        <v>2080</v>
      </c>
      <c r="E65">
        <v>1</v>
      </c>
    </row>
    <row r="66" spans="1:5" x14ac:dyDescent="0.25">
      <c r="A66">
        <v>4007054</v>
      </c>
      <c r="B66" s="43" t="s">
        <v>0</v>
      </c>
      <c r="C66" s="43" t="s">
        <v>2113</v>
      </c>
      <c r="D66" t="s">
        <v>2083</v>
      </c>
      <c r="E66">
        <v>1</v>
      </c>
    </row>
    <row r="67" spans="1:5" x14ac:dyDescent="0.25">
      <c r="A67">
        <v>98005277</v>
      </c>
      <c r="B67" s="43" t="s">
        <v>0</v>
      </c>
      <c r="C67" s="43" t="s">
        <v>2113</v>
      </c>
      <c r="D67" t="s">
        <v>2078</v>
      </c>
      <c r="E67">
        <v>1</v>
      </c>
    </row>
    <row r="68" spans="1:5" x14ac:dyDescent="0.25">
      <c r="A68">
        <v>8103536</v>
      </c>
      <c r="B68" s="43" t="s">
        <v>0</v>
      </c>
      <c r="C68" s="43" t="s">
        <v>2113</v>
      </c>
      <c r="D68" t="s">
        <v>2078</v>
      </c>
      <c r="E68">
        <v>1</v>
      </c>
    </row>
    <row r="69" spans="1:5" x14ac:dyDescent="0.25">
      <c r="A69">
        <v>10173664</v>
      </c>
      <c r="B69" s="43" t="s">
        <v>0</v>
      </c>
      <c r="C69" s="43" t="s">
        <v>2113</v>
      </c>
      <c r="D69" t="s">
        <v>2082</v>
      </c>
      <c r="E69">
        <v>1</v>
      </c>
    </row>
    <row r="71" spans="1:5" x14ac:dyDescent="0.25">
      <c r="A71">
        <f>SUBTOTAL(2,Thrombozyten1[Edited_BfArM Nummer2])</f>
        <v>68</v>
      </c>
      <c r="E71">
        <f>SUBTOTAL(9,Thrombozyten1[Total Number of Observations])</f>
        <v>168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370"/>
  <sheetViews>
    <sheetView workbookViewId="0">
      <selection sqref="A1:G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7.28515625" customWidth="1"/>
    <col min="4" max="7" width="18.7109375" customWidth="1"/>
  </cols>
  <sheetData>
    <row r="1" spans="1:7" x14ac:dyDescent="0.25">
      <c r="A1" s="6" t="s">
        <v>96</v>
      </c>
      <c r="B1" s="7" t="s">
        <v>97</v>
      </c>
      <c r="C1" s="2" t="s">
        <v>2131</v>
      </c>
      <c r="D1" s="2" t="s">
        <v>2132</v>
      </c>
      <c r="E1" s="2" t="s">
        <v>2133</v>
      </c>
      <c r="F1" s="2" t="s">
        <v>2134</v>
      </c>
      <c r="G1" s="2" t="s">
        <v>2135</v>
      </c>
    </row>
    <row r="2" spans="1:7" x14ac:dyDescent="0.25">
      <c r="A2">
        <v>7072184</v>
      </c>
      <c r="B2" t="s">
        <v>20</v>
      </c>
      <c r="C2" s="12"/>
      <c r="D2" s="12"/>
      <c r="E2" s="12"/>
      <c r="F2" s="12"/>
      <c r="G2" s="12"/>
    </row>
    <row r="3" spans="1:7" x14ac:dyDescent="0.25">
      <c r="A3">
        <v>9108231</v>
      </c>
      <c r="B3" t="s">
        <v>20</v>
      </c>
      <c r="C3" s="12"/>
      <c r="D3" s="12"/>
      <c r="E3" s="12"/>
      <c r="F3" s="12"/>
      <c r="G3" s="12"/>
    </row>
    <row r="4" spans="1:7" x14ac:dyDescent="0.25">
      <c r="A4">
        <v>12061933</v>
      </c>
      <c r="B4" t="s">
        <v>20</v>
      </c>
      <c r="C4" s="12"/>
      <c r="D4" s="12"/>
      <c r="E4" s="12"/>
      <c r="F4" s="12"/>
      <c r="G4" s="12"/>
    </row>
    <row r="5" spans="1:7" x14ac:dyDescent="0.25">
      <c r="A5">
        <v>95005911</v>
      </c>
      <c r="B5" t="s">
        <v>20</v>
      </c>
    </row>
    <row r="6" spans="1:7" x14ac:dyDescent="0.25">
      <c r="A6">
        <v>99001908</v>
      </c>
      <c r="B6" t="s">
        <v>20</v>
      </c>
    </row>
    <row r="7" spans="1:7" x14ac:dyDescent="0.25">
      <c r="A7">
        <v>99004067</v>
      </c>
      <c r="B7" t="s">
        <v>20</v>
      </c>
    </row>
    <row r="8" spans="1:7" x14ac:dyDescent="0.25">
      <c r="A8">
        <v>97002136</v>
      </c>
      <c r="B8" t="s">
        <v>20</v>
      </c>
    </row>
    <row r="9" spans="1:7" x14ac:dyDescent="0.25">
      <c r="A9">
        <v>1502</v>
      </c>
      <c r="B9" t="s">
        <v>20</v>
      </c>
      <c r="C9" s="12"/>
      <c r="D9" s="12"/>
      <c r="E9" s="12"/>
      <c r="F9" s="12"/>
      <c r="G9" s="12"/>
    </row>
    <row r="10" spans="1:7" x14ac:dyDescent="0.25">
      <c r="A10">
        <v>4003543</v>
      </c>
      <c r="B10" t="s">
        <v>20</v>
      </c>
      <c r="C10" s="12"/>
      <c r="D10" s="12"/>
      <c r="E10" s="12"/>
      <c r="F10" s="12"/>
      <c r="G10" s="12"/>
    </row>
    <row r="11" spans="1:7" x14ac:dyDescent="0.25">
      <c r="A11">
        <v>4900261</v>
      </c>
      <c r="B11" t="s">
        <v>20</v>
      </c>
      <c r="C11" s="12"/>
      <c r="D11" s="12"/>
      <c r="E11" s="12"/>
      <c r="F11" s="12"/>
      <c r="G11" s="12"/>
    </row>
    <row r="12" spans="1:7" x14ac:dyDescent="0.25">
      <c r="C12" s="12"/>
      <c r="D12" s="12"/>
      <c r="E12" s="12"/>
      <c r="F12" s="12"/>
      <c r="G12" s="12"/>
    </row>
    <row r="13" spans="1:7" x14ac:dyDescent="0.25">
      <c r="A13">
        <v>14242856</v>
      </c>
      <c r="B13" t="s">
        <v>18</v>
      </c>
      <c r="C13" s="12"/>
      <c r="D13" s="12"/>
      <c r="E13" s="12"/>
      <c r="F13" s="12"/>
      <c r="G13" s="12"/>
    </row>
    <row r="14" spans="1:7" x14ac:dyDescent="0.25">
      <c r="A14">
        <v>99001183</v>
      </c>
      <c r="B14" t="s">
        <v>18</v>
      </c>
      <c r="C14" s="12"/>
      <c r="D14" s="12"/>
      <c r="E14" s="12"/>
      <c r="F14" s="12"/>
      <c r="G14" s="12"/>
    </row>
    <row r="15" spans="1:7" x14ac:dyDescent="0.25">
      <c r="A15">
        <v>3000983</v>
      </c>
      <c r="B15" t="s">
        <v>18</v>
      </c>
    </row>
    <row r="16" spans="1:7" x14ac:dyDescent="0.25">
      <c r="A16">
        <v>10064335</v>
      </c>
      <c r="B16" t="s">
        <v>18</v>
      </c>
      <c r="C16" s="12"/>
      <c r="D16" s="12"/>
      <c r="E16" s="12"/>
      <c r="F16" s="12"/>
      <c r="G16" s="12"/>
    </row>
    <row r="17" spans="1:7" x14ac:dyDescent="0.25">
      <c r="A17" s="12"/>
      <c r="C17" s="12"/>
      <c r="D17" s="12"/>
      <c r="E17" s="12"/>
      <c r="F17" s="12"/>
      <c r="G17" s="12"/>
    </row>
    <row r="18" spans="1:7" x14ac:dyDescent="0.25">
      <c r="A18">
        <v>1480</v>
      </c>
      <c r="B18" t="s">
        <v>16</v>
      </c>
    </row>
    <row r="19" spans="1:7" x14ac:dyDescent="0.25">
      <c r="A19">
        <v>7063959</v>
      </c>
      <c r="B19" t="s">
        <v>16</v>
      </c>
      <c r="C19" s="12"/>
      <c r="D19" s="12"/>
      <c r="E19" s="12"/>
      <c r="F19" s="12"/>
      <c r="G19" s="12"/>
    </row>
    <row r="20" spans="1:7" x14ac:dyDescent="0.25">
      <c r="A20">
        <v>1003215</v>
      </c>
      <c r="B20" t="s">
        <v>16</v>
      </c>
      <c r="C20" s="12"/>
      <c r="D20" s="12"/>
      <c r="E20" s="12"/>
      <c r="F20" s="12"/>
      <c r="G20" s="12"/>
    </row>
    <row r="21" spans="1:7" x14ac:dyDescent="0.25">
      <c r="A21">
        <v>99000802</v>
      </c>
      <c r="B21" t="s">
        <v>16</v>
      </c>
      <c r="C21" s="12"/>
      <c r="D21" s="12"/>
      <c r="E21" s="12"/>
      <c r="F21" s="12"/>
      <c r="G21" s="12"/>
    </row>
    <row r="22" spans="1:7" x14ac:dyDescent="0.25">
      <c r="A22">
        <v>99000892</v>
      </c>
      <c r="B22" t="s">
        <v>16</v>
      </c>
      <c r="C22" s="12"/>
      <c r="D22" s="12"/>
      <c r="E22" s="12"/>
      <c r="F22" s="12"/>
      <c r="G22" s="12"/>
    </row>
    <row r="23" spans="1:7" x14ac:dyDescent="0.25">
      <c r="A23" s="14">
        <v>1000192</v>
      </c>
      <c r="B23" t="s">
        <v>16</v>
      </c>
      <c r="C23" s="12"/>
      <c r="D23" s="12"/>
      <c r="E23" s="12"/>
      <c r="F23" s="12"/>
      <c r="G23" s="12"/>
    </row>
    <row r="24" spans="1:7" x14ac:dyDescent="0.25">
      <c r="A24">
        <v>1506</v>
      </c>
      <c r="B24" t="s">
        <v>16</v>
      </c>
      <c r="C24" s="12"/>
      <c r="D24" s="12"/>
      <c r="E24" s="12"/>
      <c r="F24" s="12"/>
      <c r="G24" s="12"/>
    </row>
    <row r="25" spans="1:7" x14ac:dyDescent="0.25">
      <c r="A25" s="14">
        <v>99000894</v>
      </c>
      <c r="B25" t="s">
        <v>16</v>
      </c>
      <c r="C25" s="12"/>
      <c r="D25" s="12"/>
      <c r="E25" s="12"/>
      <c r="F25" s="12"/>
      <c r="G25" s="12"/>
    </row>
    <row r="26" spans="1:7" x14ac:dyDescent="0.25">
      <c r="A26">
        <v>99000897</v>
      </c>
      <c r="B26" t="s">
        <v>16</v>
      </c>
    </row>
    <row r="27" spans="1:7" x14ac:dyDescent="0.25">
      <c r="A27">
        <v>99001245</v>
      </c>
      <c r="B27" t="s">
        <v>16</v>
      </c>
    </row>
    <row r="28" spans="1:7" x14ac:dyDescent="0.25">
      <c r="A28">
        <v>99001902</v>
      </c>
      <c r="B28" t="s">
        <v>16</v>
      </c>
    </row>
    <row r="29" spans="1:7" x14ac:dyDescent="0.25">
      <c r="A29">
        <v>99001912</v>
      </c>
      <c r="B29" t="s">
        <v>16</v>
      </c>
    </row>
    <row r="30" spans="1:7" x14ac:dyDescent="0.25">
      <c r="A30">
        <v>99001913</v>
      </c>
      <c r="B30" t="s">
        <v>16</v>
      </c>
    </row>
    <row r="31" spans="1:7" x14ac:dyDescent="0.25">
      <c r="A31">
        <v>99001937</v>
      </c>
      <c r="B31" t="s">
        <v>16</v>
      </c>
    </row>
    <row r="32" spans="1:7" x14ac:dyDescent="0.25">
      <c r="A32">
        <v>99001943</v>
      </c>
      <c r="B32" t="s">
        <v>16</v>
      </c>
    </row>
    <row r="33" spans="1:7" x14ac:dyDescent="0.25">
      <c r="A33">
        <v>99001927</v>
      </c>
      <c r="B33" t="s">
        <v>16</v>
      </c>
    </row>
    <row r="34" spans="1:7" x14ac:dyDescent="0.25">
      <c r="A34">
        <v>1505</v>
      </c>
      <c r="B34" t="s">
        <v>16</v>
      </c>
      <c r="C34" s="12"/>
      <c r="D34" s="12"/>
      <c r="E34" s="12"/>
      <c r="F34" s="12"/>
      <c r="G34" s="12"/>
    </row>
    <row r="35" spans="1:7" x14ac:dyDescent="0.25">
      <c r="A35" s="14">
        <v>1000197</v>
      </c>
      <c r="B35" t="s">
        <v>16</v>
      </c>
      <c r="C35" s="12"/>
      <c r="D35" s="12"/>
      <c r="E35" s="12"/>
      <c r="F35" s="12"/>
      <c r="G35" s="12"/>
    </row>
    <row r="36" spans="1:7" x14ac:dyDescent="0.25">
      <c r="A36" s="14">
        <v>96018835</v>
      </c>
      <c r="B36" t="s">
        <v>16</v>
      </c>
      <c r="C36" s="12"/>
      <c r="D36" s="12"/>
      <c r="E36" s="12"/>
      <c r="F36" s="12"/>
      <c r="G36" s="12"/>
    </row>
    <row r="37" spans="1:7" x14ac:dyDescent="0.25">
      <c r="A37">
        <v>98008326</v>
      </c>
      <c r="B37" t="s">
        <v>16</v>
      </c>
    </row>
    <row r="38" spans="1:7" x14ac:dyDescent="0.25">
      <c r="A38">
        <v>99000717</v>
      </c>
      <c r="B38" t="s">
        <v>16</v>
      </c>
      <c r="C38" s="12"/>
      <c r="D38" s="12"/>
      <c r="E38" s="12"/>
      <c r="F38" s="12"/>
      <c r="G38" s="12"/>
    </row>
    <row r="40" spans="1:7" x14ac:dyDescent="0.25">
      <c r="A40" s="15">
        <v>6016435</v>
      </c>
      <c r="B40" t="s">
        <v>14</v>
      </c>
    </row>
    <row r="41" spans="1:7" x14ac:dyDescent="0.25">
      <c r="A41">
        <v>8045149</v>
      </c>
      <c r="B41" t="s">
        <v>14</v>
      </c>
    </row>
    <row r="42" spans="1:7" x14ac:dyDescent="0.25">
      <c r="A42">
        <v>10023001</v>
      </c>
      <c r="B42" t="s">
        <v>14</v>
      </c>
    </row>
    <row r="43" spans="1:7" x14ac:dyDescent="0.25">
      <c r="A43">
        <v>10027526</v>
      </c>
      <c r="B43" t="s">
        <v>14</v>
      </c>
    </row>
    <row r="44" spans="1:7" x14ac:dyDescent="0.25">
      <c r="A44">
        <v>14222171</v>
      </c>
      <c r="B44" t="s">
        <v>14</v>
      </c>
    </row>
    <row r="45" spans="1:7" x14ac:dyDescent="0.25">
      <c r="A45">
        <v>1006143</v>
      </c>
      <c r="B45" t="s">
        <v>14</v>
      </c>
    </row>
    <row r="46" spans="1:7" x14ac:dyDescent="0.25">
      <c r="A46">
        <v>6006917</v>
      </c>
      <c r="B46" t="s">
        <v>14</v>
      </c>
    </row>
    <row r="48" spans="1:7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6" x14ac:dyDescent="0.25">
      <c r="A65" s="14">
        <v>6012681</v>
      </c>
      <c r="B65" t="s">
        <v>5</v>
      </c>
    </row>
    <row r="66" spans="1:6" x14ac:dyDescent="0.25">
      <c r="A66">
        <v>6014511</v>
      </c>
      <c r="B66" t="s">
        <v>5</v>
      </c>
    </row>
    <row r="67" spans="1:6" x14ac:dyDescent="0.25">
      <c r="A67">
        <v>6045127</v>
      </c>
      <c r="B67" t="s">
        <v>5</v>
      </c>
    </row>
    <row r="68" spans="1:6" x14ac:dyDescent="0.25">
      <c r="A68" s="14">
        <v>7000458</v>
      </c>
      <c r="B68" t="s">
        <v>5</v>
      </c>
    </row>
    <row r="69" spans="1:6" x14ac:dyDescent="0.25">
      <c r="A69">
        <v>7015502</v>
      </c>
      <c r="B69" t="s">
        <v>5</v>
      </c>
    </row>
    <row r="70" spans="1:6" x14ac:dyDescent="0.25">
      <c r="A70">
        <v>7025847</v>
      </c>
      <c r="B70" t="s">
        <v>5</v>
      </c>
    </row>
    <row r="71" spans="1:6" x14ac:dyDescent="0.25">
      <c r="A71">
        <v>7082707</v>
      </c>
      <c r="B71" t="s">
        <v>5</v>
      </c>
    </row>
    <row r="72" spans="1:6" x14ac:dyDescent="0.25">
      <c r="A72" s="14">
        <v>7083159</v>
      </c>
      <c r="B72" t="s">
        <v>5</v>
      </c>
    </row>
    <row r="73" spans="1:6" x14ac:dyDescent="0.25">
      <c r="A73">
        <v>7084659</v>
      </c>
      <c r="B73" t="s">
        <v>5</v>
      </c>
    </row>
    <row r="74" spans="1:6" x14ac:dyDescent="0.25">
      <c r="A74" s="14">
        <v>7076814</v>
      </c>
      <c r="B74" t="s">
        <v>5</v>
      </c>
      <c r="D74" s="35">
        <v>0</v>
      </c>
    </row>
    <row r="75" spans="1:6" x14ac:dyDescent="0.25">
      <c r="A75">
        <v>7076815</v>
      </c>
      <c r="B75" t="s">
        <v>5</v>
      </c>
      <c r="F75">
        <v>7.5</v>
      </c>
    </row>
    <row r="76" spans="1:6" x14ac:dyDescent="0.25">
      <c r="A76">
        <v>7089231</v>
      </c>
      <c r="B76" t="s">
        <v>5</v>
      </c>
    </row>
    <row r="77" spans="1:6" x14ac:dyDescent="0.25">
      <c r="A77">
        <v>7116004</v>
      </c>
      <c r="B77" t="s">
        <v>5</v>
      </c>
    </row>
    <row r="78" spans="1:6" x14ac:dyDescent="0.25">
      <c r="A78">
        <v>8003819</v>
      </c>
      <c r="B78" t="s">
        <v>5</v>
      </c>
    </row>
    <row r="79" spans="1:6" x14ac:dyDescent="0.25">
      <c r="A79" s="14">
        <v>8091779</v>
      </c>
      <c r="B79" t="s">
        <v>5</v>
      </c>
    </row>
    <row r="80" spans="1:6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7" x14ac:dyDescent="0.25">
      <c r="A97" s="14">
        <v>9150676</v>
      </c>
      <c r="B97" t="s">
        <v>5</v>
      </c>
    </row>
    <row r="98" spans="1:7" x14ac:dyDescent="0.25">
      <c r="A98" s="14">
        <v>10010926</v>
      </c>
      <c r="B98" t="s">
        <v>5</v>
      </c>
      <c r="G98">
        <v>280</v>
      </c>
    </row>
    <row r="99" spans="1:7" x14ac:dyDescent="0.25">
      <c r="A99">
        <v>10030897</v>
      </c>
      <c r="B99" t="s">
        <v>5</v>
      </c>
    </row>
    <row r="100" spans="1:7" x14ac:dyDescent="0.25">
      <c r="A100" s="16">
        <v>10091530</v>
      </c>
      <c r="B100" t="s">
        <v>5</v>
      </c>
    </row>
    <row r="101" spans="1:7" x14ac:dyDescent="0.25">
      <c r="A101">
        <v>10102052</v>
      </c>
      <c r="B101" t="s">
        <v>5</v>
      </c>
    </row>
    <row r="102" spans="1:7" x14ac:dyDescent="0.25">
      <c r="A102">
        <v>10104735</v>
      </c>
      <c r="B102" t="s">
        <v>5</v>
      </c>
    </row>
    <row r="103" spans="1:7" x14ac:dyDescent="0.25">
      <c r="A103" s="15">
        <v>10109552</v>
      </c>
      <c r="B103" t="s">
        <v>5</v>
      </c>
    </row>
    <row r="104" spans="1:7" x14ac:dyDescent="0.25">
      <c r="A104">
        <v>10131550</v>
      </c>
      <c r="B104" t="s">
        <v>5</v>
      </c>
    </row>
    <row r="105" spans="1:7" x14ac:dyDescent="0.25">
      <c r="A105">
        <v>10131607</v>
      </c>
      <c r="B105" t="s">
        <v>5</v>
      </c>
    </row>
    <row r="106" spans="1:7" x14ac:dyDescent="0.25">
      <c r="A106">
        <v>10145202</v>
      </c>
      <c r="B106" t="s">
        <v>5</v>
      </c>
    </row>
    <row r="107" spans="1:7" x14ac:dyDescent="0.25">
      <c r="A107">
        <v>10158770</v>
      </c>
      <c r="B107" t="s">
        <v>5</v>
      </c>
    </row>
    <row r="108" spans="1:7" x14ac:dyDescent="0.25">
      <c r="A108">
        <v>10162949</v>
      </c>
      <c r="B108" t="s">
        <v>5</v>
      </c>
    </row>
    <row r="109" spans="1:7" x14ac:dyDescent="0.25">
      <c r="A109">
        <v>10171633</v>
      </c>
      <c r="B109" t="s">
        <v>5</v>
      </c>
    </row>
    <row r="110" spans="1:7" x14ac:dyDescent="0.25">
      <c r="A110">
        <v>10180409</v>
      </c>
      <c r="B110" t="s">
        <v>5</v>
      </c>
    </row>
    <row r="111" spans="1:7" x14ac:dyDescent="0.25">
      <c r="A111">
        <v>11005762</v>
      </c>
      <c r="B111" t="s">
        <v>5</v>
      </c>
    </row>
    <row r="112" spans="1:7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4" x14ac:dyDescent="0.25">
      <c r="A145" s="14">
        <v>3005132</v>
      </c>
      <c r="B145" t="s">
        <v>5</v>
      </c>
    </row>
    <row r="146" spans="1:4" x14ac:dyDescent="0.25">
      <c r="A146">
        <v>3009119</v>
      </c>
      <c r="B146" t="s">
        <v>5</v>
      </c>
    </row>
    <row r="147" spans="1:4" x14ac:dyDescent="0.25">
      <c r="A147">
        <v>3009936</v>
      </c>
      <c r="B147" t="s">
        <v>5</v>
      </c>
    </row>
    <row r="148" spans="1:4" x14ac:dyDescent="0.25">
      <c r="A148">
        <v>3011094</v>
      </c>
      <c r="B148" t="s">
        <v>5</v>
      </c>
    </row>
    <row r="149" spans="1:4" x14ac:dyDescent="0.25">
      <c r="A149">
        <v>3014643</v>
      </c>
      <c r="B149" t="s">
        <v>5</v>
      </c>
    </row>
    <row r="150" spans="1:4" x14ac:dyDescent="0.25">
      <c r="A150" s="14">
        <v>3016056</v>
      </c>
      <c r="B150" t="s">
        <v>5</v>
      </c>
    </row>
    <row r="151" spans="1:4" x14ac:dyDescent="0.25">
      <c r="A151" s="14">
        <v>3900219</v>
      </c>
      <c r="B151" t="s">
        <v>5</v>
      </c>
    </row>
    <row r="152" spans="1:4" x14ac:dyDescent="0.25">
      <c r="A152">
        <v>4000158</v>
      </c>
      <c r="B152" t="s">
        <v>5</v>
      </c>
    </row>
    <row r="153" spans="1:4" x14ac:dyDescent="0.25">
      <c r="A153">
        <v>4000304</v>
      </c>
      <c r="B153" t="s">
        <v>5</v>
      </c>
    </row>
    <row r="154" spans="1:4" x14ac:dyDescent="0.25">
      <c r="A154" s="14">
        <v>4001905</v>
      </c>
      <c r="B154" t="s">
        <v>5</v>
      </c>
    </row>
    <row r="155" spans="1:4" x14ac:dyDescent="0.25">
      <c r="A155">
        <v>4002206</v>
      </c>
      <c r="B155" t="s">
        <v>5</v>
      </c>
    </row>
    <row r="156" spans="1:4" x14ac:dyDescent="0.25">
      <c r="A156">
        <v>4002715</v>
      </c>
      <c r="B156" t="s">
        <v>5</v>
      </c>
    </row>
    <row r="157" spans="1:4" x14ac:dyDescent="0.25">
      <c r="A157">
        <v>4003924</v>
      </c>
      <c r="B157" t="s">
        <v>5</v>
      </c>
    </row>
    <row r="158" spans="1:4" x14ac:dyDescent="0.25">
      <c r="A158">
        <v>4006051</v>
      </c>
      <c r="B158" t="s">
        <v>5</v>
      </c>
      <c r="D158">
        <v>6</v>
      </c>
    </row>
    <row r="159" spans="1:4" x14ac:dyDescent="0.25">
      <c r="A159">
        <v>4008140</v>
      </c>
      <c r="B159" t="s">
        <v>5</v>
      </c>
    </row>
    <row r="160" spans="1:4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4" x14ac:dyDescent="0.25">
      <c r="A321">
        <v>98000595</v>
      </c>
      <c r="B321" t="s">
        <v>0</v>
      </c>
    </row>
    <row r="322" spans="1:4" x14ac:dyDescent="0.25">
      <c r="A322">
        <v>98002692</v>
      </c>
      <c r="B322" t="s">
        <v>0</v>
      </c>
    </row>
    <row r="323" spans="1:4" x14ac:dyDescent="0.25">
      <c r="A323">
        <v>98005277</v>
      </c>
      <c r="B323" t="s">
        <v>0</v>
      </c>
    </row>
    <row r="324" spans="1:4" x14ac:dyDescent="0.25">
      <c r="A324">
        <v>99001815</v>
      </c>
      <c r="B324" t="s">
        <v>0</v>
      </c>
    </row>
    <row r="325" spans="1:4" x14ac:dyDescent="0.25">
      <c r="A325">
        <v>6012361</v>
      </c>
      <c r="B325" t="s">
        <v>0</v>
      </c>
    </row>
    <row r="326" spans="1:4" x14ac:dyDescent="0.25">
      <c r="A326">
        <v>6015793</v>
      </c>
      <c r="B326" t="s">
        <v>0</v>
      </c>
    </row>
    <row r="327" spans="1:4" x14ac:dyDescent="0.25">
      <c r="A327">
        <v>6043619</v>
      </c>
      <c r="B327" t="s">
        <v>0</v>
      </c>
    </row>
    <row r="328" spans="1:4" x14ac:dyDescent="0.25">
      <c r="A328">
        <v>7001097</v>
      </c>
      <c r="B328" t="s">
        <v>0</v>
      </c>
    </row>
    <row r="329" spans="1:4" x14ac:dyDescent="0.25">
      <c r="A329">
        <v>7011435</v>
      </c>
      <c r="B329" t="s">
        <v>0</v>
      </c>
    </row>
    <row r="330" spans="1:4" x14ac:dyDescent="0.25">
      <c r="A330">
        <v>7045811</v>
      </c>
      <c r="B330" t="s">
        <v>0</v>
      </c>
    </row>
    <row r="331" spans="1:4" x14ac:dyDescent="0.25">
      <c r="A331">
        <v>7071198</v>
      </c>
      <c r="B331" t="s">
        <v>0</v>
      </c>
      <c r="D331">
        <v>7</v>
      </c>
    </row>
    <row r="332" spans="1:4" x14ac:dyDescent="0.25">
      <c r="A332">
        <v>7101143</v>
      </c>
      <c r="B332" t="s">
        <v>0</v>
      </c>
    </row>
    <row r="333" spans="1:4" x14ac:dyDescent="0.25">
      <c r="A333">
        <v>8073350</v>
      </c>
      <c r="B333" t="s">
        <v>0</v>
      </c>
    </row>
    <row r="334" spans="1:4" x14ac:dyDescent="0.25">
      <c r="A334">
        <v>8073645</v>
      </c>
      <c r="B334" t="s">
        <v>0</v>
      </c>
    </row>
    <row r="335" spans="1:4" x14ac:dyDescent="0.25">
      <c r="A335" s="20">
        <v>8089666</v>
      </c>
      <c r="B335" t="s">
        <v>0</v>
      </c>
    </row>
    <row r="336" spans="1:4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2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E8"/>
  <sheetViews>
    <sheetView workbookViewId="0">
      <selection activeCell="E9" sqref="E9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4.140625" bestFit="1" customWidth="1"/>
    <col min="4" max="4" width="2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2136</v>
      </c>
      <c r="D1" t="s">
        <v>95</v>
      </c>
      <c r="E1" t="s">
        <v>133</v>
      </c>
    </row>
    <row r="2" spans="1:5" x14ac:dyDescent="0.25">
      <c r="A2">
        <v>7076814</v>
      </c>
      <c r="B2" t="s">
        <v>5</v>
      </c>
      <c r="C2" t="s">
        <v>2136</v>
      </c>
      <c r="D2" t="s">
        <v>2132</v>
      </c>
      <c r="E2">
        <v>1</v>
      </c>
    </row>
    <row r="3" spans="1:5" x14ac:dyDescent="0.25">
      <c r="A3">
        <v>7076815</v>
      </c>
      <c r="B3" t="s">
        <v>5</v>
      </c>
      <c r="C3" t="s">
        <v>2136</v>
      </c>
      <c r="D3" t="s">
        <v>2134</v>
      </c>
      <c r="E3">
        <v>1</v>
      </c>
    </row>
    <row r="4" spans="1:5" x14ac:dyDescent="0.25">
      <c r="A4">
        <v>10010926</v>
      </c>
      <c r="B4" t="s">
        <v>5</v>
      </c>
      <c r="C4" t="s">
        <v>2136</v>
      </c>
      <c r="D4" t="s">
        <v>2135</v>
      </c>
      <c r="E4">
        <v>1</v>
      </c>
    </row>
    <row r="5" spans="1:5" x14ac:dyDescent="0.25">
      <c r="A5">
        <v>4006051</v>
      </c>
      <c r="B5" t="s">
        <v>5</v>
      </c>
      <c r="C5" t="s">
        <v>2136</v>
      </c>
      <c r="D5" t="s">
        <v>2132</v>
      </c>
      <c r="E5">
        <v>1</v>
      </c>
    </row>
    <row r="6" spans="1:5" x14ac:dyDescent="0.25">
      <c r="A6">
        <v>7071198</v>
      </c>
      <c r="B6" t="s">
        <v>0</v>
      </c>
      <c r="C6" t="s">
        <v>2136</v>
      </c>
      <c r="D6" t="s">
        <v>2132</v>
      </c>
      <c r="E6">
        <v>1</v>
      </c>
    </row>
    <row r="8" spans="1:5" x14ac:dyDescent="0.25">
      <c r="A8">
        <f>SUBTOTAL(2,Haptoglobin[Edited_BfArM Nummer2])</f>
        <v>5</v>
      </c>
      <c r="E8">
        <f>SUBTOTAL(9,Haptoglobin[Total Number of Observations])</f>
        <v>5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370"/>
  <sheetViews>
    <sheetView workbookViewId="0">
      <selection sqref="A1:J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2.5703125" customWidth="1"/>
    <col min="4" max="4" width="21.5703125" customWidth="1"/>
    <col min="5" max="5" width="20" customWidth="1"/>
    <col min="9" max="10" width="12.42578125" customWidth="1"/>
  </cols>
  <sheetData>
    <row r="1" spans="1:10" x14ac:dyDescent="0.25">
      <c r="A1" s="6" t="s">
        <v>96</v>
      </c>
      <c r="B1" s="7" t="s">
        <v>97</v>
      </c>
      <c r="C1" s="2" t="s">
        <v>2137</v>
      </c>
      <c r="D1" s="2" t="s">
        <v>2138</v>
      </c>
      <c r="E1" s="2" t="s">
        <v>2139</v>
      </c>
      <c r="F1" s="2" t="s">
        <v>2140</v>
      </c>
      <c r="G1" s="2" t="s">
        <v>2141</v>
      </c>
      <c r="H1" s="2" t="s">
        <v>2142</v>
      </c>
      <c r="I1" s="2" t="s">
        <v>2143</v>
      </c>
      <c r="J1" s="2" t="s">
        <v>2144</v>
      </c>
    </row>
    <row r="2" spans="1:10" x14ac:dyDescent="0.25">
      <c r="A2">
        <v>7072184</v>
      </c>
      <c r="B2" t="s">
        <v>20</v>
      </c>
      <c r="C2" s="12"/>
      <c r="D2" s="12"/>
      <c r="E2" s="13"/>
      <c r="F2" s="13"/>
      <c r="G2" s="13"/>
      <c r="H2" s="13"/>
      <c r="I2" s="13"/>
      <c r="J2" s="12"/>
    </row>
    <row r="3" spans="1:10" x14ac:dyDescent="0.25">
      <c r="A3">
        <v>9108231</v>
      </c>
      <c r="B3" t="s">
        <v>20</v>
      </c>
      <c r="C3" s="12"/>
      <c r="D3" s="12"/>
      <c r="E3" s="13"/>
      <c r="F3" s="13"/>
      <c r="G3" s="13"/>
      <c r="H3" s="13"/>
      <c r="I3" s="13"/>
      <c r="J3" s="12"/>
    </row>
    <row r="4" spans="1:10" x14ac:dyDescent="0.25">
      <c r="A4">
        <v>12061933</v>
      </c>
      <c r="B4" t="s">
        <v>20</v>
      </c>
      <c r="C4" s="12"/>
      <c r="D4" s="12"/>
      <c r="E4" s="13"/>
      <c r="F4" s="13"/>
      <c r="G4" s="13"/>
      <c r="H4" s="13"/>
      <c r="I4" s="13"/>
      <c r="J4" s="12"/>
    </row>
    <row r="5" spans="1:10" x14ac:dyDescent="0.25">
      <c r="A5">
        <v>95005911</v>
      </c>
      <c r="B5" t="s">
        <v>20</v>
      </c>
    </row>
    <row r="6" spans="1:10" x14ac:dyDescent="0.25">
      <c r="A6">
        <v>99001908</v>
      </c>
      <c r="B6" t="s">
        <v>20</v>
      </c>
    </row>
    <row r="7" spans="1:10" x14ac:dyDescent="0.25">
      <c r="A7">
        <v>99004067</v>
      </c>
      <c r="B7" t="s">
        <v>20</v>
      </c>
    </row>
    <row r="8" spans="1:10" x14ac:dyDescent="0.25">
      <c r="A8">
        <v>97002136</v>
      </c>
      <c r="B8" t="s">
        <v>20</v>
      </c>
    </row>
    <row r="9" spans="1:10" x14ac:dyDescent="0.25">
      <c r="A9">
        <v>1502</v>
      </c>
      <c r="B9" t="s">
        <v>20</v>
      </c>
      <c r="C9" s="12"/>
      <c r="D9" s="12"/>
      <c r="E9" s="13"/>
      <c r="F9" s="13"/>
      <c r="G9" s="13"/>
      <c r="H9" s="13"/>
      <c r="I9" s="13"/>
      <c r="J9" s="12"/>
    </row>
    <row r="10" spans="1:10" x14ac:dyDescent="0.25">
      <c r="A10">
        <v>4003543</v>
      </c>
      <c r="B10" t="s">
        <v>20</v>
      </c>
      <c r="C10" s="12"/>
      <c r="D10" s="12"/>
      <c r="E10" s="13"/>
      <c r="F10" s="13"/>
      <c r="G10" s="13"/>
      <c r="H10" s="13"/>
      <c r="I10" s="13"/>
      <c r="J10">
        <v>67</v>
      </c>
    </row>
    <row r="11" spans="1:10" x14ac:dyDescent="0.25">
      <c r="A11">
        <v>4900261</v>
      </c>
      <c r="B11" t="s">
        <v>20</v>
      </c>
      <c r="C11" s="12"/>
      <c r="D11" s="12"/>
      <c r="E11" s="13"/>
      <c r="F11" s="13"/>
      <c r="G11" s="13"/>
      <c r="H11" s="13"/>
      <c r="I11" s="13"/>
      <c r="J11" s="12"/>
    </row>
    <row r="12" spans="1:10" x14ac:dyDescent="0.25">
      <c r="C12" s="12"/>
      <c r="D12" s="12"/>
      <c r="E12" s="13"/>
      <c r="F12" s="13"/>
      <c r="G12" s="13"/>
      <c r="H12" s="13"/>
      <c r="I12" s="13"/>
      <c r="J12" s="12"/>
    </row>
    <row r="13" spans="1:10" x14ac:dyDescent="0.25">
      <c r="A13">
        <v>14242856</v>
      </c>
      <c r="B13" t="s">
        <v>18</v>
      </c>
      <c r="C13" s="12"/>
      <c r="D13" s="12"/>
      <c r="E13" s="13"/>
      <c r="F13" s="13"/>
      <c r="G13" s="13"/>
      <c r="H13" s="13"/>
      <c r="I13" s="13"/>
      <c r="J13" s="12"/>
    </row>
    <row r="14" spans="1:10" x14ac:dyDescent="0.25">
      <c r="A14">
        <v>99001183</v>
      </c>
      <c r="B14" t="s">
        <v>18</v>
      </c>
      <c r="C14" s="12"/>
      <c r="D14" s="12"/>
      <c r="E14" s="13"/>
      <c r="F14" s="13"/>
      <c r="G14" s="13"/>
      <c r="H14" s="13"/>
      <c r="I14" s="13"/>
      <c r="J14" s="12"/>
    </row>
    <row r="15" spans="1:10" x14ac:dyDescent="0.25">
      <c r="A15">
        <v>3000983</v>
      </c>
      <c r="B15" t="s">
        <v>18</v>
      </c>
      <c r="E15" s="13"/>
      <c r="F15" s="13"/>
      <c r="G15" s="13"/>
      <c r="H15" s="13"/>
      <c r="I15" s="13"/>
      <c r="J15" s="12"/>
    </row>
    <row r="16" spans="1:10" x14ac:dyDescent="0.25">
      <c r="A16">
        <v>10064335</v>
      </c>
      <c r="B16" t="s">
        <v>18</v>
      </c>
      <c r="C16" s="12"/>
      <c r="D16" s="12"/>
      <c r="E16" s="13"/>
      <c r="F16" s="13"/>
      <c r="G16" s="13"/>
      <c r="H16" s="13"/>
      <c r="I16" s="13"/>
      <c r="J16" s="12"/>
    </row>
    <row r="17" spans="1:10" x14ac:dyDescent="0.25">
      <c r="A17" s="12"/>
      <c r="C17" s="12"/>
      <c r="D17" s="12"/>
      <c r="E17" s="13"/>
      <c r="F17" s="13"/>
      <c r="G17" s="13"/>
      <c r="H17" s="13"/>
      <c r="I17" s="13"/>
      <c r="J17" s="12"/>
    </row>
    <row r="18" spans="1:10" x14ac:dyDescent="0.25">
      <c r="A18">
        <v>1480</v>
      </c>
      <c r="B18" t="s">
        <v>16</v>
      </c>
    </row>
    <row r="19" spans="1:10" x14ac:dyDescent="0.25">
      <c r="A19">
        <v>7063959</v>
      </c>
      <c r="B19" t="s">
        <v>16</v>
      </c>
      <c r="C19" s="12"/>
      <c r="D19" s="12"/>
      <c r="E19" s="13"/>
      <c r="F19" s="13"/>
      <c r="G19" s="13"/>
      <c r="H19" s="13"/>
      <c r="I19" s="13"/>
      <c r="J19" s="12"/>
    </row>
    <row r="20" spans="1:10" x14ac:dyDescent="0.25">
      <c r="A20">
        <v>1003215</v>
      </c>
      <c r="B20" t="s">
        <v>16</v>
      </c>
      <c r="C20" s="12"/>
      <c r="D20" s="12"/>
      <c r="E20" s="12">
        <v>61</v>
      </c>
      <c r="F20" s="12"/>
      <c r="G20" s="12"/>
      <c r="H20" s="12"/>
      <c r="I20" s="12"/>
      <c r="J20" s="12"/>
    </row>
    <row r="21" spans="1:10" x14ac:dyDescent="0.25">
      <c r="A21">
        <v>99000802</v>
      </c>
      <c r="B21" t="s">
        <v>16</v>
      </c>
      <c r="C21" s="12"/>
      <c r="D21" s="12"/>
      <c r="E21" s="13"/>
      <c r="F21" s="13"/>
      <c r="G21" s="13"/>
      <c r="H21" s="13"/>
      <c r="I21" s="13"/>
      <c r="J21" s="12"/>
    </row>
    <row r="22" spans="1:10" x14ac:dyDescent="0.25">
      <c r="A22">
        <v>99000892</v>
      </c>
      <c r="B22" t="s">
        <v>16</v>
      </c>
      <c r="C22" s="12"/>
      <c r="D22" s="12"/>
      <c r="E22" s="13"/>
      <c r="F22" s="13"/>
      <c r="G22" s="13"/>
      <c r="H22" s="13"/>
      <c r="I22" s="13"/>
      <c r="J22" s="12"/>
    </row>
    <row r="23" spans="1:10" x14ac:dyDescent="0.25">
      <c r="A23" s="14">
        <v>1000192</v>
      </c>
      <c r="B23" t="s">
        <v>16</v>
      </c>
      <c r="C23" s="12"/>
      <c r="D23" s="12"/>
      <c r="E23" s="13"/>
      <c r="F23" s="13"/>
      <c r="G23" s="13"/>
      <c r="H23" s="13"/>
      <c r="I23" s="13"/>
      <c r="J23" s="12"/>
    </row>
    <row r="24" spans="1:10" x14ac:dyDescent="0.25">
      <c r="A24">
        <v>1506</v>
      </c>
      <c r="B24" t="s">
        <v>16</v>
      </c>
      <c r="C24" s="12"/>
      <c r="D24" s="12"/>
      <c r="E24" s="13"/>
      <c r="F24" s="13"/>
      <c r="G24" s="13"/>
      <c r="H24" s="13"/>
      <c r="I24" s="13"/>
      <c r="J24" s="12"/>
    </row>
    <row r="25" spans="1:10" x14ac:dyDescent="0.25">
      <c r="A25" s="14">
        <v>99000894</v>
      </c>
      <c r="B25" t="s">
        <v>16</v>
      </c>
      <c r="C25" s="12"/>
      <c r="D25" s="12"/>
      <c r="E25" s="13"/>
      <c r="F25" s="13"/>
      <c r="G25" s="13"/>
      <c r="H25" s="13"/>
      <c r="I25" s="13"/>
      <c r="J25" s="12"/>
    </row>
    <row r="26" spans="1:10" x14ac:dyDescent="0.25">
      <c r="A26">
        <v>99000897</v>
      </c>
      <c r="B26" t="s">
        <v>16</v>
      </c>
    </row>
    <row r="27" spans="1:10" x14ac:dyDescent="0.25">
      <c r="A27">
        <v>99001245</v>
      </c>
      <c r="B27" t="s">
        <v>16</v>
      </c>
    </row>
    <row r="28" spans="1:10" x14ac:dyDescent="0.25">
      <c r="A28">
        <v>99001902</v>
      </c>
      <c r="B28" t="s">
        <v>16</v>
      </c>
    </row>
    <row r="29" spans="1:10" x14ac:dyDescent="0.25">
      <c r="A29">
        <v>99001912</v>
      </c>
      <c r="B29" t="s">
        <v>16</v>
      </c>
    </row>
    <row r="30" spans="1:10" x14ac:dyDescent="0.25">
      <c r="A30">
        <v>99001913</v>
      </c>
      <c r="B30" t="s">
        <v>16</v>
      </c>
    </row>
    <row r="31" spans="1:10" x14ac:dyDescent="0.25">
      <c r="A31">
        <v>99001937</v>
      </c>
      <c r="B31" t="s">
        <v>16</v>
      </c>
    </row>
    <row r="32" spans="1:10" x14ac:dyDescent="0.25">
      <c r="A32">
        <v>99001943</v>
      </c>
      <c r="B32" t="s">
        <v>16</v>
      </c>
    </row>
    <row r="33" spans="1:10" x14ac:dyDescent="0.25">
      <c r="A33">
        <v>99001927</v>
      </c>
      <c r="B33" t="s">
        <v>16</v>
      </c>
    </row>
    <row r="34" spans="1:10" x14ac:dyDescent="0.25">
      <c r="A34">
        <v>1505</v>
      </c>
      <c r="B34" t="s">
        <v>16</v>
      </c>
      <c r="C34" s="12"/>
      <c r="D34" s="12"/>
      <c r="E34" s="13"/>
      <c r="F34" s="13"/>
      <c r="G34" s="13"/>
      <c r="H34" s="13"/>
      <c r="I34" s="13"/>
      <c r="J34" s="12"/>
    </row>
    <row r="35" spans="1:10" x14ac:dyDescent="0.25">
      <c r="A35" s="14">
        <v>1000197</v>
      </c>
      <c r="B35" t="s">
        <v>16</v>
      </c>
      <c r="C35" s="12"/>
      <c r="D35" s="12"/>
      <c r="E35" s="13"/>
      <c r="F35" s="13"/>
      <c r="G35" s="13"/>
      <c r="H35" s="13"/>
      <c r="I35" s="13"/>
      <c r="J35" s="12"/>
    </row>
    <row r="36" spans="1:10" x14ac:dyDescent="0.25">
      <c r="A36" s="14">
        <v>96018835</v>
      </c>
      <c r="B36" t="s">
        <v>16</v>
      </c>
      <c r="C36" s="12"/>
      <c r="D36" s="12"/>
      <c r="E36" s="13"/>
      <c r="F36" s="13"/>
      <c r="G36" s="13"/>
      <c r="H36" s="13"/>
      <c r="I36" s="13"/>
      <c r="J36" s="12"/>
    </row>
    <row r="37" spans="1:10" x14ac:dyDescent="0.25">
      <c r="A37">
        <v>98008326</v>
      </c>
      <c r="B37" t="s">
        <v>16</v>
      </c>
      <c r="E37" s="13"/>
      <c r="F37" s="13"/>
      <c r="G37" s="13"/>
      <c r="H37" s="13"/>
      <c r="I37" s="13"/>
      <c r="J37" s="12"/>
    </row>
    <row r="38" spans="1:10" x14ac:dyDescent="0.25">
      <c r="A38">
        <v>99000717</v>
      </c>
      <c r="B38" t="s">
        <v>16</v>
      </c>
      <c r="C38" s="12"/>
      <c r="D38" s="12"/>
      <c r="E38" s="13"/>
      <c r="F38" s="13"/>
      <c r="G38" s="13"/>
      <c r="H38" s="13"/>
      <c r="I38" s="13"/>
      <c r="J38" s="12"/>
    </row>
    <row r="40" spans="1:10" x14ac:dyDescent="0.25">
      <c r="A40" s="15">
        <v>6016435</v>
      </c>
      <c r="B40" t="s">
        <v>14</v>
      </c>
    </row>
    <row r="41" spans="1:10" x14ac:dyDescent="0.25">
      <c r="A41">
        <v>8045149</v>
      </c>
      <c r="B41" t="s">
        <v>14</v>
      </c>
    </row>
    <row r="42" spans="1:10" x14ac:dyDescent="0.25">
      <c r="A42">
        <v>10023001</v>
      </c>
      <c r="B42" t="s">
        <v>14</v>
      </c>
    </row>
    <row r="43" spans="1:10" x14ac:dyDescent="0.25">
      <c r="A43">
        <v>10027526</v>
      </c>
      <c r="B43" t="s">
        <v>14</v>
      </c>
    </row>
    <row r="44" spans="1:10" x14ac:dyDescent="0.25">
      <c r="A44">
        <v>14222171</v>
      </c>
      <c r="B44" t="s">
        <v>14</v>
      </c>
    </row>
    <row r="45" spans="1:10" x14ac:dyDescent="0.25">
      <c r="A45">
        <v>1006143</v>
      </c>
      <c r="B45" t="s">
        <v>14</v>
      </c>
    </row>
    <row r="46" spans="1:10" x14ac:dyDescent="0.25">
      <c r="A46">
        <v>6006917</v>
      </c>
      <c r="B46" t="s">
        <v>14</v>
      </c>
    </row>
    <row r="48" spans="1:10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5" x14ac:dyDescent="0.25">
      <c r="A209">
        <v>2002573</v>
      </c>
      <c r="B209" t="s">
        <v>3</v>
      </c>
    </row>
    <row r="210" spans="1:5" x14ac:dyDescent="0.25">
      <c r="A210">
        <v>2003539</v>
      </c>
      <c r="B210" t="s">
        <v>3</v>
      </c>
    </row>
    <row r="211" spans="1:5" x14ac:dyDescent="0.25">
      <c r="A211">
        <v>2003649</v>
      </c>
      <c r="B211" t="s">
        <v>3</v>
      </c>
    </row>
    <row r="212" spans="1:5" x14ac:dyDescent="0.25">
      <c r="A212">
        <v>2005572</v>
      </c>
      <c r="B212" t="s">
        <v>3</v>
      </c>
    </row>
    <row r="213" spans="1:5" x14ac:dyDescent="0.25">
      <c r="A213">
        <v>2013117</v>
      </c>
      <c r="B213" t="s">
        <v>3</v>
      </c>
    </row>
    <row r="214" spans="1:5" x14ac:dyDescent="0.25">
      <c r="A214" s="14">
        <v>3009633</v>
      </c>
      <c r="B214" t="s">
        <v>3</v>
      </c>
    </row>
    <row r="215" spans="1:5" x14ac:dyDescent="0.25">
      <c r="A215" s="14">
        <v>3010583</v>
      </c>
      <c r="B215" t="s">
        <v>3</v>
      </c>
    </row>
    <row r="216" spans="1:5" x14ac:dyDescent="0.25">
      <c r="A216" s="18">
        <v>3011892</v>
      </c>
      <c r="B216" t="s">
        <v>3</v>
      </c>
    </row>
    <row r="217" spans="1:5" x14ac:dyDescent="0.25">
      <c r="A217">
        <v>4001382</v>
      </c>
      <c r="B217" t="s">
        <v>3</v>
      </c>
    </row>
    <row r="218" spans="1:5" x14ac:dyDescent="0.25">
      <c r="A218">
        <v>5018675</v>
      </c>
      <c r="B218" t="s">
        <v>3</v>
      </c>
    </row>
    <row r="219" spans="1:5" x14ac:dyDescent="0.25">
      <c r="A219" s="14">
        <v>6050168</v>
      </c>
      <c r="B219" t="s">
        <v>3</v>
      </c>
      <c r="E219">
        <v>26</v>
      </c>
    </row>
    <row r="220" spans="1:5" x14ac:dyDescent="0.25">
      <c r="A220" s="16">
        <v>6062742</v>
      </c>
      <c r="B220" t="s">
        <v>3</v>
      </c>
    </row>
    <row r="221" spans="1:5" x14ac:dyDescent="0.25">
      <c r="A221">
        <v>7003242</v>
      </c>
      <c r="B221" t="s">
        <v>3</v>
      </c>
    </row>
    <row r="222" spans="1:5" x14ac:dyDescent="0.25">
      <c r="A222">
        <v>8016252</v>
      </c>
      <c r="B222" t="s">
        <v>3</v>
      </c>
    </row>
    <row r="223" spans="1:5" x14ac:dyDescent="0.25">
      <c r="A223">
        <v>12022536</v>
      </c>
      <c r="B223" t="s">
        <v>3</v>
      </c>
    </row>
    <row r="224" spans="1:5" x14ac:dyDescent="0.25">
      <c r="A224">
        <v>13020792</v>
      </c>
      <c r="B224" t="s">
        <v>3</v>
      </c>
    </row>
    <row r="225" spans="1:9" x14ac:dyDescent="0.25">
      <c r="A225">
        <v>97005797</v>
      </c>
      <c r="B225" t="s">
        <v>3</v>
      </c>
    </row>
    <row r="226" spans="1:9" x14ac:dyDescent="0.25">
      <c r="A226">
        <v>99000345</v>
      </c>
      <c r="B226" t="s">
        <v>3</v>
      </c>
    </row>
    <row r="227" spans="1:9" x14ac:dyDescent="0.25">
      <c r="A227" s="14">
        <v>5006592</v>
      </c>
      <c r="B227" t="s">
        <v>3</v>
      </c>
    </row>
    <row r="228" spans="1:9" x14ac:dyDescent="0.25">
      <c r="A228">
        <v>5007274</v>
      </c>
      <c r="B228" t="s">
        <v>3</v>
      </c>
    </row>
    <row r="229" spans="1:9" x14ac:dyDescent="0.25">
      <c r="A229">
        <v>5015851</v>
      </c>
      <c r="B229" t="s">
        <v>3</v>
      </c>
    </row>
    <row r="230" spans="1:9" x14ac:dyDescent="0.25">
      <c r="A230">
        <v>6015647</v>
      </c>
      <c r="B230" t="s">
        <v>3</v>
      </c>
    </row>
    <row r="231" spans="1:9" x14ac:dyDescent="0.25">
      <c r="A231" s="14">
        <v>6056633</v>
      </c>
      <c r="B231" t="s">
        <v>3</v>
      </c>
    </row>
    <row r="232" spans="1:9" x14ac:dyDescent="0.25">
      <c r="A232">
        <v>7086224</v>
      </c>
      <c r="B232" t="s">
        <v>3</v>
      </c>
      <c r="I232">
        <v>24</v>
      </c>
    </row>
    <row r="233" spans="1:9" x14ac:dyDescent="0.25">
      <c r="A233" s="14">
        <v>8040959</v>
      </c>
      <c r="B233" t="s">
        <v>3</v>
      </c>
    </row>
    <row r="234" spans="1:9" x14ac:dyDescent="0.25">
      <c r="A234">
        <v>8107048</v>
      </c>
      <c r="B234" t="s">
        <v>3</v>
      </c>
    </row>
    <row r="235" spans="1:9" x14ac:dyDescent="0.25">
      <c r="A235" s="14">
        <v>8124044</v>
      </c>
      <c r="B235" t="s">
        <v>3</v>
      </c>
    </row>
    <row r="236" spans="1:9" x14ac:dyDescent="0.25">
      <c r="A236">
        <v>8142949</v>
      </c>
      <c r="B236" t="s">
        <v>3</v>
      </c>
    </row>
    <row r="237" spans="1:9" x14ac:dyDescent="0.25">
      <c r="A237">
        <v>9023306</v>
      </c>
      <c r="B237" t="s">
        <v>3</v>
      </c>
    </row>
    <row r="238" spans="1:9" x14ac:dyDescent="0.25">
      <c r="A238">
        <v>9034464</v>
      </c>
      <c r="B238" t="s">
        <v>3</v>
      </c>
    </row>
    <row r="239" spans="1:9" x14ac:dyDescent="0.25">
      <c r="A239">
        <v>9040167</v>
      </c>
      <c r="B239" t="s">
        <v>3</v>
      </c>
    </row>
    <row r="240" spans="1:9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8" x14ac:dyDescent="0.25">
      <c r="A289" s="14">
        <v>500129</v>
      </c>
      <c r="B289" t="s">
        <v>0</v>
      </c>
    </row>
    <row r="290" spans="1:8" x14ac:dyDescent="0.25">
      <c r="A290" s="20">
        <v>1002033</v>
      </c>
      <c r="B290" t="s">
        <v>0</v>
      </c>
    </row>
    <row r="291" spans="1:8" x14ac:dyDescent="0.25">
      <c r="A291" s="14">
        <v>1003457</v>
      </c>
      <c r="B291" t="s">
        <v>0</v>
      </c>
    </row>
    <row r="292" spans="1:8" x14ac:dyDescent="0.25">
      <c r="A292" s="14">
        <v>2005223</v>
      </c>
      <c r="B292" t="s">
        <v>0</v>
      </c>
    </row>
    <row r="293" spans="1:8" x14ac:dyDescent="0.25">
      <c r="A293">
        <v>2006107</v>
      </c>
      <c r="B293" t="s">
        <v>0</v>
      </c>
    </row>
    <row r="294" spans="1:8" x14ac:dyDescent="0.25">
      <c r="A294" s="14">
        <v>2012014</v>
      </c>
      <c r="B294" t="s">
        <v>0</v>
      </c>
    </row>
    <row r="295" spans="1:8" x14ac:dyDescent="0.25">
      <c r="A295" s="14">
        <v>3000152</v>
      </c>
      <c r="B295" t="s">
        <v>0</v>
      </c>
    </row>
    <row r="296" spans="1:8" x14ac:dyDescent="0.25">
      <c r="A296">
        <v>3014566</v>
      </c>
      <c r="B296" t="s">
        <v>0</v>
      </c>
    </row>
    <row r="297" spans="1:8" x14ac:dyDescent="0.25">
      <c r="A297">
        <v>3015058</v>
      </c>
      <c r="B297" t="s">
        <v>0</v>
      </c>
    </row>
    <row r="298" spans="1:8" x14ac:dyDescent="0.25">
      <c r="A298" s="18">
        <v>4000996</v>
      </c>
      <c r="B298" t="s">
        <v>0</v>
      </c>
    </row>
    <row r="299" spans="1:8" x14ac:dyDescent="0.25">
      <c r="A299">
        <v>4003768</v>
      </c>
      <c r="B299" t="s">
        <v>0</v>
      </c>
    </row>
    <row r="300" spans="1:8" x14ac:dyDescent="0.25">
      <c r="A300">
        <v>4006540</v>
      </c>
      <c r="B300" t="s">
        <v>0</v>
      </c>
    </row>
    <row r="301" spans="1:8" x14ac:dyDescent="0.25">
      <c r="A301">
        <v>4007054</v>
      </c>
      <c r="B301" t="s">
        <v>0</v>
      </c>
    </row>
    <row r="302" spans="1:8" x14ac:dyDescent="0.25">
      <c r="A302">
        <v>4011002</v>
      </c>
      <c r="B302" t="s">
        <v>0</v>
      </c>
    </row>
    <row r="303" spans="1:8" x14ac:dyDescent="0.25">
      <c r="A303">
        <v>4900268</v>
      </c>
      <c r="B303" t="s">
        <v>0</v>
      </c>
    </row>
    <row r="304" spans="1:8" x14ac:dyDescent="0.25">
      <c r="A304">
        <v>5001097</v>
      </c>
      <c r="B304" t="s">
        <v>0</v>
      </c>
      <c r="D304">
        <v>60</v>
      </c>
      <c r="F304">
        <v>15</v>
      </c>
      <c r="H304">
        <v>20</v>
      </c>
    </row>
    <row r="305" spans="1:4" x14ac:dyDescent="0.25">
      <c r="A305">
        <v>5001098</v>
      </c>
      <c r="B305" t="s">
        <v>0</v>
      </c>
      <c r="C305">
        <v>56</v>
      </c>
      <c r="D305">
        <v>64</v>
      </c>
    </row>
    <row r="306" spans="1:4" x14ac:dyDescent="0.25">
      <c r="A306">
        <v>5006152</v>
      </c>
      <c r="B306" t="s">
        <v>0</v>
      </c>
    </row>
    <row r="307" spans="1:4" x14ac:dyDescent="0.25">
      <c r="A307" s="16">
        <v>5011824</v>
      </c>
      <c r="B307" t="s">
        <v>0</v>
      </c>
    </row>
    <row r="308" spans="1:4" x14ac:dyDescent="0.25">
      <c r="A308">
        <v>5016179</v>
      </c>
      <c r="B308" t="s">
        <v>0</v>
      </c>
    </row>
    <row r="309" spans="1:4" x14ac:dyDescent="0.25">
      <c r="A309">
        <v>5018677</v>
      </c>
      <c r="B309" t="s">
        <v>0</v>
      </c>
    </row>
    <row r="310" spans="1:4" x14ac:dyDescent="0.25">
      <c r="A310">
        <v>8012361</v>
      </c>
      <c r="B310" t="s">
        <v>0</v>
      </c>
    </row>
    <row r="311" spans="1:4" x14ac:dyDescent="0.25">
      <c r="A311">
        <v>7079011</v>
      </c>
      <c r="B311" t="s">
        <v>0</v>
      </c>
    </row>
    <row r="312" spans="1:4" x14ac:dyDescent="0.25">
      <c r="A312">
        <v>8055349</v>
      </c>
      <c r="B312" t="s">
        <v>0</v>
      </c>
    </row>
    <row r="313" spans="1:4" x14ac:dyDescent="0.25">
      <c r="A313">
        <v>8135416</v>
      </c>
      <c r="B313" t="s">
        <v>0</v>
      </c>
    </row>
    <row r="314" spans="1:4" x14ac:dyDescent="0.25">
      <c r="A314">
        <v>93018945</v>
      </c>
      <c r="B314" t="s">
        <v>0</v>
      </c>
    </row>
    <row r="315" spans="1:4" x14ac:dyDescent="0.25">
      <c r="A315">
        <v>94009028</v>
      </c>
      <c r="B315" t="s">
        <v>0</v>
      </c>
    </row>
    <row r="316" spans="1:4" x14ac:dyDescent="0.25">
      <c r="A316">
        <v>95005907</v>
      </c>
      <c r="B316" t="s">
        <v>0</v>
      </c>
    </row>
    <row r="317" spans="1:4" x14ac:dyDescent="0.25">
      <c r="A317">
        <v>95900164</v>
      </c>
      <c r="B317" t="s">
        <v>0</v>
      </c>
    </row>
    <row r="318" spans="1:4" x14ac:dyDescent="0.25">
      <c r="A318">
        <v>96015811</v>
      </c>
      <c r="B318" t="s">
        <v>0</v>
      </c>
    </row>
    <row r="319" spans="1:4" x14ac:dyDescent="0.25">
      <c r="A319">
        <v>97001240</v>
      </c>
      <c r="B319" t="s">
        <v>0</v>
      </c>
    </row>
    <row r="320" spans="1:4" x14ac:dyDescent="0.25">
      <c r="A320">
        <v>97005366</v>
      </c>
      <c r="B320" t="s">
        <v>0</v>
      </c>
    </row>
    <row r="321" spans="1:5" x14ac:dyDescent="0.25">
      <c r="A321">
        <v>98000595</v>
      </c>
      <c r="B321" t="s">
        <v>0</v>
      </c>
    </row>
    <row r="322" spans="1:5" x14ac:dyDescent="0.25">
      <c r="A322">
        <v>98002692</v>
      </c>
      <c r="B322" t="s">
        <v>0</v>
      </c>
    </row>
    <row r="323" spans="1:5" x14ac:dyDescent="0.25">
      <c r="A323">
        <v>98005277</v>
      </c>
      <c r="B323" t="s">
        <v>0</v>
      </c>
      <c r="E323">
        <v>2</v>
      </c>
    </row>
    <row r="324" spans="1:5" x14ac:dyDescent="0.25">
      <c r="A324">
        <v>99001815</v>
      </c>
      <c r="B324" t="s">
        <v>0</v>
      </c>
    </row>
    <row r="325" spans="1:5" x14ac:dyDescent="0.25">
      <c r="A325">
        <v>6012361</v>
      </c>
      <c r="B325" t="s">
        <v>0</v>
      </c>
    </row>
    <row r="326" spans="1:5" x14ac:dyDescent="0.25">
      <c r="A326">
        <v>6015793</v>
      </c>
      <c r="B326" t="s">
        <v>0</v>
      </c>
    </row>
    <row r="327" spans="1:5" x14ac:dyDescent="0.25">
      <c r="A327">
        <v>6043619</v>
      </c>
      <c r="B327" t="s">
        <v>0</v>
      </c>
    </row>
    <row r="328" spans="1:5" x14ac:dyDescent="0.25">
      <c r="A328">
        <v>7001097</v>
      </c>
      <c r="B328" t="s">
        <v>0</v>
      </c>
    </row>
    <row r="329" spans="1:5" x14ac:dyDescent="0.25">
      <c r="A329">
        <v>7011435</v>
      </c>
      <c r="B329" t="s">
        <v>0</v>
      </c>
    </row>
    <row r="330" spans="1:5" x14ac:dyDescent="0.25">
      <c r="A330">
        <v>7045811</v>
      </c>
      <c r="B330" t="s">
        <v>0</v>
      </c>
    </row>
    <row r="331" spans="1:5" x14ac:dyDescent="0.25">
      <c r="A331">
        <v>7071198</v>
      </c>
      <c r="B331" t="s">
        <v>0</v>
      </c>
    </row>
    <row r="332" spans="1:5" x14ac:dyDescent="0.25">
      <c r="A332">
        <v>7101143</v>
      </c>
      <c r="B332" t="s">
        <v>0</v>
      </c>
    </row>
    <row r="333" spans="1:5" x14ac:dyDescent="0.25">
      <c r="A333">
        <v>8073350</v>
      </c>
      <c r="B333" t="s">
        <v>0</v>
      </c>
    </row>
    <row r="334" spans="1:5" x14ac:dyDescent="0.25">
      <c r="A334">
        <v>8073645</v>
      </c>
      <c r="B334" t="s">
        <v>0</v>
      </c>
    </row>
    <row r="335" spans="1:5" x14ac:dyDescent="0.25">
      <c r="A335" s="20">
        <v>8089666</v>
      </c>
      <c r="B335" t="s">
        <v>0</v>
      </c>
    </row>
    <row r="336" spans="1:5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1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E10"/>
  <sheetViews>
    <sheetView workbookViewId="0">
      <selection activeCell="E11" sqref="E11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6.85546875" bestFit="1" customWidth="1"/>
    <col min="4" max="4" width="40.710937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2145</v>
      </c>
      <c r="D1" t="s">
        <v>95</v>
      </c>
      <c r="E1" t="s">
        <v>133</v>
      </c>
    </row>
    <row r="2" spans="1:5" x14ac:dyDescent="0.25">
      <c r="A2">
        <v>4003543</v>
      </c>
      <c r="B2" t="s">
        <v>20</v>
      </c>
      <c r="C2" t="s">
        <v>2145</v>
      </c>
      <c r="D2" t="s">
        <v>2144</v>
      </c>
      <c r="E2">
        <v>1</v>
      </c>
    </row>
    <row r="3" spans="1:5" x14ac:dyDescent="0.25">
      <c r="A3">
        <v>1003215</v>
      </c>
      <c r="B3" t="s">
        <v>16</v>
      </c>
      <c r="C3" t="s">
        <v>2145</v>
      </c>
      <c r="D3" t="s">
        <v>2139</v>
      </c>
      <c r="E3">
        <v>1</v>
      </c>
    </row>
    <row r="4" spans="1:5" x14ac:dyDescent="0.25">
      <c r="A4">
        <v>6050168</v>
      </c>
      <c r="B4" t="s">
        <v>3</v>
      </c>
      <c r="C4" t="s">
        <v>2145</v>
      </c>
      <c r="D4" t="s">
        <v>2139</v>
      </c>
      <c r="E4">
        <v>1</v>
      </c>
    </row>
    <row r="5" spans="1:5" x14ac:dyDescent="0.25">
      <c r="A5">
        <v>7086224</v>
      </c>
      <c r="B5" t="s">
        <v>3</v>
      </c>
      <c r="C5" t="s">
        <v>2145</v>
      </c>
      <c r="D5" t="s">
        <v>2143</v>
      </c>
      <c r="E5">
        <v>1</v>
      </c>
    </row>
    <row r="6" spans="1:5" x14ac:dyDescent="0.25">
      <c r="A6">
        <v>5001097</v>
      </c>
      <c r="B6" t="s">
        <v>0</v>
      </c>
      <c r="C6" t="s">
        <v>2145</v>
      </c>
      <c r="D6" t="s">
        <v>2146</v>
      </c>
      <c r="E6">
        <v>3</v>
      </c>
    </row>
    <row r="7" spans="1:5" x14ac:dyDescent="0.25">
      <c r="A7">
        <v>5001098</v>
      </c>
      <c r="B7" t="s">
        <v>0</v>
      </c>
      <c r="C7" t="s">
        <v>2145</v>
      </c>
      <c r="D7" t="s">
        <v>2147</v>
      </c>
      <c r="E7">
        <v>2</v>
      </c>
    </row>
    <row r="8" spans="1:5" x14ac:dyDescent="0.25">
      <c r="A8">
        <v>98005277</v>
      </c>
      <c r="B8" t="s">
        <v>0</v>
      </c>
      <c r="C8" t="s">
        <v>2145</v>
      </c>
      <c r="D8" t="s">
        <v>2139</v>
      </c>
      <c r="E8">
        <v>1</v>
      </c>
    </row>
    <row r="10" spans="1:5" x14ac:dyDescent="0.25">
      <c r="A10">
        <f>SUBTOTAL(2,BSG[Edited_BfArM Nummer2])</f>
        <v>7</v>
      </c>
      <c r="E10">
        <f>SUBTOTAL(9,BSG[Total Number of Observations])</f>
        <v>10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370"/>
  <sheetViews>
    <sheetView workbookViewId="0">
      <selection sqref="A1:H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9.140625" customWidth="1"/>
    <col min="4" max="4" width="26.5703125" customWidth="1"/>
    <col min="5" max="6" width="18" customWidth="1"/>
    <col min="7" max="8" width="19" customWidth="1"/>
  </cols>
  <sheetData>
    <row r="1" spans="1:8" x14ac:dyDescent="0.25">
      <c r="A1" s="6" t="s">
        <v>96</v>
      </c>
      <c r="B1" s="7" t="s">
        <v>97</v>
      </c>
      <c r="C1" s="2" t="s">
        <v>2148</v>
      </c>
      <c r="D1" s="2" t="s">
        <v>2149</v>
      </c>
      <c r="E1" s="2" t="s">
        <v>2150</v>
      </c>
      <c r="F1" s="2" t="s">
        <v>2151</v>
      </c>
      <c r="G1" s="2" t="s">
        <v>2152</v>
      </c>
      <c r="H1" s="2" t="s">
        <v>2153</v>
      </c>
    </row>
    <row r="2" spans="1:8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</row>
    <row r="3" spans="1:8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</row>
    <row r="4" spans="1:8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</row>
    <row r="5" spans="1:8" x14ac:dyDescent="0.25">
      <c r="A5">
        <v>95005911</v>
      </c>
      <c r="B5" t="s">
        <v>20</v>
      </c>
    </row>
    <row r="6" spans="1:8" x14ac:dyDescent="0.25">
      <c r="A6">
        <v>99001908</v>
      </c>
      <c r="B6" t="s">
        <v>20</v>
      </c>
    </row>
    <row r="7" spans="1:8" x14ac:dyDescent="0.25">
      <c r="A7">
        <v>99004067</v>
      </c>
      <c r="B7" t="s">
        <v>20</v>
      </c>
    </row>
    <row r="8" spans="1:8" x14ac:dyDescent="0.25">
      <c r="A8">
        <v>97002136</v>
      </c>
      <c r="B8" t="s">
        <v>20</v>
      </c>
    </row>
    <row r="9" spans="1:8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</row>
    <row r="10" spans="1:8" x14ac:dyDescent="0.25">
      <c r="A10">
        <v>4003543</v>
      </c>
      <c r="B10" t="s">
        <v>20</v>
      </c>
      <c r="D10" s="12"/>
      <c r="E10" s="12"/>
      <c r="F10" s="12"/>
      <c r="G10" s="12"/>
      <c r="H10" s="12"/>
    </row>
    <row r="11" spans="1:8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</row>
    <row r="12" spans="1:8" x14ac:dyDescent="0.25">
      <c r="C12" s="12"/>
      <c r="D12" s="12"/>
      <c r="E12" s="12"/>
      <c r="F12" s="12"/>
      <c r="G12" s="12"/>
      <c r="H12" s="12"/>
    </row>
    <row r="13" spans="1:8" x14ac:dyDescent="0.25">
      <c r="A13">
        <v>14242856</v>
      </c>
      <c r="B13" t="s">
        <v>18</v>
      </c>
      <c r="C13" s="12"/>
      <c r="D13">
        <v>1</v>
      </c>
    </row>
    <row r="14" spans="1:8" x14ac:dyDescent="0.25">
      <c r="A14">
        <v>99001183</v>
      </c>
      <c r="B14" t="s">
        <v>18</v>
      </c>
      <c r="C14" s="12"/>
    </row>
    <row r="15" spans="1:8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</row>
    <row r="16" spans="1:8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</row>
    <row r="17" spans="1:8" x14ac:dyDescent="0.25">
      <c r="A17" s="12"/>
      <c r="C17" s="12"/>
      <c r="D17" s="12"/>
      <c r="E17" s="12"/>
      <c r="F17" s="12"/>
      <c r="G17" s="12"/>
      <c r="H17" s="12"/>
    </row>
    <row r="18" spans="1:8" x14ac:dyDescent="0.25">
      <c r="A18">
        <v>1480</v>
      </c>
      <c r="B18" t="s">
        <v>16</v>
      </c>
    </row>
    <row r="19" spans="1:8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</row>
    <row r="20" spans="1:8" x14ac:dyDescent="0.25">
      <c r="A20">
        <v>1003215</v>
      </c>
      <c r="B20" t="s">
        <v>16</v>
      </c>
      <c r="C20" s="12"/>
      <c r="D20" s="12">
        <v>22.4</v>
      </c>
      <c r="E20" s="12"/>
      <c r="F20" s="12"/>
      <c r="G20" s="12"/>
      <c r="H20" s="12"/>
    </row>
    <row r="21" spans="1:8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</row>
    <row r="22" spans="1:8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</row>
    <row r="23" spans="1:8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</row>
    <row r="24" spans="1:8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</row>
    <row r="25" spans="1:8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</row>
    <row r="26" spans="1:8" x14ac:dyDescent="0.25">
      <c r="A26">
        <v>99000897</v>
      </c>
      <c r="B26" t="s">
        <v>16</v>
      </c>
    </row>
    <row r="27" spans="1:8" x14ac:dyDescent="0.25">
      <c r="A27">
        <v>99001245</v>
      </c>
      <c r="B27" t="s">
        <v>16</v>
      </c>
    </row>
    <row r="28" spans="1:8" x14ac:dyDescent="0.25">
      <c r="A28">
        <v>99001902</v>
      </c>
      <c r="B28" t="s">
        <v>16</v>
      </c>
    </row>
    <row r="29" spans="1:8" x14ac:dyDescent="0.25">
      <c r="A29">
        <v>99001912</v>
      </c>
      <c r="B29" t="s">
        <v>16</v>
      </c>
    </row>
    <row r="30" spans="1:8" x14ac:dyDescent="0.25">
      <c r="A30">
        <v>99001913</v>
      </c>
      <c r="B30" t="s">
        <v>16</v>
      </c>
    </row>
    <row r="31" spans="1:8" x14ac:dyDescent="0.25">
      <c r="A31">
        <v>99001937</v>
      </c>
      <c r="B31" t="s">
        <v>16</v>
      </c>
    </row>
    <row r="32" spans="1:8" x14ac:dyDescent="0.25">
      <c r="A32">
        <v>99001943</v>
      </c>
      <c r="B32" t="s">
        <v>16</v>
      </c>
    </row>
    <row r="33" spans="1:8" x14ac:dyDescent="0.25">
      <c r="A33">
        <v>99001927</v>
      </c>
      <c r="B33" t="s">
        <v>16</v>
      </c>
    </row>
    <row r="34" spans="1:8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</row>
    <row r="35" spans="1:8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</row>
    <row r="36" spans="1:8" x14ac:dyDescent="0.25">
      <c r="A36" s="14">
        <v>96018835</v>
      </c>
      <c r="B36" t="s">
        <v>16</v>
      </c>
      <c r="C36" s="12"/>
      <c r="D36" s="12"/>
      <c r="E36" s="12"/>
      <c r="F36">
        <v>66</v>
      </c>
    </row>
    <row r="37" spans="1:8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</row>
    <row r="38" spans="1:8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</row>
    <row r="40" spans="1:8" x14ac:dyDescent="0.25">
      <c r="A40" s="15">
        <v>6016435</v>
      </c>
      <c r="B40" t="s">
        <v>14</v>
      </c>
    </row>
    <row r="41" spans="1:8" x14ac:dyDescent="0.25">
      <c r="A41">
        <v>8045149</v>
      </c>
      <c r="B41" t="s">
        <v>14</v>
      </c>
    </row>
    <row r="42" spans="1:8" x14ac:dyDescent="0.25">
      <c r="A42">
        <v>10023001</v>
      </c>
      <c r="B42" t="s">
        <v>14</v>
      </c>
    </row>
    <row r="43" spans="1:8" x14ac:dyDescent="0.25">
      <c r="A43">
        <v>10027526</v>
      </c>
      <c r="B43" t="s">
        <v>14</v>
      </c>
    </row>
    <row r="44" spans="1:8" x14ac:dyDescent="0.25">
      <c r="A44">
        <v>14222171</v>
      </c>
      <c r="B44" t="s">
        <v>14</v>
      </c>
    </row>
    <row r="45" spans="1:8" x14ac:dyDescent="0.25">
      <c r="A45">
        <v>1006143</v>
      </c>
      <c r="B45" t="s">
        <v>14</v>
      </c>
    </row>
    <row r="46" spans="1:8" x14ac:dyDescent="0.25">
      <c r="A46">
        <v>6006917</v>
      </c>
      <c r="B46" t="s">
        <v>14</v>
      </c>
    </row>
    <row r="48" spans="1:8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5" x14ac:dyDescent="0.25">
      <c r="A129">
        <v>12229481</v>
      </c>
      <c r="B129" t="s">
        <v>5</v>
      </c>
    </row>
    <row r="130" spans="1:5" x14ac:dyDescent="0.25">
      <c r="A130">
        <v>12258821</v>
      </c>
      <c r="B130" t="s">
        <v>5</v>
      </c>
    </row>
    <row r="131" spans="1:5" x14ac:dyDescent="0.25">
      <c r="A131">
        <v>12309729</v>
      </c>
      <c r="B131" t="s">
        <v>5</v>
      </c>
    </row>
    <row r="132" spans="1:5" x14ac:dyDescent="0.25">
      <c r="A132">
        <v>12314941</v>
      </c>
      <c r="B132" t="s">
        <v>5</v>
      </c>
    </row>
    <row r="133" spans="1:5" x14ac:dyDescent="0.25">
      <c r="A133">
        <v>12323945</v>
      </c>
      <c r="B133" t="s">
        <v>5</v>
      </c>
    </row>
    <row r="134" spans="1:5" x14ac:dyDescent="0.25">
      <c r="A134">
        <v>13005942</v>
      </c>
      <c r="B134" t="s">
        <v>5</v>
      </c>
    </row>
    <row r="135" spans="1:5" x14ac:dyDescent="0.25">
      <c r="A135">
        <v>324</v>
      </c>
      <c r="B135" t="s">
        <v>5</v>
      </c>
      <c r="E135">
        <v>10.1</v>
      </c>
    </row>
    <row r="136" spans="1:5" x14ac:dyDescent="0.25">
      <c r="A136" s="14">
        <v>3909</v>
      </c>
      <c r="B136" t="s">
        <v>5</v>
      </c>
    </row>
    <row r="137" spans="1:5" x14ac:dyDescent="0.25">
      <c r="A137" s="14">
        <v>4663</v>
      </c>
      <c r="B137" t="s">
        <v>5</v>
      </c>
    </row>
    <row r="138" spans="1:5" x14ac:dyDescent="0.25">
      <c r="A138">
        <v>1005522</v>
      </c>
      <c r="B138" t="s">
        <v>5</v>
      </c>
    </row>
    <row r="139" spans="1:5" x14ac:dyDescent="0.25">
      <c r="A139">
        <v>1007631</v>
      </c>
      <c r="B139" t="s">
        <v>5</v>
      </c>
    </row>
    <row r="140" spans="1:5" x14ac:dyDescent="0.25">
      <c r="A140">
        <v>1009760</v>
      </c>
      <c r="B140" t="s">
        <v>5</v>
      </c>
    </row>
    <row r="141" spans="1:5" x14ac:dyDescent="0.25">
      <c r="A141">
        <v>2000646</v>
      </c>
      <c r="B141" t="s">
        <v>5</v>
      </c>
    </row>
    <row r="142" spans="1:5" x14ac:dyDescent="0.25">
      <c r="A142">
        <v>2003761</v>
      </c>
      <c r="B142" t="s">
        <v>5</v>
      </c>
    </row>
    <row r="143" spans="1:5" x14ac:dyDescent="0.25">
      <c r="A143">
        <v>2004061</v>
      </c>
      <c r="B143" t="s">
        <v>5</v>
      </c>
    </row>
    <row r="144" spans="1:5" x14ac:dyDescent="0.25">
      <c r="A144">
        <v>2006469</v>
      </c>
      <c r="B144" t="s">
        <v>5</v>
      </c>
    </row>
    <row r="145" spans="1:8" x14ac:dyDescent="0.25">
      <c r="A145" s="14">
        <v>3005132</v>
      </c>
      <c r="B145" t="s">
        <v>5</v>
      </c>
    </row>
    <row r="146" spans="1:8" x14ac:dyDescent="0.25">
      <c r="A146">
        <v>3009119</v>
      </c>
      <c r="B146" t="s">
        <v>5</v>
      </c>
    </row>
    <row r="147" spans="1:8" x14ac:dyDescent="0.25">
      <c r="A147">
        <v>3009936</v>
      </c>
      <c r="B147" t="s">
        <v>5</v>
      </c>
    </row>
    <row r="148" spans="1:8" x14ac:dyDescent="0.25">
      <c r="A148">
        <v>3011094</v>
      </c>
      <c r="B148" t="s">
        <v>5</v>
      </c>
    </row>
    <row r="149" spans="1:8" x14ac:dyDescent="0.25">
      <c r="A149">
        <v>3014643</v>
      </c>
      <c r="B149" t="s">
        <v>5</v>
      </c>
    </row>
    <row r="150" spans="1:8" x14ac:dyDescent="0.25">
      <c r="A150" s="14">
        <v>3016056</v>
      </c>
      <c r="B150" t="s">
        <v>5</v>
      </c>
      <c r="E150">
        <v>3.7</v>
      </c>
      <c r="H150">
        <v>4.5</v>
      </c>
    </row>
    <row r="151" spans="1:8" x14ac:dyDescent="0.25">
      <c r="A151" s="14">
        <v>3900219</v>
      </c>
      <c r="B151" t="s">
        <v>5</v>
      </c>
    </row>
    <row r="152" spans="1:8" x14ac:dyDescent="0.25">
      <c r="A152">
        <v>4000158</v>
      </c>
      <c r="B152" t="s">
        <v>5</v>
      </c>
    </row>
    <row r="153" spans="1:8" x14ac:dyDescent="0.25">
      <c r="A153">
        <v>4000304</v>
      </c>
      <c r="B153" t="s">
        <v>5</v>
      </c>
    </row>
    <row r="154" spans="1:8" x14ac:dyDescent="0.25">
      <c r="A154" s="14">
        <v>4001905</v>
      </c>
      <c r="B154" t="s">
        <v>5</v>
      </c>
    </row>
    <row r="155" spans="1:8" x14ac:dyDescent="0.25">
      <c r="A155">
        <v>4002206</v>
      </c>
      <c r="B155" t="s">
        <v>5</v>
      </c>
    </row>
    <row r="156" spans="1:8" x14ac:dyDescent="0.25">
      <c r="A156">
        <v>4002715</v>
      </c>
      <c r="B156" t="s">
        <v>5</v>
      </c>
    </row>
    <row r="157" spans="1:8" x14ac:dyDescent="0.25">
      <c r="A157">
        <v>4003924</v>
      </c>
      <c r="B157" t="s">
        <v>5</v>
      </c>
    </row>
    <row r="158" spans="1:8" x14ac:dyDescent="0.25">
      <c r="A158">
        <v>4006051</v>
      </c>
      <c r="B158" t="s">
        <v>5</v>
      </c>
    </row>
    <row r="159" spans="1:8" x14ac:dyDescent="0.25">
      <c r="A159">
        <v>4008140</v>
      </c>
      <c r="B159" t="s">
        <v>5</v>
      </c>
    </row>
    <row r="160" spans="1:8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7" x14ac:dyDescent="0.25">
      <c r="A209">
        <v>2002573</v>
      </c>
      <c r="B209" t="s">
        <v>3</v>
      </c>
    </row>
    <row r="210" spans="1:7" x14ac:dyDescent="0.25">
      <c r="A210">
        <v>2003539</v>
      </c>
      <c r="B210" t="s">
        <v>3</v>
      </c>
    </row>
    <row r="211" spans="1:7" x14ac:dyDescent="0.25">
      <c r="A211">
        <v>2003649</v>
      </c>
      <c r="B211" t="s">
        <v>3</v>
      </c>
    </row>
    <row r="212" spans="1:7" x14ac:dyDescent="0.25">
      <c r="A212">
        <v>2005572</v>
      </c>
      <c r="B212" t="s">
        <v>3</v>
      </c>
    </row>
    <row r="213" spans="1:7" x14ac:dyDescent="0.25">
      <c r="A213">
        <v>2013117</v>
      </c>
      <c r="B213" t="s">
        <v>3</v>
      </c>
    </row>
    <row r="214" spans="1:7" x14ac:dyDescent="0.25">
      <c r="A214" s="14">
        <v>3009633</v>
      </c>
      <c r="B214" t="s">
        <v>3</v>
      </c>
    </row>
    <row r="215" spans="1:7" x14ac:dyDescent="0.25">
      <c r="A215" s="14">
        <v>3010583</v>
      </c>
      <c r="B215" t="s">
        <v>3</v>
      </c>
      <c r="G215">
        <v>11.5</v>
      </c>
    </row>
    <row r="216" spans="1:7" x14ac:dyDescent="0.25">
      <c r="A216" s="18">
        <v>3011892</v>
      </c>
      <c r="B216" t="s">
        <v>3</v>
      </c>
    </row>
    <row r="217" spans="1:7" x14ac:dyDescent="0.25">
      <c r="A217">
        <v>4001382</v>
      </c>
      <c r="B217" t="s">
        <v>3</v>
      </c>
    </row>
    <row r="218" spans="1:7" x14ac:dyDescent="0.25">
      <c r="A218">
        <v>5018675</v>
      </c>
      <c r="B218" t="s">
        <v>3</v>
      </c>
    </row>
    <row r="219" spans="1:7" x14ac:dyDescent="0.25">
      <c r="A219" s="14">
        <v>6050168</v>
      </c>
      <c r="B219" t="s">
        <v>3</v>
      </c>
    </row>
    <row r="220" spans="1:7" x14ac:dyDescent="0.25">
      <c r="A220" s="16">
        <v>6062742</v>
      </c>
      <c r="B220" t="s">
        <v>3</v>
      </c>
    </row>
    <row r="221" spans="1:7" x14ac:dyDescent="0.25">
      <c r="A221">
        <v>7003242</v>
      </c>
      <c r="B221" t="s">
        <v>3</v>
      </c>
    </row>
    <row r="222" spans="1:7" x14ac:dyDescent="0.25">
      <c r="A222">
        <v>8016252</v>
      </c>
      <c r="B222" t="s">
        <v>3</v>
      </c>
    </row>
    <row r="223" spans="1:7" x14ac:dyDescent="0.25">
      <c r="A223">
        <v>12022536</v>
      </c>
      <c r="B223" t="s">
        <v>3</v>
      </c>
    </row>
    <row r="224" spans="1:7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4" x14ac:dyDescent="0.25">
      <c r="A289" s="14">
        <v>500129</v>
      </c>
      <c r="B289" t="s">
        <v>0</v>
      </c>
    </row>
    <row r="290" spans="1:4" x14ac:dyDescent="0.25">
      <c r="A290" s="20">
        <v>1002033</v>
      </c>
      <c r="B290" t="s">
        <v>0</v>
      </c>
    </row>
    <row r="291" spans="1:4" x14ac:dyDescent="0.25">
      <c r="A291" s="14">
        <v>1003457</v>
      </c>
      <c r="B291" t="s">
        <v>0</v>
      </c>
    </row>
    <row r="292" spans="1:4" x14ac:dyDescent="0.25">
      <c r="A292" s="14">
        <v>2005223</v>
      </c>
      <c r="B292" t="s">
        <v>0</v>
      </c>
    </row>
    <row r="293" spans="1:4" x14ac:dyDescent="0.25">
      <c r="A293">
        <v>2006107</v>
      </c>
      <c r="B293" t="s">
        <v>0</v>
      </c>
    </row>
    <row r="294" spans="1:4" x14ac:dyDescent="0.25">
      <c r="A294" s="14">
        <v>2012014</v>
      </c>
      <c r="B294" t="s">
        <v>0</v>
      </c>
      <c r="C294">
        <v>3.9</v>
      </c>
    </row>
    <row r="295" spans="1:4" x14ac:dyDescent="0.25">
      <c r="A295" s="14">
        <v>3000152</v>
      </c>
      <c r="B295" t="s">
        <v>0</v>
      </c>
      <c r="D295">
        <v>14</v>
      </c>
    </row>
    <row r="296" spans="1:4" x14ac:dyDescent="0.25">
      <c r="A296">
        <v>3014566</v>
      </c>
      <c r="B296" t="s">
        <v>0</v>
      </c>
    </row>
    <row r="297" spans="1:4" x14ac:dyDescent="0.25">
      <c r="A297">
        <v>3015058</v>
      </c>
      <c r="B297" t="s">
        <v>0</v>
      </c>
    </row>
    <row r="298" spans="1:4" x14ac:dyDescent="0.25">
      <c r="A298" s="18">
        <v>4000996</v>
      </c>
      <c r="B298" t="s">
        <v>0</v>
      </c>
    </row>
    <row r="299" spans="1:4" x14ac:dyDescent="0.25">
      <c r="A299">
        <v>4003768</v>
      </c>
      <c r="B299" t="s">
        <v>0</v>
      </c>
    </row>
    <row r="300" spans="1:4" x14ac:dyDescent="0.25">
      <c r="A300">
        <v>4006540</v>
      </c>
      <c r="B300" t="s">
        <v>0</v>
      </c>
    </row>
    <row r="301" spans="1:4" x14ac:dyDescent="0.25">
      <c r="A301">
        <v>4007054</v>
      </c>
      <c r="B301" t="s">
        <v>0</v>
      </c>
    </row>
    <row r="302" spans="1:4" x14ac:dyDescent="0.25">
      <c r="A302">
        <v>4011002</v>
      </c>
      <c r="B302" t="s">
        <v>0</v>
      </c>
    </row>
    <row r="303" spans="1:4" x14ac:dyDescent="0.25">
      <c r="A303">
        <v>4900268</v>
      </c>
      <c r="B303" t="s">
        <v>0</v>
      </c>
    </row>
    <row r="304" spans="1:4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0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E11"/>
  <sheetViews>
    <sheetView workbookViewId="0">
      <selection activeCell="E12" sqref="E12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3.42578125" bestFit="1" customWidth="1"/>
    <col min="4" max="4" width="33.425781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2154</v>
      </c>
      <c r="D1" t="s">
        <v>95</v>
      </c>
      <c r="E1" t="s">
        <v>133</v>
      </c>
    </row>
    <row r="2" spans="1:5" x14ac:dyDescent="0.25">
      <c r="A2">
        <v>3016056</v>
      </c>
      <c r="B2" t="s">
        <v>5</v>
      </c>
      <c r="C2" t="s">
        <v>2154</v>
      </c>
      <c r="D2" t="s">
        <v>2155</v>
      </c>
      <c r="E2">
        <v>2</v>
      </c>
    </row>
    <row r="3" spans="1:5" x14ac:dyDescent="0.25">
      <c r="A3">
        <v>14242856</v>
      </c>
      <c r="B3" t="s">
        <v>18</v>
      </c>
      <c r="C3" t="s">
        <v>2154</v>
      </c>
      <c r="D3" t="s">
        <v>2149</v>
      </c>
      <c r="E3">
        <v>1</v>
      </c>
    </row>
    <row r="4" spans="1:5" x14ac:dyDescent="0.25">
      <c r="A4">
        <v>1003215</v>
      </c>
      <c r="B4" t="s">
        <v>16</v>
      </c>
      <c r="C4" t="s">
        <v>2154</v>
      </c>
      <c r="D4" t="s">
        <v>2149</v>
      </c>
      <c r="E4">
        <v>1</v>
      </c>
    </row>
    <row r="5" spans="1:5" x14ac:dyDescent="0.25">
      <c r="A5">
        <v>96018835</v>
      </c>
      <c r="B5" t="s">
        <v>16</v>
      </c>
      <c r="C5" t="s">
        <v>2154</v>
      </c>
      <c r="D5" t="s">
        <v>2151</v>
      </c>
      <c r="E5">
        <v>1</v>
      </c>
    </row>
    <row r="6" spans="1:5" x14ac:dyDescent="0.25">
      <c r="A6">
        <v>324</v>
      </c>
      <c r="B6" t="s">
        <v>5</v>
      </c>
      <c r="C6" t="s">
        <v>2154</v>
      </c>
      <c r="D6" t="s">
        <v>2150</v>
      </c>
      <c r="E6">
        <v>1</v>
      </c>
    </row>
    <row r="7" spans="1:5" x14ac:dyDescent="0.25">
      <c r="A7">
        <v>3010583</v>
      </c>
      <c r="B7" t="s">
        <v>3</v>
      </c>
      <c r="C7" t="s">
        <v>2154</v>
      </c>
      <c r="D7" t="s">
        <v>2152</v>
      </c>
      <c r="E7">
        <v>1</v>
      </c>
    </row>
    <row r="8" spans="1:5" x14ac:dyDescent="0.25">
      <c r="A8">
        <v>2012014</v>
      </c>
      <c r="B8" t="s">
        <v>0</v>
      </c>
      <c r="C8" t="s">
        <v>2154</v>
      </c>
      <c r="D8" t="s">
        <v>2148</v>
      </c>
      <c r="E8">
        <v>1</v>
      </c>
    </row>
    <row r="9" spans="1:5" x14ac:dyDescent="0.25">
      <c r="A9">
        <v>3000152</v>
      </c>
      <c r="B9" t="s">
        <v>0</v>
      </c>
      <c r="C9" t="s">
        <v>2154</v>
      </c>
      <c r="D9" t="s">
        <v>2149</v>
      </c>
      <c r="E9">
        <v>1</v>
      </c>
    </row>
    <row r="11" spans="1:5" x14ac:dyDescent="0.25">
      <c r="A11">
        <f>SUBTOTAL(2,Monozyten[Edited_BfArM Nummer2])</f>
        <v>8</v>
      </c>
      <c r="E11">
        <f>SUBTOTAL(9,Monozyten[Total Number of Observations])</f>
        <v>9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T370"/>
  <sheetViews>
    <sheetView workbookViewId="0">
      <selection sqref="A1:T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6" width="29" customWidth="1"/>
    <col min="7" max="8" width="28" customWidth="1"/>
    <col min="9" max="9" width="26.42578125" customWidth="1"/>
    <col min="10" max="14" width="17.85546875" customWidth="1"/>
    <col min="15" max="20" width="18.85546875" customWidth="1"/>
  </cols>
  <sheetData>
    <row r="1" spans="1:20" x14ac:dyDescent="0.25">
      <c r="A1" s="6" t="s">
        <v>96</v>
      </c>
      <c r="B1" s="7" t="s">
        <v>97</v>
      </c>
      <c r="C1" s="2" t="s">
        <v>2156</v>
      </c>
      <c r="D1" s="2" t="s">
        <v>2157</v>
      </c>
      <c r="E1" s="2" t="s">
        <v>2158</v>
      </c>
      <c r="F1" s="2" t="s">
        <v>2159</v>
      </c>
      <c r="G1" s="2" t="s">
        <v>2160</v>
      </c>
      <c r="H1" s="2" t="s">
        <v>2161</v>
      </c>
      <c r="I1" s="2" t="s">
        <v>2162</v>
      </c>
      <c r="J1" s="2" t="s">
        <v>2163</v>
      </c>
      <c r="K1" s="2" t="s">
        <v>2164</v>
      </c>
      <c r="L1" s="2" t="s">
        <v>2165</v>
      </c>
      <c r="M1" s="2" t="s">
        <v>2166</v>
      </c>
      <c r="N1" s="2" t="s">
        <v>2167</v>
      </c>
      <c r="O1" s="2" t="s">
        <v>2168</v>
      </c>
      <c r="P1" s="2" t="s">
        <v>2169</v>
      </c>
      <c r="Q1" s="2" t="s">
        <v>2170</v>
      </c>
      <c r="R1" s="2" t="s">
        <v>2171</v>
      </c>
      <c r="S1" s="2" t="s">
        <v>2172</v>
      </c>
      <c r="T1" s="2" t="s">
        <v>2173</v>
      </c>
    </row>
    <row r="2" spans="1:20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x14ac:dyDescent="0.25">
      <c r="A5">
        <v>95005911</v>
      </c>
      <c r="B5" t="s">
        <v>20</v>
      </c>
    </row>
    <row r="6" spans="1:20" x14ac:dyDescent="0.25">
      <c r="A6">
        <v>99001908</v>
      </c>
      <c r="B6" t="s">
        <v>20</v>
      </c>
    </row>
    <row r="7" spans="1:20" x14ac:dyDescent="0.25">
      <c r="A7">
        <v>99004067</v>
      </c>
      <c r="B7" t="s">
        <v>20</v>
      </c>
    </row>
    <row r="8" spans="1:20" x14ac:dyDescent="0.25">
      <c r="A8">
        <v>97002136</v>
      </c>
      <c r="B8" t="s">
        <v>20</v>
      </c>
    </row>
    <row r="9" spans="1:20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1:20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x14ac:dyDescent="0.25">
      <c r="A13">
        <v>14242856</v>
      </c>
      <c r="B13" t="s">
        <v>18</v>
      </c>
      <c r="I13">
        <v>4</v>
      </c>
    </row>
    <row r="14" spans="1:20" x14ac:dyDescent="0.25">
      <c r="A14">
        <v>99001183</v>
      </c>
      <c r="B14" t="s">
        <v>18</v>
      </c>
    </row>
    <row r="15" spans="1:20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 x14ac:dyDescent="0.25">
      <c r="A18">
        <v>1480</v>
      </c>
      <c r="B18" t="s">
        <v>16</v>
      </c>
    </row>
    <row r="19" spans="1:20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>
        <v>8.1999999999999993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x14ac:dyDescent="0.25">
      <c r="A26">
        <v>99000897</v>
      </c>
      <c r="B26" t="s">
        <v>16</v>
      </c>
    </row>
    <row r="27" spans="1:20" x14ac:dyDescent="0.25">
      <c r="A27">
        <v>99001245</v>
      </c>
      <c r="B27" t="s">
        <v>16</v>
      </c>
    </row>
    <row r="28" spans="1:20" x14ac:dyDescent="0.25">
      <c r="A28">
        <v>99001902</v>
      </c>
      <c r="B28" t="s">
        <v>16</v>
      </c>
    </row>
    <row r="29" spans="1:20" x14ac:dyDescent="0.25">
      <c r="A29">
        <v>99001912</v>
      </c>
      <c r="B29" t="s">
        <v>16</v>
      </c>
    </row>
    <row r="30" spans="1:20" x14ac:dyDescent="0.25">
      <c r="A30">
        <v>99001913</v>
      </c>
      <c r="B30" t="s">
        <v>16</v>
      </c>
    </row>
    <row r="31" spans="1:20" x14ac:dyDescent="0.25">
      <c r="A31">
        <v>99001937</v>
      </c>
      <c r="B31" t="s">
        <v>16</v>
      </c>
    </row>
    <row r="32" spans="1:20" x14ac:dyDescent="0.25">
      <c r="A32">
        <v>99001943</v>
      </c>
      <c r="B32" t="s">
        <v>16</v>
      </c>
    </row>
    <row r="33" spans="1:20" x14ac:dyDescent="0.25">
      <c r="A33">
        <v>99001927</v>
      </c>
      <c r="B33" t="s">
        <v>16</v>
      </c>
    </row>
    <row r="34" spans="1:20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x14ac:dyDescent="0.25">
      <c r="A36" s="14">
        <v>96018835</v>
      </c>
      <c r="B36" t="s">
        <v>16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40" spans="1:20" x14ac:dyDescent="0.25">
      <c r="A40" s="15">
        <v>6016435</v>
      </c>
      <c r="B40" t="s">
        <v>14</v>
      </c>
    </row>
    <row r="41" spans="1:20" x14ac:dyDescent="0.25">
      <c r="A41">
        <v>8045149</v>
      </c>
      <c r="B41" t="s">
        <v>14</v>
      </c>
    </row>
    <row r="42" spans="1:20" x14ac:dyDescent="0.25">
      <c r="A42">
        <v>10023001</v>
      </c>
      <c r="B42" t="s">
        <v>14</v>
      </c>
    </row>
    <row r="43" spans="1:20" x14ac:dyDescent="0.25">
      <c r="A43">
        <v>10027526</v>
      </c>
      <c r="B43" t="s">
        <v>14</v>
      </c>
    </row>
    <row r="44" spans="1:20" x14ac:dyDescent="0.25">
      <c r="A44">
        <v>14222171</v>
      </c>
      <c r="B44" t="s">
        <v>14</v>
      </c>
    </row>
    <row r="45" spans="1:20" x14ac:dyDescent="0.25">
      <c r="A45">
        <v>1006143</v>
      </c>
      <c r="B45" t="s">
        <v>14</v>
      </c>
    </row>
    <row r="46" spans="1:20" x14ac:dyDescent="0.25">
      <c r="A46">
        <v>6006917</v>
      </c>
      <c r="B46" t="s">
        <v>14</v>
      </c>
    </row>
    <row r="48" spans="1:20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5" x14ac:dyDescent="0.25">
      <c r="A129">
        <v>12229481</v>
      </c>
      <c r="B129" t="s">
        <v>5</v>
      </c>
    </row>
    <row r="130" spans="1:15" x14ac:dyDescent="0.25">
      <c r="A130">
        <v>12258821</v>
      </c>
      <c r="B130" t="s">
        <v>5</v>
      </c>
    </row>
    <row r="131" spans="1:15" x14ac:dyDescent="0.25">
      <c r="A131">
        <v>12309729</v>
      </c>
      <c r="B131" t="s">
        <v>5</v>
      </c>
    </row>
    <row r="132" spans="1:15" x14ac:dyDescent="0.25">
      <c r="A132">
        <v>12314941</v>
      </c>
      <c r="B132" t="s">
        <v>5</v>
      </c>
    </row>
    <row r="133" spans="1:15" x14ac:dyDescent="0.25">
      <c r="A133">
        <v>12323945</v>
      </c>
      <c r="B133" t="s">
        <v>5</v>
      </c>
    </row>
    <row r="134" spans="1:15" x14ac:dyDescent="0.25">
      <c r="A134">
        <v>13005942</v>
      </c>
      <c r="B134" t="s">
        <v>5</v>
      </c>
    </row>
    <row r="135" spans="1:15" x14ac:dyDescent="0.25">
      <c r="A135">
        <v>324</v>
      </c>
      <c r="B135" t="s">
        <v>5</v>
      </c>
      <c r="J135">
        <v>6.8</v>
      </c>
    </row>
    <row r="136" spans="1:15" x14ac:dyDescent="0.25">
      <c r="A136" s="14">
        <v>3909</v>
      </c>
      <c r="B136" t="s">
        <v>5</v>
      </c>
    </row>
    <row r="137" spans="1:15" x14ac:dyDescent="0.25">
      <c r="A137" s="14">
        <v>4663</v>
      </c>
      <c r="B137" t="s">
        <v>5</v>
      </c>
    </row>
    <row r="138" spans="1:15" x14ac:dyDescent="0.25">
      <c r="A138">
        <v>1005522</v>
      </c>
      <c r="B138" t="s">
        <v>5</v>
      </c>
      <c r="C138">
        <v>1.4</v>
      </c>
      <c r="D138">
        <v>0.9</v>
      </c>
      <c r="J138">
        <v>1.3</v>
      </c>
      <c r="N138">
        <v>1.2</v>
      </c>
      <c r="O138">
        <v>2</v>
      </c>
    </row>
    <row r="139" spans="1:15" x14ac:dyDescent="0.25">
      <c r="A139">
        <v>1007631</v>
      </c>
      <c r="B139" t="s">
        <v>5</v>
      </c>
    </row>
    <row r="140" spans="1:15" x14ac:dyDescent="0.25">
      <c r="A140">
        <v>1009760</v>
      </c>
      <c r="B140" t="s">
        <v>5</v>
      </c>
    </row>
    <row r="141" spans="1:15" x14ac:dyDescent="0.25">
      <c r="A141">
        <v>2000646</v>
      </c>
      <c r="B141" t="s">
        <v>5</v>
      </c>
    </row>
    <row r="142" spans="1:15" x14ac:dyDescent="0.25">
      <c r="A142">
        <v>2003761</v>
      </c>
      <c r="B142" t="s">
        <v>5</v>
      </c>
    </row>
    <row r="143" spans="1:15" x14ac:dyDescent="0.25">
      <c r="A143">
        <v>2004061</v>
      </c>
      <c r="B143" t="s">
        <v>5</v>
      </c>
    </row>
    <row r="144" spans="1:15" x14ac:dyDescent="0.25">
      <c r="A144">
        <v>2006469</v>
      </c>
      <c r="B144" t="s">
        <v>5</v>
      </c>
    </row>
    <row r="145" spans="1:19" x14ac:dyDescent="0.25">
      <c r="A145" s="14">
        <v>3005132</v>
      </c>
      <c r="B145" t="s">
        <v>5</v>
      </c>
    </row>
    <row r="146" spans="1:19" x14ac:dyDescent="0.25">
      <c r="A146">
        <v>3009119</v>
      </c>
      <c r="B146" t="s">
        <v>5</v>
      </c>
    </row>
    <row r="147" spans="1:19" x14ac:dyDescent="0.25">
      <c r="A147">
        <v>3009936</v>
      </c>
      <c r="B147" t="s">
        <v>5</v>
      </c>
    </row>
    <row r="148" spans="1:19" x14ac:dyDescent="0.25">
      <c r="A148">
        <v>3011094</v>
      </c>
      <c r="B148" t="s">
        <v>5</v>
      </c>
    </row>
    <row r="149" spans="1:19" x14ac:dyDescent="0.25">
      <c r="A149">
        <v>3014643</v>
      </c>
      <c r="B149" t="s">
        <v>5</v>
      </c>
    </row>
    <row r="150" spans="1:19" x14ac:dyDescent="0.25">
      <c r="A150" s="14">
        <v>3016056</v>
      </c>
      <c r="B150" t="s">
        <v>5</v>
      </c>
      <c r="J150">
        <v>1.4</v>
      </c>
      <c r="O150">
        <v>1</v>
      </c>
    </row>
    <row r="151" spans="1:19" x14ac:dyDescent="0.25">
      <c r="A151" s="14">
        <v>3900219</v>
      </c>
      <c r="B151" t="s">
        <v>5</v>
      </c>
    </row>
    <row r="152" spans="1:19" x14ac:dyDescent="0.25">
      <c r="A152">
        <v>4000158</v>
      </c>
      <c r="B152" t="s">
        <v>5</v>
      </c>
    </row>
    <row r="153" spans="1:19" x14ac:dyDescent="0.25">
      <c r="A153">
        <v>4000304</v>
      </c>
      <c r="B153" t="s">
        <v>5</v>
      </c>
    </row>
    <row r="154" spans="1:19" x14ac:dyDescent="0.25">
      <c r="A154" s="14">
        <v>4001905</v>
      </c>
      <c r="B154" t="s">
        <v>5</v>
      </c>
    </row>
    <row r="155" spans="1:19" x14ac:dyDescent="0.25">
      <c r="A155">
        <v>4002206</v>
      </c>
      <c r="B155" t="s">
        <v>5</v>
      </c>
    </row>
    <row r="156" spans="1:19" x14ac:dyDescent="0.25">
      <c r="A156">
        <v>4002715</v>
      </c>
      <c r="B156" t="s">
        <v>5</v>
      </c>
    </row>
    <row r="157" spans="1:19" x14ac:dyDescent="0.25">
      <c r="A157">
        <v>4003924</v>
      </c>
      <c r="B157" t="s">
        <v>5</v>
      </c>
    </row>
    <row r="158" spans="1:19" x14ac:dyDescent="0.25">
      <c r="A158">
        <v>4006051</v>
      </c>
      <c r="B158" t="s">
        <v>5</v>
      </c>
    </row>
    <row r="159" spans="1:19" x14ac:dyDescent="0.25">
      <c r="A159">
        <v>4008140</v>
      </c>
      <c r="B159" t="s">
        <v>5</v>
      </c>
    </row>
    <row r="160" spans="1:19" x14ac:dyDescent="0.25">
      <c r="A160" s="14">
        <v>4009906</v>
      </c>
      <c r="B160" t="s">
        <v>5</v>
      </c>
      <c r="K160">
        <v>4.5999999999999996</v>
      </c>
      <c r="P160">
        <v>3.3</v>
      </c>
      <c r="R160">
        <v>4.8</v>
      </c>
      <c r="S160">
        <v>3.3</v>
      </c>
    </row>
    <row r="161" spans="1:10" x14ac:dyDescent="0.25">
      <c r="A161">
        <v>4011027</v>
      </c>
      <c r="B161" t="s">
        <v>5</v>
      </c>
    </row>
    <row r="162" spans="1:10" x14ac:dyDescent="0.25">
      <c r="A162">
        <v>4011920</v>
      </c>
      <c r="B162" t="s">
        <v>5</v>
      </c>
    </row>
    <row r="163" spans="1:10" x14ac:dyDescent="0.25">
      <c r="A163">
        <v>4012248</v>
      </c>
      <c r="B163" t="s">
        <v>5</v>
      </c>
    </row>
    <row r="164" spans="1:10" x14ac:dyDescent="0.25">
      <c r="A164">
        <v>4013603</v>
      </c>
      <c r="B164" t="s">
        <v>5</v>
      </c>
    </row>
    <row r="165" spans="1:10" x14ac:dyDescent="0.25">
      <c r="A165">
        <v>5004654</v>
      </c>
      <c r="B165" t="s">
        <v>5</v>
      </c>
      <c r="J165">
        <v>5.9</v>
      </c>
    </row>
    <row r="166" spans="1:10" x14ac:dyDescent="0.25">
      <c r="A166" s="16">
        <v>5006761</v>
      </c>
      <c r="B166" t="s">
        <v>5</v>
      </c>
    </row>
    <row r="167" spans="1:10" x14ac:dyDescent="0.25">
      <c r="A167">
        <v>5008807</v>
      </c>
      <c r="B167" t="s">
        <v>5</v>
      </c>
    </row>
    <row r="168" spans="1:10" x14ac:dyDescent="0.25">
      <c r="A168">
        <v>5009400</v>
      </c>
      <c r="B168" t="s">
        <v>5</v>
      </c>
    </row>
    <row r="169" spans="1:10" x14ac:dyDescent="0.25">
      <c r="A169">
        <v>5013211</v>
      </c>
      <c r="B169" t="s">
        <v>5</v>
      </c>
    </row>
    <row r="170" spans="1:10" x14ac:dyDescent="0.25">
      <c r="A170">
        <v>5013494</v>
      </c>
      <c r="B170" t="s">
        <v>5</v>
      </c>
    </row>
    <row r="171" spans="1:10" x14ac:dyDescent="0.25">
      <c r="A171" s="15">
        <v>5016255</v>
      </c>
      <c r="B171" t="s">
        <v>5</v>
      </c>
    </row>
    <row r="172" spans="1:10" x14ac:dyDescent="0.25">
      <c r="A172">
        <v>6005884</v>
      </c>
      <c r="B172" t="s">
        <v>5</v>
      </c>
    </row>
    <row r="173" spans="1:10" x14ac:dyDescent="0.25">
      <c r="A173">
        <v>6012448</v>
      </c>
      <c r="B173" t="s">
        <v>5</v>
      </c>
    </row>
    <row r="174" spans="1:10" x14ac:dyDescent="0.25">
      <c r="A174">
        <v>7000457</v>
      </c>
      <c r="B174" t="s">
        <v>5</v>
      </c>
    </row>
    <row r="175" spans="1:10" x14ac:dyDescent="0.25">
      <c r="A175" s="15">
        <v>7072644</v>
      </c>
      <c r="B175" t="s">
        <v>5</v>
      </c>
    </row>
    <row r="176" spans="1:10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7" x14ac:dyDescent="0.25">
      <c r="A209">
        <v>2002573</v>
      </c>
      <c r="B209" t="s">
        <v>3</v>
      </c>
    </row>
    <row r="210" spans="1:17" x14ac:dyDescent="0.25">
      <c r="A210">
        <v>2003539</v>
      </c>
      <c r="B210" t="s">
        <v>3</v>
      </c>
    </row>
    <row r="211" spans="1:17" x14ac:dyDescent="0.25">
      <c r="A211">
        <v>2003649</v>
      </c>
      <c r="B211" t="s">
        <v>3</v>
      </c>
    </row>
    <row r="212" spans="1:17" x14ac:dyDescent="0.25">
      <c r="A212">
        <v>2005572</v>
      </c>
      <c r="B212" t="s">
        <v>3</v>
      </c>
    </row>
    <row r="213" spans="1:17" x14ac:dyDescent="0.25">
      <c r="A213">
        <v>2013117</v>
      </c>
      <c r="B213" t="s">
        <v>3</v>
      </c>
    </row>
    <row r="214" spans="1:17" x14ac:dyDescent="0.25">
      <c r="A214" s="14">
        <v>3009633</v>
      </c>
      <c r="B214" t="s">
        <v>3</v>
      </c>
    </row>
    <row r="215" spans="1:17" x14ac:dyDescent="0.25">
      <c r="A215" s="14">
        <v>3010583</v>
      </c>
      <c r="B215" t="s">
        <v>3</v>
      </c>
      <c r="Q215">
        <v>2</v>
      </c>
    </row>
    <row r="216" spans="1:17" x14ac:dyDescent="0.25">
      <c r="A216" s="18">
        <v>3011892</v>
      </c>
      <c r="B216" t="s">
        <v>3</v>
      </c>
    </row>
    <row r="217" spans="1:17" x14ac:dyDescent="0.25">
      <c r="A217">
        <v>4001382</v>
      </c>
      <c r="B217" t="s">
        <v>3</v>
      </c>
    </row>
    <row r="218" spans="1:17" x14ac:dyDescent="0.25">
      <c r="A218">
        <v>5018675</v>
      </c>
      <c r="B218" t="s">
        <v>3</v>
      </c>
      <c r="N218">
        <v>7</v>
      </c>
    </row>
    <row r="219" spans="1:17" x14ac:dyDescent="0.25">
      <c r="A219" s="14">
        <v>6050168</v>
      </c>
      <c r="B219" t="s">
        <v>3</v>
      </c>
    </row>
    <row r="220" spans="1:17" x14ac:dyDescent="0.25">
      <c r="A220" s="16">
        <v>6062742</v>
      </c>
      <c r="B220" t="s">
        <v>3</v>
      </c>
    </row>
    <row r="221" spans="1:17" x14ac:dyDescent="0.25">
      <c r="A221">
        <v>7003242</v>
      </c>
      <c r="B221" t="s">
        <v>3</v>
      </c>
    </row>
    <row r="222" spans="1:17" x14ac:dyDescent="0.25">
      <c r="A222">
        <v>8016252</v>
      </c>
      <c r="B222" t="s">
        <v>3</v>
      </c>
    </row>
    <row r="223" spans="1:17" x14ac:dyDescent="0.25">
      <c r="A223">
        <v>12022536</v>
      </c>
      <c r="B223" t="s">
        <v>3</v>
      </c>
    </row>
    <row r="224" spans="1:17" x14ac:dyDescent="0.25">
      <c r="A224">
        <v>13020792</v>
      </c>
      <c r="B224" t="s">
        <v>3</v>
      </c>
    </row>
    <row r="225" spans="1:10" x14ac:dyDescent="0.25">
      <c r="A225">
        <v>97005797</v>
      </c>
      <c r="B225" t="s">
        <v>3</v>
      </c>
    </row>
    <row r="226" spans="1:10" x14ac:dyDescent="0.25">
      <c r="A226">
        <v>99000345</v>
      </c>
      <c r="B226" t="s">
        <v>3</v>
      </c>
    </row>
    <row r="227" spans="1:10" x14ac:dyDescent="0.25">
      <c r="A227" s="14">
        <v>5006592</v>
      </c>
      <c r="B227" t="s">
        <v>3</v>
      </c>
    </row>
    <row r="228" spans="1:10" x14ac:dyDescent="0.25">
      <c r="A228">
        <v>5007274</v>
      </c>
      <c r="B228" t="s">
        <v>3</v>
      </c>
    </row>
    <row r="229" spans="1:10" x14ac:dyDescent="0.25">
      <c r="A229">
        <v>5015851</v>
      </c>
      <c r="B229" t="s">
        <v>3</v>
      </c>
    </row>
    <row r="230" spans="1:10" x14ac:dyDescent="0.25">
      <c r="A230">
        <v>6015647</v>
      </c>
      <c r="B230" t="s">
        <v>3</v>
      </c>
      <c r="J230">
        <v>0.4</v>
      </c>
    </row>
    <row r="231" spans="1:10" x14ac:dyDescent="0.25">
      <c r="A231" s="14">
        <v>6056633</v>
      </c>
      <c r="B231" t="s">
        <v>3</v>
      </c>
    </row>
    <row r="232" spans="1:10" x14ac:dyDescent="0.25">
      <c r="A232">
        <v>7086224</v>
      </c>
      <c r="B232" t="s">
        <v>3</v>
      </c>
    </row>
    <row r="233" spans="1:10" x14ac:dyDescent="0.25">
      <c r="A233" s="14">
        <v>8040959</v>
      </c>
      <c r="B233" t="s">
        <v>3</v>
      </c>
    </row>
    <row r="234" spans="1:10" x14ac:dyDescent="0.25">
      <c r="A234">
        <v>8107048</v>
      </c>
      <c r="B234" t="s">
        <v>3</v>
      </c>
    </row>
    <row r="235" spans="1:10" x14ac:dyDescent="0.25">
      <c r="A235" s="14">
        <v>8124044</v>
      </c>
      <c r="B235" t="s">
        <v>3</v>
      </c>
    </row>
    <row r="236" spans="1:10" x14ac:dyDescent="0.25">
      <c r="A236">
        <v>8142949</v>
      </c>
      <c r="B236" t="s">
        <v>3</v>
      </c>
    </row>
    <row r="237" spans="1:10" x14ac:dyDescent="0.25">
      <c r="A237">
        <v>9023306</v>
      </c>
      <c r="B237" t="s">
        <v>3</v>
      </c>
    </row>
    <row r="238" spans="1:10" x14ac:dyDescent="0.25">
      <c r="A238">
        <v>9034464</v>
      </c>
      <c r="B238" t="s">
        <v>3</v>
      </c>
    </row>
    <row r="239" spans="1:10" x14ac:dyDescent="0.25">
      <c r="A239">
        <v>9040167</v>
      </c>
      <c r="B239" t="s">
        <v>3</v>
      </c>
    </row>
    <row r="240" spans="1:10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4" x14ac:dyDescent="0.25">
      <c r="A289" s="14">
        <v>500129</v>
      </c>
      <c r="B289" t="s">
        <v>0</v>
      </c>
    </row>
    <row r="290" spans="1:14" x14ac:dyDescent="0.25">
      <c r="A290" s="20">
        <v>1002033</v>
      </c>
      <c r="B290" t="s">
        <v>0</v>
      </c>
    </row>
    <row r="291" spans="1:14" x14ac:dyDescent="0.25">
      <c r="A291" s="14">
        <v>1003457</v>
      </c>
      <c r="B291" t="s">
        <v>0</v>
      </c>
    </row>
    <row r="292" spans="1:14" x14ac:dyDescent="0.25">
      <c r="A292" s="14">
        <v>2005223</v>
      </c>
      <c r="B292" t="s">
        <v>0</v>
      </c>
    </row>
    <row r="293" spans="1:14" x14ac:dyDescent="0.25">
      <c r="A293">
        <v>2006107</v>
      </c>
      <c r="B293" t="s">
        <v>0</v>
      </c>
    </row>
    <row r="294" spans="1:14" x14ac:dyDescent="0.25">
      <c r="A294" s="14">
        <v>2012014</v>
      </c>
      <c r="B294" t="s">
        <v>0</v>
      </c>
      <c r="F294">
        <v>1.5</v>
      </c>
      <c r="L294">
        <v>2</v>
      </c>
    </row>
    <row r="295" spans="1:14" x14ac:dyDescent="0.25">
      <c r="A295" s="14">
        <v>3000152</v>
      </c>
      <c r="B295" t="s">
        <v>0</v>
      </c>
      <c r="I295">
        <v>14</v>
      </c>
    </row>
    <row r="296" spans="1:14" x14ac:dyDescent="0.25">
      <c r="A296">
        <v>3014566</v>
      </c>
      <c r="B296" t="s">
        <v>0</v>
      </c>
    </row>
    <row r="297" spans="1:14" x14ac:dyDescent="0.25">
      <c r="A297">
        <v>3015058</v>
      </c>
      <c r="B297" t="s">
        <v>0</v>
      </c>
    </row>
    <row r="298" spans="1:14" x14ac:dyDescent="0.25">
      <c r="A298" s="18">
        <v>4000996</v>
      </c>
      <c r="B298" t="s">
        <v>0</v>
      </c>
    </row>
    <row r="299" spans="1:14" x14ac:dyDescent="0.25">
      <c r="A299">
        <v>4003768</v>
      </c>
      <c r="B299" t="s">
        <v>0</v>
      </c>
    </row>
    <row r="300" spans="1:14" x14ac:dyDescent="0.25">
      <c r="A300">
        <v>4006540</v>
      </c>
      <c r="B300" t="s">
        <v>0</v>
      </c>
    </row>
    <row r="301" spans="1:14" x14ac:dyDescent="0.25">
      <c r="A301">
        <v>4007054</v>
      </c>
      <c r="B301" t="s">
        <v>0</v>
      </c>
    </row>
    <row r="302" spans="1:14" x14ac:dyDescent="0.25">
      <c r="A302">
        <v>4011002</v>
      </c>
      <c r="B302" t="s">
        <v>0</v>
      </c>
    </row>
    <row r="303" spans="1:14" x14ac:dyDescent="0.25">
      <c r="A303">
        <v>4900268</v>
      </c>
      <c r="B303" t="s">
        <v>0</v>
      </c>
    </row>
    <row r="304" spans="1:14" x14ac:dyDescent="0.25">
      <c r="A304">
        <v>5001097</v>
      </c>
      <c r="B304" t="s">
        <v>0</v>
      </c>
      <c r="G304">
        <v>1.5</v>
      </c>
      <c r="H304">
        <v>0.7</v>
      </c>
      <c r="N304">
        <v>1.7</v>
      </c>
    </row>
    <row r="305" spans="1:7" x14ac:dyDescent="0.25">
      <c r="A305">
        <v>5001098</v>
      </c>
      <c r="B305" t="s">
        <v>0</v>
      </c>
      <c r="E305">
        <v>1.5</v>
      </c>
      <c r="G305">
        <v>0.4</v>
      </c>
    </row>
    <row r="306" spans="1:7" x14ac:dyDescent="0.25">
      <c r="A306">
        <v>5006152</v>
      </c>
      <c r="B306" t="s">
        <v>0</v>
      </c>
    </row>
    <row r="307" spans="1:7" x14ac:dyDescent="0.25">
      <c r="A307" s="16">
        <v>5011824</v>
      </c>
      <c r="B307" t="s">
        <v>0</v>
      </c>
    </row>
    <row r="308" spans="1:7" x14ac:dyDescent="0.25">
      <c r="A308">
        <v>5016179</v>
      </c>
      <c r="B308" t="s">
        <v>0</v>
      </c>
    </row>
    <row r="309" spans="1:7" x14ac:dyDescent="0.25">
      <c r="A309">
        <v>5018677</v>
      </c>
      <c r="B309" t="s">
        <v>0</v>
      </c>
    </row>
    <row r="310" spans="1:7" x14ac:dyDescent="0.25">
      <c r="A310">
        <v>8012361</v>
      </c>
      <c r="B310" t="s">
        <v>0</v>
      </c>
    </row>
    <row r="311" spans="1:7" x14ac:dyDescent="0.25">
      <c r="A311">
        <v>7079011</v>
      </c>
      <c r="B311" t="s">
        <v>0</v>
      </c>
    </row>
    <row r="312" spans="1:7" x14ac:dyDescent="0.25">
      <c r="A312">
        <v>8055349</v>
      </c>
      <c r="B312" t="s">
        <v>0</v>
      </c>
    </row>
    <row r="313" spans="1:7" x14ac:dyDescent="0.25">
      <c r="A313">
        <v>8135416</v>
      </c>
      <c r="B313" t="s">
        <v>0</v>
      </c>
    </row>
    <row r="314" spans="1:7" x14ac:dyDescent="0.25">
      <c r="A314">
        <v>93018945</v>
      </c>
      <c r="B314" t="s">
        <v>0</v>
      </c>
    </row>
    <row r="315" spans="1:7" x14ac:dyDescent="0.25">
      <c r="A315">
        <v>94009028</v>
      </c>
      <c r="B315" t="s">
        <v>0</v>
      </c>
    </row>
    <row r="316" spans="1:7" x14ac:dyDescent="0.25">
      <c r="A316">
        <v>95005907</v>
      </c>
      <c r="B316" t="s">
        <v>0</v>
      </c>
    </row>
    <row r="317" spans="1:7" x14ac:dyDescent="0.25">
      <c r="A317">
        <v>95900164</v>
      </c>
      <c r="B317" t="s">
        <v>0</v>
      </c>
    </row>
    <row r="318" spans="1:7" x14ac:dyDescent="0.25">
      <c r="A318">
        <v>96015811</v>
      </c>
      <c r="B318" t="s">
        <v>0</v>
      </c>
    </row>
    <row r="319" spans="1:7" x14ac:dyDescent="0.25">
      <c r="A319">
        <v>97001240</v>
      </c>
      <c r="B319" t="s">
        <v>0</v>
      </c>
    </row>
    <row r="320" spans="1:7" x14ac:dyDescent="0.25">
      <c r="A320">
        <v>97005366</v>
      </c>
      <c r="B320" t="s">
        <v>0</v>
      </c>
    </row>
    <row r="321" spans="1:9" x14ac:dyDescent="0.25">
      <c r="A321">
        <v>98000595</v>
      </c>
      <c r="B321" t="s">
        <v>0</v>
      </c>
    </row>
    <row r="322" spans="1:9" x14ac:dyDescent="0.25">
      <c r="A322">
        <v>98002692</v>
      </c>
      <c r="B322" t="s">
        <v>0</v>
      </c>
    </row>
    <row r="323" spans="1:9" x14ac:dyDescent="0.25">
      <c r="A323">
        <v>98005277</v>
      </c>
      <c r="B323" t="s">
        <v>0</v>
      </c>
      <c r="I323">
        <v>10</v>
      </c>
    </row>
    <row r="324" spans="1:9" x14ac:dyDescent="0.25">
      <c r="A324">
        <v>99001815</v>
      </c>
      <c r="B324" t="s">
        <v>0</v>
      </c>
    </row>
    <row r="325" spans="1:9" x14ac:dyDescent="0.25">
      <c r="A325">
        <v>6012361</v>
      </c>
      <c r="B325" t="s">
        <v>0</v>
      </c>
    </row>
    <row r="326" spans="1:9" x14ac:dyDescent="0.25">
      <c r="A326">
        <v>6015793</v>
      </c>
      <c r="B326" t="s">
        <v>0</v>
      </c>
    </row>
    <row r="327" spans="1:9" x14ac:dyDescent="0.25">
      <c r="A327">
        <v>6043619</v>
      </c>
      <c r="B327" t="s">
        <v>0</v>
      </c>
    </row>
    <row r="328" spans="1:9" x14ac:dyDescent="0.25">
      <c r="A328">
        <v>7001097</v>
      </c>
      <c r="B328" t="s">
        <v>0</v>
      </c>
    </row>
    <row r="329" spans="1:9" x14ac:dyDescent="0.25">
      <c r="A329">
        <v>7011435</v>
      </c>
      <c r="B329" t="s">
        <v>0</v>
      </c>
    </row>
    <row r="330" spans="1:9" x14ac:dyDescent="0.25">
      <c r="A330">
        <v>7045811</v>
      </c>
      <c r="B330" t="s">
        <v>0</v>
      </c>
    </row>
    <row r="331" spans="1:9" x14ac:dyDescent="0.25">
      <c r="A331">
        <v>7071198</v>
      </c>
      <c r="B331" t="s">
        <v>0</v>
      </c>
    </row>
    <row r="332" spans="1:9" x14ac:dyDescent="0.25">
      <c r="A332">
        <v>7101143</v>
      </c>
      <c r="B332" t="s">
        <v>0</v>
      </c>
    </row>
    <row r="333" spans="1:9" x14ac:dyDescent="0.25">
      <c r="A333">
        <v>8073350</v>
      </c>
      <c r="B333" t="s">
        <v>0</v>
      </c>
    </row>
    <row r="334" spans="1:9" x14ac:dyDescent="0.25">
      <c r="A334">
        <v>8073645</v>
      </c>
      <c r="B334" t="s">
        <v>0</v>
      </c>
    </row>
    <row r="335" spans="1:9" x14ac:dyDescent="0.25">
      <c r="A335" s="20">
        <v>8089666</v>
      </c>
      <c r="B335" t="s">
        <v>0</v>
      </c>
    </row>
    <row r="336" spans="1:9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0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E18"/>
  <sheetViews>
    <sheetView workbookViewId="0">
      <selection activeCell="E19" sqref="E19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3.71093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2174</v>
      </c>
      <c r="D1" t="s">
        <v>95</v>
      </c>
      <c r="E1" t="s">
        <v>133</v>
      </c>
    </row>
    <row r="2" spans="1:5" x14ac:dyDescent="0.25">
      <c r="A2">
        <v>1005522</v>
      </c>
      <c r="B2" t="s">
        <v>5</v>
      </c>
      <c r="C2" t="s">
        <v>2174</v>
      </c>
      <c r="D2" t="s">
        <v>2175</v>
      </c>
      <c r="E2">
        <v>5</v>
      </c>
    </row>
    <row r="3" spans="1:5" x14ac:dyDescent="0.25">
      <c r="A3">
        <v>4009906</v>
      </c>
      <c r="B3" t="s">
        <v>5</v>
      </c>
      <c r="C3" t="s">
        <v>2174</v>
      </c>
      <c r="D3" t="s">
        <v>2177</v>
      </c>
      <c r="E3">
        <v>4</v>
      </c>
    </row>
    <row r="4" spans="1:5" x14ac:dyDescent="0.25">
      <c r="A4">
        <v>5001097</v>
      </c>
      <c r="B4" t="s">
        <v>0</v>
      </c>
      <c r="C4" t="s">
        <v>2174</v>
      </c>
      <c r="D4" t="s">
        <v>2179</v>
      </c>
      <c r="E4">
        <v>3</v>
      </c>
    </row>
    <row r="5" spans="1:5" x14ac:dyDescent="0.25">
      <c r="A5">
        <v>3016056</v>
      </c>
      <c r="B5" t="s">
        <v>5</v>
      </c>
      <c r="C5" t="s">
        <v>2174</v>
      </c>
      <c r="D5" t="s">
        <v>2176</v>
      </c>
      <c r="E5">
        <v>2</v>
      </c>
    </row>
    <row r="6" spans="1:5" x14ac:dyDescent="0.25">
      <c r="A6">
        <v>2012014</v>
      </c>
      <c r="B6" t="s">
        <v>0</v>
      </c>
      <c r="C6" t="s">
        <v>2174</v>
      </c>
      <c r="D6" t="s">
        <v>2178</v>
      </c>
      <c r="E6">
        <v>2</v>
      </c>
    </row>
    <row r="7" spans="1:5" x14ac:dyDescent="0.25">
      <c r="A7">
        <v>5001098</v>
      </c>
      <c r="B7" t="s">
        <v>0</v>
      </c>
      <c r="C7" t="s">
        <v>2174</v>
      </c>
      <c r="D7" t="s">
        <v>2180</v>
      </c>
      <c r="E7">
        <v>2</v>
      </c>
    </row>
    <row r="8" spans="1:5" x14ac:dyDescent="0.25">
      <c r="A8">
        <v>14242856</v>
      </c>
      <c r="B8" t="s">
        <v>18</v>
      </c>
      <c r="C8" t="s">
        <v>2174</v>
      </c>
      <c r="D8" t="s">
        <v>2162</v>
      </c>
      <c r="E8">
        <v>1</v>
      </c>
    </row>
    <row r="9" spans="1:5" x14ac:dyDescent="0.25">
      <c r="A9">
        <v>1003215</v>
      </c>
      <c r="B9" t="s">
        <v>16</v>
      </c>
      <c r="C9" t="s">
        <v>2174</v>
      </c>
      <c r="D9" t="s">
        <v>2162</v>
      </c>
      <c r="E9">
        <v>1</v>
      </c>
    </row>
    <row r="10" spans="1:5" x14ac:dyDescent="0.25">
      <c r="A10">
        <v>324</v>
      </c>
      <c r="B10" t="s">
        <v>5</v>
      </c>
      <c r="C10" t="s">
        <v>2174</v>
      </c>
      <c r="D10" t="s">
        <v>2163</v>
      </c>
      <c r="E10">
        <v>1</v>
      </c>
    </row>
    <row r="11" spans="1:5" x14ac:dyDescent="0.25">
      <c r="A11">
        <v>5004654</v>
      </c>
      <c r="B11" t="s">
        <v>5</v>
      </c>
      <c r="C11" t="s">
        <v>2174</v>
      </c>
      <c r="D11" t="s">
        <v>2163</v>
      </c>
      <c r="E11">
        <v>1</v>
      </c>
    </row>
    <row r="12" spans="1:5" x14ac:dyDescent="0.25">
      <c r="A12">
        <v>3010583</v>
      </c>
      <c r="B12" t="s">
        <v>3</v>
      </c>
      <c r="C12" t="s">
        <v>2174</v>
      </c>
      <c r="D12" t="s">
        <v>2170</v>
      </c>
      <c r="E12">
        <v>1</v>
      </c>
    </row>
    <row r="13" spans="1:5" x14ac:dyDescent="0.25">
      <c r="A13">
        <v>5018675</v>
      </c>
      <c r="B13" t="s">
        <v>3</v>
      </c>
      <c r="C13" t="s">
        <v>2174</v>
      </c>
      <c r="D13" t="s">
        <v>2167</v>
      </c>
      <c r="E13">
        <v>1</v>
      </c>
    </row>
    <row r="14" spans="1:5" x14ac:dyDescent="0.25">
      <c r="A14">
        <v>6015647</v>
      </c>
      <c r="B14" t="s">
        <v>3</v>
      </c>
      <c r="C14" t="s">
        <v>2174</v>
      </c>
      <c r="D14" t="s">
        <v>2163</v>
      </c>
      <c r="E14">
        <v>1</v>
      </c>
    </row>
    <row r="15" spans="1:5" x14ac:dyDescent="0.25">
      <c r="A15">
        <v>3000152</v>
      </c>
      <c r="B15" t="s">
        <v>0</v>
      </c>
      <c r="C15" t="s">
        <v>2174</v>
      </c>
      <c r="D15" t="s">
        <v>2162</v>
      </c>
      <c r="E15">
        <v>1</v>
      </c>
    </row>
    <row r="16" spans="1:5" x14ac:dyDescent="0.25">
      <c r="A16">
        <v>98005277</v>
      </c>
      <c r="B16" t="s">
        <v>0</v>
      </c>
      <c r="C16" t="s">
        <v>2174</v>
      </c>
      <c r="D16" t="s">
        <v>2162</v>
      </c>
      <c r="E16">
        <v>1</v>
      </c>
    </row>
    <row r="18" spans="1:5" x14ac:dyDescent="0.25">
      <c r="A18">
        <f>SUBTOTAL(2,Eosinophile[Edited_BfArM Nummer2])</f>
        <v>15</v>
      </c>
      <c r="E18">
        <f>SUBTOTAL(9,Eosinophile[Total Number of Observations])</f>
        <v>27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43563-AAD5-4D68-A48A-99F5688C7366}">
  <dimension ref="A1:Z384"/>
  <sheetViews>
    <sheetView workbookViewId="0">
      <selection sqref="A1:Z370"/>
    </sheetView>
  </sheetViews>
  <sheetFormatPr baseColWidth="10" defaultRowHeight="15" x14ac:dyDescent="0.25"/>
  <cols>
    <col min="1" max="1" width="24.85546875" customWidth="1"/>
    <col min="2" max="2" width="13.42578125" customWidth="1"/>
    <col min="3" max="7" width="29.85546875" customWidth="1"/>
    <col min="8" max="10" width="28.85546875" customWidth="1"/>
    <col min="11" max="11" width="27.28515625" customWidth="1"/>
    <col min="12" max="17" width="18.7109375" customWidth="1"/>
    <col min="18" max="26" width="19.7109375" customWidth="1"/>
  </cols>
  <sheetData>
    <row r="1" spans="1:26" x14ac:dyDescent="0.25">
      <c r="A1" s="6" t="s">
        <v>96</v>
      </c>
      <c r="B1" s="7" t="s">
        <v>97</v>
      </c>
      <c r="C1" s="2" t="s">
        <v>2181</v>
      </c>
      <c r="D1" s="2" t="s">
        <v>2182</v>
      </c>
      <c r="E1" s="2" t="s">
        <v>2183</v>
      </c>
      <c r="F1" s="2" t="s">
        <v>2184</v>
      </c>
      <c r="G1" s="2" t="s">
        <v>2185</v>
      </c>
      <c r="H1" s="2" t="s">
        <v>2186</v>
      </c>
      <c r="I1" s="2" t="s">
        <v>2187</v>
      </c>
      <c r="J1" s="2" t="s">
        <v>2188</v>
      </c>
      <c r="K1" s="2" t="s">
        <v>2189</v>
      </c>
      <c r="L1" s="2" t="s">
        <v>2190</v>
      </c>
      <c r="M1" s="2" t="s">
        <v>2191</v>
      </c>
      <c r="N1" s="2" t="s">
        <v>2192</v>
      </c>
      <c r="O1" s="2" t="s">
        <v>2193</v>
      </c>
      <c r="P1" s="2" t="s">
        <v>2194</v>
      </c>
      <c r="Q1" s="2" t="s">
        <v>2195</v>
      </c>
      <c r="R1" s="2" t="s">
        <v>2196</v>
      </c>
      <c r="S1" s="2" t="s">
        <v>2197</v>
      </c>
      <c r="T1" s="2" t="s">
        <v>2198</v>
      </c>
      <c r="U1" s="2" t="s">
        <v>2199</v>
      </c>
      <c r="V1" s="2" t="s">
        <v>2200</v>
      </c>
      <c r="W1" s="2" t="s">
        <v>2201</v>
      </c>
      <c r="X1" s="2" t="s">
        <v>2202</v>
      </c>
      <c r="Y1" s="2" t="s">
        <v>2203</v>
      </c>
      <c r="Z1" s="2" t="s">
        <v>2204</v>
      </c>
    </row>
    <row r="2" spans="1:26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>
        <v>80</v>
      </c>
    </row>
    <row r="3" spans="1:26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25">
      <c r="A5">
        <v>95005911</v>
      </c>
      <c r="B5" t="s">
        <v>20</v>
      </c>
    </row>
    <row r="6" spans="1:26" x14ac:dyDescent="0.25">
      <c r="A6">
        <v>99001908</v>
      </c>
      <c r="B6" t="s">
        <v>20</v>
      </c>
    </row>
    <row r="7" spans="1:26" x14ac:dyDescent="0.25">
      <c r="A7">
        <v>99004067</v>
      </c>
      <c r="B7" t="s">
        <v>20</v>
      </c>
    </row>
    <row r="8" spans="1:26" x14ac:dyDescent="0.25">
      <c r="A8">
        <v>97002136</v>
      </c>
      <c r="B8" t="s">
        <v>20</v>
      </c>
    </row>
    <row r="9" spans="1:26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25">
      <c r="A13">
        <v>14242856</v>
      </c>
      <c r="B13" t="s">
        <v>18</v>
      </c>
      <c r="K13">
        <v>80</v>
      </c>
    </row>
    <row r="14" spans="1:26" x14ac:dyDescent="0.25">
      <c r="A14">
        <v>99001183</v>
      </c>
      <c r="B14" t="s">
        <v>18</v>
      </c>
    </row>
    <row r="15" spans="1:26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x14ac:dyDescent="0.25">
      <c r="A18">
        <v>1480</v>
      </c>
      <c r="B18" t="s">
        <v>16</v>
      </c>
    </row>
    <row r="19" spans="1:26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>
        <v>65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x14ac:dyDescent="0.25">
      <c r="A26">
        <v>99000897</v>
      </c>
      <c r="B26" t="s">
        <v>16</v>
      </c>
    </row>
    <row r="27" spans="1:26" x14ac:dyDescent="0.25">
      <c r="A27">
        <v>99001245</v>
      </c>
      <c r="B27" t="s">
        <v>16</v>
      </c>
    </row>
    <row r="28" spans="1:26" x14ac:dyDescent="0.25">
      <c r="A28">
        <v>99001902</v>
      </c>
      <c r="B28" t="s">
        <v>16</v>
      </c>
    </row>
    <row r="29" spans="1:26" x14ac:dyDescent="0.25">
      <c r="A29">
        <v>99001912</v>
      </c>
      <c r="B29" t="s">
        <v>16</v>
      </c>
    </row>
    <row r="30" spans="1:26" x14ac:dyDescent="0.25">
      <c r="A30">
        <v>99001913</v>
      </c>
      <c r="B30" t="s">
        <v>16</v>
      </c>
    </row>
    <row r="31" spans="1:26" x14ac:dyDescent="0.25">
      <c r="A31">
        <v>99001937</v>
      </c>
      <c r="B31" t="s">
        <v>16</v>
      </c>
    </row>
    <row r="32" spans="1:26" x14ac:dyDescent="0.25">
      <c r="A32">
        <v>99001943</v>
      </c>
      <c r="B32" t="s">
        <v>16</v>
      </c>
    </row>
    <row r="33" spans="1:26" x14ac:dyDescent="0.25">
      <c r="A33">
        <v>99001927</v>
      </c>
      <c r="B33" t="s">
        <v>16</v>
      </c>
    </row>
    <row r="34" spans="1:26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40" spans="1:26" x14ac:dyDescent="0.25">
      <c r="A40" s="15">
        <v>6016435</v>
      </c>
      <c r="B40" t="s">
        <v>14</v>
      </c>
    </row>
    <row r="41" spans="1:26" x14ac:dyDescent="0.25">
      <c r="A41">
        <v>8045149</v>
      </c>
      <c r="B41" t="s">
        <v>14</v>
      </c>
    </row>
    <row r="42" spans="1:26" x14ac:dyDescent="0.25">
      <c r="A42">
        <v>10023001</v>
      </c>
      <c r="B42" t="s">
        <v>14</v>
      </c>
      <c r="K42">
        <v>65</v>
      </c>
    </row>
    <row r="43" spans="1:26" x14ac:dyDescent="0.25">
      <c r="A43">
        <v>10027526</v>
      </c>
      <c r="B43" t="s">
        <v>14</v>
      </c>
      <c r="L43">
        <v>59.46</v>
      </c>
    </row>
    <row r="44" spans="1:26" x14ac:dyDescent="0.25">
      <c r="A44">
        <v>14222171</v>
      </c>
      <c r="B44" t="s">
        <v>14</v>
      </c>
    </row>
    <row r="45" spans="1:26" x14ac:dyDescent="0.25">
      <c r="A45">
        <v>1006143</v>
      </c>
      <c r="B45" t="s">
        <v>14</v>
      </c>
    </row>
    <row r="46" spans="1:26" x14ac:dyDescent="0.25">
      <c r="A46">
        <v>6006917</v>
      </c>
      <c r="B46" t="s">
        <v>14</v>
      </c>
    </row>
    <row r="48" spans="1:26" x14ac:dyDescent="0.25">
      <c r="A48">
        <v>8057159</v>
      </c>
      <c r="B48" t="s">
        <v>12</v>
      </c>
    </row>
    <row r="49" spans="1:15" x14ac:dyDescent="0.25">
      <c r="A49" s="14">
        <v>9140312</v>
      </c>
      <c r="B49" t="s">
        <v>12</v>
      </c>
      <c r="N49">
        <v>75.8</v>
      </c>
    </row>
    <row r="50" spans="1:15" x14ac:dyDescent="0.25">
      <c r="A50">
        <v>12008230</v>
      </c>
      <c r="B50" t="s">
        <v>12</v>
      </c>
    </row>
    <row r="51" spans="1:15" x14ac:dyDescent="0.25">
      <c r="A51">
        <v>12088444</v>
      </c>
      <c r="B51" t="s">
        <v>12</v>
      </c>
    </row>
    <row r="52" spans="1:15" x14ac:dyDescent="0.25">
      <c r="A52" s="14">
        <v>13118872</v>
      </c>
      <c r="B52" t="s">
        <v>12</v>
      </c>
      <c r="O52">
        <v>87.62</v>
      </c>
    </row>
    <row r="53" spans="1:15" x14ac:dyDescent="0.25">
      <c r="A53">
        <v>12012030</v>
      </c>
      <c r="B53" t="s">
        <v>12</v>
      </c>
    </row>
    <row r="55" spans="1:15" x14ac:dyDescent="0.25">
      <c r="A55" s="15">
        <v>9074418</v>
      </c>
      <c r="B55" t="s">
        <v>11</v>
      </c>
      <c r="N55">
        <v>87</v>
      </c>
    </row>
    <row r="56" spans="1:15" x14ac:dyDescent="0.25">
      <c r="A56" s="14">
        <v>1263</v>
      </c>
      <c r="B56" t="s">
        <v>11</v>
      </c>
    </row>
    <row r="57" spans="1:15" x14ac:dyDescent="0.25">
      <c r="A57">
        <v>98004910</v>
      </c>
      <c r="B57" t="s">
        <v>11</v>
      </c>
    </row>
    <row r="58" spans="1:15" x14ac:dyDescent="0.25">
      <c r="A58" s="15">
        <v>7103068</v>
      </c>
      <c r="B58" t="s">
        <v>11</v>
      </c>
    </row>
    <row r="59" spans="1:15" x14ac:dyDescent="0.25">
      <c r="A59">
        <v>11240728</v>
      </c>
      <c r="B59" t="s">
        <v>11</v>
      </c>
    </row>
    <row r="61" spans="1:15" x14ac:dyDescent="0.25">
      <c r="A61">
        <v>5015869</v>
      </c>
      <c r="B61" t="s">
        <v>5</v>
      </c>
    </row>
    <row r="62" spans="1:15" x14ac:dyDescent="0.25">
      <c r="A62" s="15">
        <v>5016969</v>
      </c>
      <c r="B62" t="s">
        <v>5</v>
      </c>
    </row>
    <row r="63" spans="1:15" x14ac:dyDescent="0.25">
      <c r="A63">
        <v>6023231</v>
      </c>
      <c r="B63" t="s">
        <v>5</v>
      </c>
    </row>
    <row r="64" spans="1:15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3" x14ac:dyDescent="0.25">
      <c r="A97" s="14">
        <v>9150676</v>
      </c>
      <c r="B97" t="s">
        <v>5</v>
      </c>
    </row>
    <row r="98" spans="1:23" x14ac:dyDescent="0.25">
      <c r="A98" s="14">
        <v>10010926</v>
      </c>
      <c r="B98" t="s">
        <v>5</v>
      </c>
    </row>
    <row r="99" spans="1:23" x14ac:dyDescent="0.25">
      <c r="A99">
        <v>10030897</v>
      </c>
      <c r="B99" t="s">
        <v>5</v>
      </c>
      <c r="E99">
        <v>44</v>
      </c>
      <c r="L99">
        <v>83</v>
      </c>
      <c r="P99">
        <v>60</v>
      </c>
      <c r="R99">
        <v>46</v>
      </c>
      <c r="U99">
        <v>42</v>
      </c>
      <c r="W99">
        <v>48</v>
      </c>
    </row>
    <row r="100" spans="1:23" x14ac:dyDescent="0.25">
      <c r="A100" s="16">
        <v>10091530</v>
      </c>
      <c r="B100" t="s">
        <v>5</v>
      </c>
    </row>
    <row r="101" spans="1:23" x14ac:dyDescent="0.25">
      <c r="A101">
        <v>10102052</v>
      </c>
      <c r="B101" t="s">
        <v>5</v>
      </c>
    </row>
    <row r="102" spans="1:23" x14ac:dyDescent="0.25">
      <c r="A102">
        <v>10104735</v>
      </c>
      <c r="B102" t="s">
        <v>5</v>
      </c>
    </row>
    <row r="103" spans="1:23" x14ac:dyDescent="0.25">
      <c r="A103" s="15">
        <v>10109552</v>
      </c>
      <c r="B103" t="s">
        <v>5</v>
      </c>
    </row>
    <row r="104" spans="1:23" x14ac:dyDescent="0.25">
      <c r="A104">
        <v>10131550</v>
      </c>
      <c r="B104" t="s">
        <v>5</v>
      </c>
    </row>
    <row r="105" spans="1:23" x14ac:dyDescent="0.25">
      <c r="A105">
        <v>10131607</v>
      </c>
      <c r="B105" t="s">
        <v>5</v>
      </c>
    </row>
    <row r="106" spans="1:23" x14ac:dyDescent="0.25">
      <c r="A106">
        <v>10145202</v>
      </c>
      <c r="B106" t="s">
        <v>5</v>
      </c>
    </row>
    <row r="107" spans="1:23" x14ac:dyDescent="0.25">
      <c r="A107">
        <v>10158770</v>
      </c>
      <c r="B107" t="s">
        <v>5</v>
      </c>
    </row>
    <row r="108" spans="1:23" x14ac:dyDescent="0.25">
      <c r="A108">
        <v>10162949</v>
      </c>
      <c r="B108" t="s">
        <v>5</v>
      </c>
    </row>
    <row r="109" spans="1:23" x14ac:dyDescent="0.25">
      <c r="A109">
        <v>10171633</v>
      </c>
      <c r="B109" t="s">
        <v>5</v>
      </c>
    </row>
    <row r="110" spans="1:23" x14ac:dyDescent="0.25">
      <c r="A110">
        <v>10180409</v>
      </c>
      <c r="B110" t="s">
        <v>5</v>
      </c>
    </row>
    <row r="111" spans="1:23" x14ac:dyDescent="0.25">
      <c r="A111">
        <v>11005762</v>
      </c>
      <c r="B111" t="s">
        <v>5</v>
      </c>
    </row>
    <row r="112" spans="1:23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7" x14ac:dyDescent="0.25">
      <c r="A129">
        <v>12229481</v>
      </c>
      <c r="B129" t="s">
        <v>5</v>
      </c>
    </row>
    <row r="130" spans="1:17" x14ac:dyDescent="0.25">
      <c r="A130">
        <v>12258821</v>
      </c>
      <c r="B130" t="s">
        <v>5</v>
      </c>
    </row>
    <row r="131" spans="1:17" x14ac:dyDescent="0.25">
      <c r="A131">
        <v>12309729</v>
      </c>
      <c r="B131" t="s">
        <v>5</v>
      </c>
    </row>
    <row r="132" spans="1:17" x14ac:dyDescent="0.25">
      <c r="A132">
        <v>12314941</v>
      </c>
      <c r="B132" t="s">
        <v>5</v>
      </c>
    </row>
    <row r="133" spans="1:17" x14ac:dyDescent="0.25">
      <c r="A133">
        <v>12323945</v>
      </c>
      <c r="B133" t="s">
        <v>5</v>
      </c>
    </row>
    <row r="134" spans="1:17" x14ac:dyDescent="0.25">
      <c r="A134">
        <v>13005942</v>
      </c>
      <c r="B134" t="s">
        <v>5</v>
      </c>
    </row>
    <row r="135" spans="1:17" x14ac:dyDescent="0.25">
      <c r="A135">
        <v>324</v>
      </c>
      <c r="B135" t="s">
        <v>5</v>
      </c>
      <c r="L135">
        <v>63.8</v>
      </c>
    </row>
    <row r="136" spans="1:17" x14ac:dyDescent="0.25">
      <c r="A136" s="14">
        <v>3909</v>
      </c>
      <c r="B136" t="s">
        <v>5</v>
      </c>
    </row>
    <row r="137" spans="1:17" x14ac:dyDescent="0.25">
      <c r="A137" s="14">
        <v>4663</v>
      </c>
      <c r="B137" t="s">
        <v>5</v>
      </c>
    </row>
    <row r="138" spans="1:17" x14ac:dyDescent="0.25">
      <c r="A138">
        <v>1005522</v>
      </c>
      <c r="B138" t="s">
        <v>5</v>
      </c>
      <c r="D138">
        <v>71.599999999999994</v>
      </c>
      <c r="F138">
        <v>79.7</v>
      </c>
      <c r="L138">
        <v>69.400000000000006</v>
      </c>
      <c r="Q138">
        <v>74.2</v>
      </c>
    </row>
    <row r="139" spans="1:17" x14ac:dyDescent="0.25">
      <c r="A139">
        <v>1007631</v>
      </c>
      <c r="B139" t="s">
        <v>5</v>
      </c>
    </row>
    <row r="140" spans="1:17" x14ac:dyDescent="0.25">
      <c r="A140">
        <v>1009760</v>
      </c>
      <c r="B140" t="s">
        <v>5</v>
      </c>
    </row>
    <row r="141" spans="1:17" x14ac:dyDescent="0.25">
      <c r="A141">
        <v>2000646</v>
      </c>
      <c r="B141" t="s">
        <v>5</v>
      </c>
    </row>
    <row r="142" spans="1:17" x14ac:dyDescent="0.25">
      <c r="A142">
        <v>2003761</v>
      </c>
      <c r="B142" t="s">
        <v>5</v>
      </c>
    </row>
    <row r="143" spans="1:17" x14ac:dyDescent="0.25">
      <c r="A143">
        <v>2004061</v>
      </c>
      <c r="B143" t="s">
        <v>5</v>
      </c>
    </row>
    <row r="144" spans="1:17" x14ac:dyDescent="0.25">
      <c r="A144">
        <v>2006469</v>
      </c>
      <c r="B144" t="s">
        <v>5</v>
      </c>
    </row>
    <row r="145" spans="1:26" x14ac:dyDescent="0.25">
      <c r="A145" s="14">
        <v>3005132</v>
      </c>
      <c r="B145" t="s">
        <v>5</v>
      </c>
    </row>
    <row r="146" spans="1:26" x14ac:dyDescent="0.25">
      <c r="A146">
        <v>3009119</v>
      </c>
      <c r="B146" t="s">
        <v>5</v>
      </c>
    </row>
    <row r="147" spans="1:26" x14ac:dyDescent="0.25">
      <c r="A147">
        <v>3009936</v>
      </c>
      <c r="B147" t="s">
        <v>5</v>
      </c>
    </row>
    <row r="148" spans="1:26" x14ac:dyDescent="0.25">
      <c r="A148">
        <v>3011094</v>
      </c>
      <c r="B148" t="s">
        <v>5</v>
      </c>
    </row>
    <row r="149" spans="1:26" x14ac:dyDescent="0.25">
      <c r="A149">
        <v>3014643</v>
      </c>
      <c r="B149" t="s">
        <v>5</v>
      </c>
    </row>
    <row r="150" spans="1:26" x14ac:dyDescent="0.25">
      <c r="A150" s="14">
        <v>3016056</v>
      </c>
      <c r="B150" t="s">
        <v>5</v>
      </c>
      <c r="L150">
        <v>51</v>
      </c>
      <c r="Z150">
        <v>50.2</v>
      </c>
    </row>
    <row r="151" spans="1:26" x14ac:dyDescent="0.25">
      <c r="A151" s="14">
        <v>3900219</v>
      </c>
      <c r="B151" t="s">
        <v>5</v>
      </c>
    </row>
    <row r="152" spans="1:26" x14ac:dyDescent="0.25">
      <c r="A152">
        <v>4000158</v>
      </c>
      <c r="B152" t="s">
        <v>5</v>
      </c>
    </row>
    <row r="153" spans="1:26" x14ac:dyDescent="0.25">
      <c r="A153">
        <v>4000304</v>
      </c>
      <c r="B153" t="s">
        <v>5</v>
      </c>
    </row>
    <row r="154" spans="1:26" x14ac:dyDescent="0.25">
      <c r="A154" s="14">
        <v>4001905</v>
      </c>
      <c r="B154" t="s">
        <v>5</v>
      </c>
    </row>
    <row r="155" spans="1:26" x14ac:dyDescent="0.25">
      <c r="A155">
        <v>4002206</v>
      </c>
      <c r="B155" t="s">
        <v>5</v>
      </c>
    </row>
    <row r="156" spans="1:26" x14ac:dyDescent="0.25">
      <c r="A156">
        <v>4002715</v>
      </c>
      <c r="B156" t="s">
        <v>5</v>
      </c>
    </row>
    <row r="157" spans="1:26" x14ac:dyDescent="0.25">
      <c r="A157">
        <v>4003924</v>
      </c>
      <c r="B157" t="s">
        <v>5</v>
      </c>
    </row>
    <row r="158" spans="1:26" x14ac:dyDescent="0.25">
      <c r="A158">
        <v>4006051</v>
      </c>
      <c r="B158" t="s">
        <v>5</v>
      </c>
    </row>
    <row r="159" spans="1:26" x14ac:dyDescent="0.25">
      <c r="A159">
        <v>4008140</v>
      </c>
      <c r="B159" t="s">
        <v>5</v>
      </c>
    </row>
    <row r="160" spans="1:26" x14ac:dyDescent="0.25">
      <c r="A160" s="14">
        <v>4009906</v>
      </c>
      <c r="B160" t="s">
        <v>5</v>
      </c>
      <c r="M160">
        <v>53.6</v>
      </c>
      <c r="T160">
        <v>69.5</v>
      </c>
      <c r="X160">
        <v>50.9</v>
      </c>
      <c r="Y160">
        <v>58</v>
      </c>
    </row>
    <row r="161" spans="1:13" x14ac:dyDescent="0.25">
      <c r="A161">
        <v>4011027</v>
      </c>
      <c r="B161" t="s">
        <v>5</v>
      </c>
    </row>
    <row r="162" spans="1:13" x14ac:dyDescent="0.25">
      <c r="A162">
        <v>4011920</v>
      </c>
      <c r="B162" t="s">
        <v>5</v>
      </c>
    </row>
    <row r="163" spans="1:13" x14ac:dyDescent="0.25">
      <c r="A163">
        <v>4012248</v>
      </c>
      <c r="B163" t="s">
        <v>5</v>
      </c>
    </row>
    <row r="164" spans="1:13" x14ac:dyDescent="0.25">
      <c r="A164">
        <v>4013603</v>
      </c>
      <c r="B164" t="s">
        <v>5</v>
      </c>
    </row>
    <row r="165" spans="1:13" x14ac:dyDescent="0.25">
      <c r="A165">
        <v>5004654</v>
      </c>
      <c r="B165" t="s">
        <v>5</v>
      </c>
      <c r="M165">
        <v>45.3</v>
      </c>
    </row>
    <row r="166" spans="1:13" x14ac:dyDescent="0.25">
      <c r="A166" s="16">
        <v>5006761</v>
      </c>
      <c r="B166" t="s">
        <v>5</v>
      </c>
    </row>
    <row r="167" spans="1:13" x14ac:dyDescent="0.25">
      <c r="A167">
        <v>5008807</v>
      </c>
      <c r="B167" t="s">
        <v>5</v>
      </c>
    </row>
    <row r="168" spans="1:13" x14ac:dyDescent="0.25">
      <c r="A168">
        <v>5009400</v>
      </c>
      <c r="B168" t="s">
        <v>5</v>
      </c>
    </row>
    <row r="169" spans="1:13" x14ac:dyDescent="0.25">
      <c r="A169">
        <v>5013211</v>
      </c>
      <c r="B169" t="s">
        <v>5</v>
      </c>
    </row>
    <row r="170" spans="1:13" x14ac:dyDescent="0.25">
      <c r="A170">
        <v>5013494</v>
      </c>
      <c r="B170" t="s">
        <v>5</v>
      </c>
    </row>
    <row r="171" spans="1:13" x14ac:dyDescent="0.25">
      <c r="A171" s="15">
        <v>5016255</v>
      </c>
      <c r="B171" t="s">
        <v>5</v>
      </c>
    </row>
    <row r="172" spans="1:13" x14ac:dyDescent="0.25">
      <c r="A172">
        <v>6005884</v>
      </c>
      <c r="B172" t="s">
        <v>5</v>
      </c>
    </row>
    <row r="173" spans="1:13" x14ac:dyDescent="0.25">
      <c r="A173">
        <v>6012448</v>
      </c>
      <c r="B173" t="s">
        <v>5</v>
      </c>
    </row>
    <row r="174" spans="1:13" x14ac:dyDescent="0.25">
      <c r="A174">
        <v>7000457</v>
      </c>
      <c r="B174" t="s">
        <v>5</v>
      </c>
    </row>
    <row r="175" spans="1:13" x14ac:dyDescent="0.25">
      <c r="A175" s="15">
        <v>7072644</v>
      </c>
      <c r="B175" t="s">
        <v>5</v>
      </c>
    </row>
    <row r="176" spans="1:13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2" x14ac:dyDescent="0.25">
      <c r="A209">
        <v>2002573</v>
      </c>
      <c r="B209" t="s">
        <v>3</v>
      </c>
    </row>
    <row r="210" spans="1:22" x14ac:dyDescent="0.25">
      <c r="A210">
        <v>2003539</v>
      </c>
      <c r="B210" t="s">
        <v>3</v>
      </c>
    </row>
    <row r="211" spans="1:22" x14ac:dyDescent="0.25">
      <c r="A211">
        <v>2003649</v>
      </c>
      <c r="B211" t="s">
        <v>3</v>
      </c>
    </row>
    <row r="212" spans="1:22" x14ac:dyDescent="0.25">
      <c r="A212">
        <v>2005572</v>
      </c>
      <c r="B212" t="s">
        <v>3</v>
      </c>
    </row>
    <row r="213" spans="1:22" x14ac:dyDescent="0.25">
      <c r="A213">
        <v>2013117</v>
      </c>
      <c r="B213" t="s">
        <v>3</v>
      </c>
    </row>
    <row r="214" spans="1:22" x14ac:dyDescent="0.25">
      <c r="A214" s="14">
        <v>3009633</v>
      </c>
      <c r="B214" t="s">
        <v>3</v>
      </c>
    </row>
    <row r="215" spans="1:22" x14ac:dyDescent="0.25">
      <c r="A215" s="14">
        <v>3010583</v>
      </c>
      <c r="B215" t="s">
        <v>3</v>
      </c>
      <c r="V215">
        <v>61</v>
      </c>
    </row>
    <row r="216" spans="1:22" x14ac:dyDescent="0.25">
      <c r="A216" s="18">
        <v>3011892</v>
      </c>
      <c r="B216" t="s">
        <v>3</v>
      </c>
    </row>
    <row r="217" spans="1:22" x14ac:dyDescent="0.25">
      <c r="A217">
        <v>4001382</v>
      </c>
      <c r="B217" t="s">
        <v>3</v>
      </c>
    </row>
    <row r="218" spans="1:22" x14ac:dyDescent="0.25">
      <c r="A218">
        <v>5018675</v>
      </c>
      <c r="B218" t="s">
        <v>3</v>
      </c>
    </row>
    <row r="219" spans="1:22" x14ac:dyDescent="0.25">
      <c r="A219" s="14">
        <v>6050168</v>
      </c>
      <c r="B219" t="s">
        <v>3</v>
      </c>
    </row>
    <row r="220" spans="1:22" x14ac:dyDescent="0.25">
      <c r="A220" s="16">
        <v>6062742</v>
      </c>
      <c r="B220" t="s">
        <v>3</v>
      </c>
    </row>
    <row r="221" spans="1:22" x14ac:dyDescent="0.25">
      <c r="A221">
        <v>7003242</v>
      </c>
      <c r="B221" t="s">
        <v>3</v>
      </c>
    </row>
    <row r="222" spans="1:22" x14ac:dyDescent="0.25">
      <c r="A222">
        <v>8016252</v>
      </c>
      <c r="B222" t="s">
        <v>3</v>
      </c>
    </row>
    <row r="223" spans="1:22" x14ac:dyDescent="0.25">
      <c r="A223">
        <v>12022536</v>
      </c>
      <c r="B223" t="s">
        <v>3</v>
      </c>
    </row>
    <row r="224" spans="1:22" x14ac:dyDescent="0.25">
      <c r="A224">
        <v>13020792</v>
      </c>
      <c r="B224" t="s">
        <v>3</v>
      </c>
    </row>
    <row r="225" spans="1:12" x14ac:dyDescent="0.25">
      <c r="A225">
        <v>97005797</v>
      </c>
      <c r="B225" t="s">
        <v>3</v>
      </c>
    </row>
    <row r="226" spans="1:12" x14ac:dyDescent="0.25">
      <c r="A226">
        <v>99000345</v>
      </c>
      <c r="B226" t="s">
        <v>3</v>
      </c>
    </row>
    <row r="227" spans="1:12" x14ac:dyDescent="0.25">
      <c r="A227" s="14">
        <v>5006592</v>
      </c>
      <c r="B227" t="s">
        <v>3</v>
      </c>
    </row>
    <row r="228" spans="1:12" x14ac:dyDescent="0.25">
      <c r="A228">
        <v>5007274</v>
      </c>
      <c r="B228" t="s">
        <v>3</v>
      </c>
    </row>
    <row r="229" spans="1:12" x14ac:dyDescent="0.25">
      <c r="A229">
        <v>5015851</v>
      </c>
      <c r="B229" t="s">
        <v>3</v>
      </c>
    </row>
    <row r="230" spans="1:12" x14ac:dyDescent="0.25">
      <c r="A230">
        <v>6015647</v>
      </c>
      <c r="B230" t="s">
        <v>3</v>
      </c>
      <c r="L230">
        <v>68.2</v>
      </c>
    </row>
    <row r="231" spans="1:12" x14ac:dyDescent="0.25">
      <c r="A231" s="14">
        <v>6056633</v>
      </c>
      <c r="B231" t="s">
        <v>3</v>
      </c>
    </row>
    <row r="232" spans="1:12" x14ac:dyDescent="0.25">
      <c r="A232">
        <v>7086224</v>
      </c>
      <c r="B232" t="s">
        <v>3</v>
      </c>
    </row>
    <row r="233" spans="1:12" x14ac:dyDescent="0.25">
      <c r="A233" s="14">
        <v>8040959</v>
      </c>
      <c r="B233" t="s">
        <v>3</v>
      </c>
    </row>
    <row r="234" spans="1:12" x14ac:dyDescent="0.25">
      <c r="A234">
        <v>8107048</v>
      </c>
      <c r="B234" t="s">
        <v>3</v>
      </c>
    </row>
    <row r="235" spans="1:12" x14ac:dyDescent="0.25">
      <c r="A235" s="14">
        <v>8124044</v>
      </c>
      <c r="B235" t="s">
        <v>3</v>
      </c>
    </row>
    <row r="236" spans="1:12" x14ac:dyDescent="0.25">
      <c r="A236">
        <v>8142949</v>
      </c>
      <c r="B236" t="s">
        <v>3</v>
      </c>
    </row>
    <row r="237" spans="1:12" x14ac:dyDescent="0.25">
      <c r="A237">
        <v>9023306</v>
      </c>
      <c r="B237" t="s">
        <v>3</v>
      </c>
    </row>
    <row r="238" spans="1:12" x14ac:dyDescent="0.25">
      <c r="A238">
        <v>9034464</v>
      </c>
      <c r="B238" t="s">
        <v>3</v>
      </c>
    </row>
    <row r="239" spans="1:12" x14ac:dyDescent="0.25">
      <c r="A239">
        <v>9040167</v>
      </c>
      <c r="B239" t="s">
        <v>3</v>
      </c>
    </row>
    <row r="240" spans="1:1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7" x14ac:dyDescent="0.25">
      <c r="A289" s="14">
        <v>500129</v>
      </c>
      <c r="B289" t="s">
        <v>0</v>
      </c>
    </row>
    <row r="290" spans="1:17" x14ac:dyDescent="0.25">
      <c r="A290" s="20">
        <v>1002033</v>
      </c>
      <c r="B290" t="s">
        <v>0</v>
      </c>
    </row>
    <row r="291" spans="1:17" x14ac:dyDescent="0.25">
      <c r="A291" s="14">
        <v>1003457</v>
      </c>
      <c r="B291" t="s">
        <v>0</v>
      </c>
    </row>
    <row r="292" spans="1:17" x14ac:dyDescent="0.25">
      <c r="A292" s="14">
        <v>2005223</v>
      </c>
      <c r="B292" t="s">
        <v>0</v>
      </c>
    </row>
    <row r="293" spans="1:17" x14ac:dyDescent="0.25">
      <c r="A293">
        <v>2006107</v>
      </c>
      <c r="B293" t="s">
        <v>0</v>
      </c>
    </row>
    <row r="294" spans="1:17" x14ac:dyDescent="0.25">
      <c r="A294" s="14">
        <v>2012014</v>
      </c>
      <c r="B294" t="s">
        <v>0</v>
      </c>
      <c r="N294">
        <v>36.5</v>
      </c>
    </row>
    <row r="295" spans="1:17" x14ac:dyDescent="0.25">
      <c r="A295" s="14">
        <v>3000152</v>
      </c>
      <c r="B295" t="s">
        <v>0</v>
      </c>
      <c r="K295">
        <v>7</v>
      </c>
    </row>
    <row r="296" spans="1:17" x14ac:dyDescent="0.25">
      <c r="A296">
        <v>3014566</v>
      </c>
      <c r="B296" t="s">
        <v>0</v>
      </c>
    </row>
    <row r="297" spans="1:17" x14ac:dyDescent="0.25">
      <c r="A297">
        <v>3015058</v>
      </c>
      <c r="B297" t="s">
        <v>0</v>
      </c>
    </row>
    <row r="298" spans="1:17" x14ac:dyDescent="0.25">
      <c r="A298" s="18">
        <v>4000996</v>
      </c>
      <c r="B298" t="s">
        <v>0</v>
      </c>
    </row>
    <row r="299" spans="1:17" x14ac:dyDescent="0.25">
      <c r="A299">
        <v>4003768</v>
      </c>
      <c r="B299" t="s">
        <v>0</v>
      </c>
    </row>
    <row r="300" spans="1:17" x14ac:dyDescent="0.25">
      <c r="A300">
        <v>4006540</v>
      </c>
      <c r="B300" t="s">
        <v>0</v>
      </c>
    </row>
    <row r="301" spans="1:17" x14ac:dyDescent="0.25">
      <c r="A301">
        <v>4007054</v>
      </c>
      <c r="B301" t="s">
        <v>0</v>
      </c>
    </row>
    <row r="302" spans="1:17" x14ac:dyDescent="0.25">
      <c r="A302">
        <v>4011002</v>
      </c>
      <c r="B302" t="s">
        <v>0</v>
      </c>
    </row>
    <row r="303" spans="1:17" x14ac:dyDescent="0.25">
      <c r="A303">
        <v>4900268</v>
      </c>
      <c r="B303" t="s">
        <v>0</v>
      </c>
    </row>
    <row r="304" spans="1:17" x14ac:dyDescent="0.25">
      <c r="A304">
        <v>5001097</v>
      </c>
      <c r="B304" t="s">
        <v>0</v>
      </c>
      <c r="I304">
        <v>69.900000000000006</v>
      </c>
      <c r="J304">
        <v>76.7</v>
      </c>
      <c r="Q304">
        <v>67.900000000000006</v>
      </c>
    </row>
    <row r="305" spans="1:9" x14ac:dyDescent="0.25">
      <c r="A305">
        <v>5001098</v>
      </c>
      <c r="B305" t="s">
        <v>0</v>
      </c>
      <c r="G305">
        <v>79.8</v>
      </c>
      <c r="I305">
        <v>69.400000000000006</v>
      </c>
    </row>
    <row r="306" spans="1:9" x14ac:dyDescent="0.25">
      <c r="A306">
        <v>5006152</v>
      </c>
      <c r="B306" t="s">
        <v>0</v>
      </c>
    </row>
    <row r="307" spans="1:9" x14ac:dyDescent="0.25">
      <c r="A307" s="16">
        <v>5011824</v>
      </c>
      <c r="B307" t="s">
        <v>0</v>
      </c>
    </row>
    <row r="308" spans="1:9" x14ac:dyDescent="0.25">
      <c r="A308">
        <v>5016179</v>
      </c>
      <c r="B308" t="s">
        <v>0</v>
      </c>
    </row>
    <row r="309" spans="1:9" x14ac:dyDescent="0.25">
      <c r="A309">
        <v>5018677</v>
      </c>
      <c r="B309" t="s">
        <v>0</v>
      </c>
    </row>
    <row r="310" spans="1:9" x14ac:dyDescent="0.25">
      <c r="A310">
        <v>8012361</v>
      </c>
      <c r="B310" t="s">
        <v>0</v>
      </c>
    </row>
    <row r="311" spans="1:9" x14ac:dyDescent="0.25">
      <c r="A311">
        <v>7079011</v>
      </c>
      <c r="B311" t="s">
        <v>0</v>
      </c>
    </row>
    <row r="312" spans="1:9" x14ac:dyDescent="0.25">
      <c r="A312">
        <v>8055349</v>
      </c>
      <c r="B312" t="s">
        <v>0</v>
      </c>
    </row>
    <row r="313" spans="1:9" x14ac:dyDescent="0.25">
      <c r="A313">
        <v>8135416</v>
      </c>
      <c r="B313" t="s">
        <v>0</v>
      </c>
    </row>
    <row r="314" spans="1:9" x14ac:dyDescent="0.25">
      <c r="A314">
        <v>93018945</v>
      </c>
      <c r="B314" t="s">
        <v>0</v>
      </c>
    </row>
    <row r="315" spans="1:9" x14ac:dyDescent="0.25">
      <c r="A315">
        <v>94009028</v>
      </c>
      <c r="B315" t="s">
        <v>0</v>
      </c>
    </row>
    <row r="316" spans="1:9" x14ac:dyDescent="0.25">
      <c r="A316">
        <v>95005907</v>
      </c>
      <c r="B316" t="s">
        <v>0</v>
      </c>
    </row>
    <row r="317" spans="1:9" x14ac:dyDescent="0.25">
      <c r="A317">
        <v>95900164</v>
      </c>
      <c r="B317" t="s">
        <v>0</v>
      </c>
    </row>
    <row r="318" spans="1:9" x14ac:dyDescent="0.25">
      <c r="A318">
        <v>96015811</v>
      </c>
      <c r="B318" t="s">
        <v>0</v>
      </c>
    </row>
    <row r="319" spans="1:9" x14ac:dyDescent="0.25">
      <c r="A319">
        <v>97001240</v>
      </c>
      <c r="B319" t="s">
        <v>0</v>
      </c>
    </row>
    <row r="320" spans="1:9" x14ac:dyDescent="0.25">
      <c r="A320">
        <v>97005366</v>
      </c>
      <c r="B320" t="s">
        <v>0</v>
      </c>
    </row>
    <row r="321" spans="1:12" x14ac:dyDescent="0.25">
      <c r="A321">
        <v>98000595</v>
      </c>
      <c r="B321" t="s">
        <v>0</v>
      </c>
    </row>
    <row r="322" spans="1:12" x14ac:dyDescent="0.25">
      <c r="A322">
        <v>98002692</v>
      </c>
      <c r="B322" t="s">
        <v>0</v>
      </c>
    </row>
    <row r="323" spans="1:12" x14ac:dyDescent="0.25">
      <c r="A323">
        <v>98005277</v>
      </c>
      <c r="B323" t="s">
        <v>0</v>
      </c>
      <c r="K323">
        <v>18</v>
      </c>
    </row>
    <row r="324" spans="1:12" x14ac:dyDescent="0.25">
      <c r="A324">
        <v>99001815</v>
      </c>
      <c r="B324" t="s">
        <v>0</v>
      </c>
    </row>
    <row r="325" spans="1:12" x14ac:dyDescent="0.25">
      <c r="A325">
        <v>6012361</v>
      </c>
      <c r="B325" t="s">
        <v>0</v>
      </c>
    </row>
    <row r="326" spans="1:12" x14ac:dyDescent="0.25">
      <c r="A326">
        <v>6015793</v>
      </c>
      <c r="B326" t="s">
        <v>0</v>
      </c>
    </row>
    <row r="327" spans="1:12" x14ac:dyDescent="0.25">
      <c r="A327">
        <v>6043619</v>
      </c>
      <c r="B327" t="s">
        <v>0</v>
      </c>
    </row>
    <row r="328" spans="1:12" x14ac:dyDescent="0.25">
      <c r="A328">
        <v>7001097</v>
      </c>
      <c r="B328" t="s">
        <v>0</v>
      </c>
    </row>
    <row r="329" spans="1:12" x14ac:dyDescent="0.25">
      <c r="A329">
        <v>7011435</v>
      </c>
      <c r="B329" t="s">
        <v>0</v>
      </c>
    </row>
    <row r="330" spans="1:12" x14ac:dyDescent="0.25">
      <c r="A330">
        <v>7045811</v>
      </c>
      <c r="B330" t="s">
        <v>0</v>
      </c>
    </row>
    <row r="331" spans="1:12" x14ac:dyDescent="0.25">
      <c r="A331">
        <v>7071198</v>
      </c>
      <c r="B331" t="s">
        <v>0</v>
      </c>
      <c r="L331">
        <v>57.6</v>
      </c>
    </row>
    <row r="332" spans="1:12" x14ac:dyDescent="0.25">
      <c r="A332">
        <v>7101143</v>
      </c>
      <c r="B332" t="s">
        <v>0</v>
      </c>
    </row>
    <row r="333" spans="1:12" x14ac:dyDescent="0.25">
      <c r="A333">
        <v>8073350</v>
      </c>
      <c r="B333" t="s">
        <v>0</v>
      </c>
    </row>
    <row r="334" spans="1:12" x14ac:dyDescent="0.25">
      <c r="A334">
        <v>8073645</v>
      </c>
      <c r="B334" t="s">
        <v>0</v>
      </c>
    </row>
    <row r="335" spans="1:12" x14ac:dyDescent="0.25">
      <c r="A335" s="20">
        <v>8089666</v>
      </c>
      <c r="B335" t="s">
        <v>0</v>
      </c>
    </row>
    <row r="336" spans="1:12" x14ac:dyDescent="0.25">
      <c r="A336">
        <v>8103536</v>
      </c>
      <c r="B336" t="s">
        <v>0</v>
      </c>
    </row>
    <row r="337" spans="1:15" x14ac:dyDescent="0.25">
      <c r="A337" s="21">
        <v>8124816</v>
      </c>
      <c r="B337" t="s">
        <v>0</v>
      </c>
    </row>
    <row r="338" spans="1:15" x14ac:dyDescent="0.25">
      <c r="A338">
        <v>9003267</v>
      </c>
      <c r="B338" t="s">
        <v>0</v>
      </c>
    </row>
    <row r="339" spans="1:15" x14ac:dyDescent="0.25">
      <c r="A339">
        <v>9036964</v>
      </c>
      <c r="B339" t="s">
        <v>0</v>
      </c>
    </row>
    <row r="340" spans="1:15" x14ac:dyDescent="0.25">
      <c r="A340">
        <v>9090287</v>
      </c>
      <c r="B340" t="s">
        <v>0</v>
      </c>
    </row>
    <row r="341" spans="1:15" x14ac:dyDescent="0.25">
      <c r="A341">
        <v>9095148</v>
      </c>
      <c r="B341" t="s">
        <v>0</v>
      </c>
      <c r="C341">
        <v>95.7</v>
      </c>
      <c r="H341">
        <v>30</v>
      </c>
      <c r="L341">
        <v>7</v>
      </c>
      <c r="O341">
        <v>41.7</v>
      </c>
    </row>
    <row r="342" spans="1:15" x14ac:dyDescent="0.25">
      <c r="A342" s="14">
        <v>9104979</v>
      </c>
      <c r="B342" t="s">
        <v>0</v>
      </c>
    </row>
    <row r="343" spans="1:15" x14ac:dyDescent="0.25">
      <c r="A343">
        <v>9139514</v>
      </c>
      <c r="B343" t="s">
        <v>0</v>
      </c>
    </row>
    <row r="344" spans="1:15" x14ac:dyDescent="0.25">
      <c r="A344">
        <v>10020659</v>
      </c>
      <c r="B344" t="s">
        <v>0</v>
      </c>
    </row>
    <row r="345" spans="1:15" x14ac:dyDescent="0.25">
      <c r="A345">
        <v>10025902</v>
      </c>
      <c r="B345" t="s">
        <v>0</v>
      </c>
    </row>
    <row r="346" spans="1:15" x14ac:dyDescent="0.25">
      <c r="A346">
        <v>10027654</v>
      </c>
      <c r="B346" t="s">
        <v>0</v>
      </c>
    </row>
    <row r="347" spans="1:15" x14ac:dyDescent="0.25">
      <c r="A347">
        <v>10084485</v>
      </c>
      <c r="B347" t="s">
        <v>0</v>
      </c>
    </row>
    <row r="348" spans="1:15" x14ac:dyDescent="0.25">
      <c r="A348">
        <v>10098420</v>
      </c>
      <c r="B348" t="s">
        <v>0</v>
      </c>
    </row>
    <row r="349" spans="1:15" x14ac:dyDescent="0.25">
      <c r="A349">
        <v>10129565</v>
      </c>
      <c r="B349" t="s">
        <v>0</v>
      </c>
    </row>
    <row r="350" spans="1:15" x14ac:dyDescent="0.25">
      <c r="A350" s="14">
        <v>10146828</v>
      </c>
      <c r="B350" t="s">
        <v>0</v>
      </c>
    </row>
    <row r="351" spans="1:15" x14ac:dyDescent="0.25">
      <c r="A351">
        <v>10163776</v>
      </c>
      <c r="B351" t="s">
        <v>0</v>
      </c>
    </row>
    <row r="352" spans="1:15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  <row r="383" spans="1:2" x14ac:dyDescent="0.25">
      <c r="A383" s="17"/>
    </row>
    <row r="384" spans="1:2" x14ac:dyDescent="0.25">
      <c r="A384" s="17"/>
    </row>
  </sheetData>
  <conditionalFormatting sqref="A16">
    <cfRule type="duplicateValues" dxfId="19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057FB-7E39-4800-8711-0B981F67C73F}">
  <dimension ref="A1:E26"/>
  <sheetViews>
    <sheetView workbookViewId="0">
      <selection activeCell="E27" sqref="E27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14.140625" bestFit="1" customWidth="1"/>
    <col min="4" max="4" width="81.140625" bestFit="1" customWidth="1"/>
    <col min="5" max="5" width="30.28515625" bestFit="1" customWidth="1"/>
  </cols>
  <sheetData>
    <row r="1" spans="1:5" x14ac:dyDescent="0.25">
      <c r="A1" s="43" t="s">
        <v>96</v>
      </c>
      <c r="B1" s="43" t="s">
        <v>97</v>
      </c>
      <c r="C1" s="43" t="s">
        <v>2825</v>
      </c>
      <c r="D1" s="43" t="s">
        <v>95</v>
      </c>
      <c r="E1" s="43" t="s">
        <v>133</v>
      </c>
    </row>
    <row r="2" spans="1:5" x14ac:dyDescent="0.25">
      <c r="A2" s="43">
        <v>10030897</v>
      </c>
      <c r="B2" s="43" t="s">
        <v>5</v>
      </c>
      <c r="C2" s="43" t="s">
        <v>2825</v>
      </c>
      <c r="D2" s="43" t="s">
        <v>2826</v>
      </c>
      <c r="E2" s="43">
        <v>6</v>
      </c>
    </row>
    <row r="3" spans="1:5" x14ac:dyDescent="0.25">
      <c r="A3" s="43">
        <v>1005522</v>
      </c>
      <c r="B3" s="43" t="s">
        <v>5</v>
      </c>
      <c r="C3" s="43" t="s">
        <v>2825</v>
      </c>
      <c r="D3" s="43" t="s">
        <v>2827</v>
      </c>
      <c r="E3" s="43">
        <v>4</v>
      </c>
    </row>
    <row r="4" spans="1:5" x14ac:dyDescent="0.25">
      <c r="A4" s="43">
        <v>4009906</v>
      </c>
      <c r="B4" s="43" t="s">
        <v>5</v>
      </c>
      <c r="C4" s="43" t="s">
        <v>2825</v>
      </c>
      <c r="D4" s="43" t="s">
        <v>2829</v>
      </c>
      <c r="E4" s="43">
        <v>4</v>
      </c>
    </row>
    <row r="5" spans="1:5" x14ac:dyDescent="0.25">
      <c r="A5" s="43">
        <v>9095148</v>
      </c>
      <c r="B5" s="43" t="s">
        <v>0</v>
      </c>
      <c r="C5" s="43" t="s">
        <v>2825</v>
      </c>
      <c r="D5" s="43" t="s">
        <v>2832</v>
      </c>
      <c r="E5" s="43">
        <v>4</v>
      </c>
    </row>
    <row r="6" spans="1:5" x14ac:dyDescent="0.25">
      <c r="A6" s="43">
        <v>5001097</v>
      </c>
      <c r="B6" s="43" t="s">
        <v>0</v>
      </c>
      <c r="C6" s="43" t="s">
        <v>2825</v>
      </c>
      <c r="D6" s="43" t="s">
        <v>2830</v>
      </c>
      <c r="E6" s="43">
        <v>3</v>
      </c>
    </row>
    <row r="7" spans="1:5" x14ac:dyDescent="0.25">
      <c r="A7" s="43">
        <v>3016056</v>
      </c>
      <c r="B7" s="43" t="s">
        <v>5</v>
      </c>
      <c r="C7" s="43" t="s">
        <v>2825</v>
      </c>
      <c r="D7" s="43" t="s">
        <v>2828</v>
      </c>
      <c r="E7" s="43">
        <v>2</v>
      </c>
    </row>
    <row r="8" spans="1:5" x14ac:dyDescent="0.25">
      <c r="A8" s="43">
        <v>5001098</v>
      </c>
      <c r="B8" s="43" t="s">
        <v>0</v>
      </c>
      <c r="C8" s="43" t="s">
        <v>2825</v>
      </c>
      <c r="D8" s="43" t="s">
        <v>2831</v>
      </c>
      <c r="E8" s="43">
        <v>2</v>
      </c>
    </row>
    <row r="9" spans="1:5" x14ac:dyDescent="0.25">
      <c r="A9" s="43">
        <v>7072184</v>
      </c>
      <c r="B9" s="43" t="s">
        <v>20</v>
      </c>
      <c r="C9" s="43" t="s">
        <v>2825</v>
      </c>
      <c r="D9" s="43" t="s">
        <v>2189</v>
      </c>
      <c r="E9" s="43">
        <v>1</v>
      </c>
    </row>
    <row r="10" spans="1:5" x14ac:dyDescent="0.25">
      <c r="A10" s="43">
        <v>14242856</v>
      </c>
      <c r="B10" s="43" t="s">
        <v>18</v>
      </c>
      <c r="C10" s="43" t="s">
        <v>2825</v>
      </c>
      <c r="D10" s="43" t="s">
        <v>2189</v>
      </c>
      <c r="E10" s="43">
        <v>1</v>
      </c>
    </row>
    <row r="11" spans="1:5" x14ac:dyDescent="0.25">
      <c r="A11" s="43">
        <v>1003215</v>
      </c>
      <c r="B11" s="43" t="s">
        <v>16</v>
      </c>
      <c r="C11" s="43" t="s">
        <v>2825</v>
      </c>
      <c r="D11" s="43" t="s">
        <v>2189</v>
      </c>
      <c r="E11" s="43">
        <v>1</v>
      </c>
    </row>
    <row r="12" spans="1:5" x14ac:dyDescent="0.25">
      <c r="A12" s="43">
        <v>10023001</v>
      </c>
      <c r="B12" s="43" t="s">
        <v>14</v>
      </c>
      <c r="C12" s="43" t="s">
        <v>2825</v>
      </c>
      <c r="D12" s="43" t="s">
        <v>2189</v>
      </c>
      <c r="E12" s="43">
        <v>1</v>
      </c>
    </row>
    <row r="13" spans="1:5" x14ac:dyDescent="0.25">
      <c r="A13" s="43">
        <v>10027526</v>
      </c>
      <c r="B13" s="43" t="s">
        <v>14</v>
      </c>
      <c r="C13" s="43" t="s">
        <v>2825</v>
      </c>
      <c r="D13" s="43" t="s">
        <v>2190</v>
      </c>
      <c r="E13" s="43">
        <v>1</v>
      </c>
    </row>
    <row r="14" spans="1:5" x14ac:dyDescent="0.25">
      <c r="A14" s="43">
        <v>9140312</v>
      </c>
      <c r="B14" s="43" t="s">
        <v>12</v>
      </c>
      <c r="C14" s="43" t="s">
        <v>2825</v>
      </c>
      <c r="D14" s="43" t="s">
        <v>2192</v>
      </c>
      <c r="E14" s="43">
        <v>1</v>
      </c>
    </row>
    <row r="15" spans="1:5" x14ac:dyDescent="0.25">
      <c r="A15" s="43">
        <v>13118872</v>
      </c>
      <c r="B15" s="43" t="s">
        <v>12</v>
      </c>
      <c r="C15" s="43" t="s">
        <v>2825</v>
      </c>
      <c r="D15" s="43" t="s">
        <v>2193</v>
      </c>
      <c r="E15" s="43">
        <v>1</v>
      </c>
    </row>
    <row r="16" spans="1:5" x14ac:dyDescent="0.25">
      <c r="A16" s="43">
        <v>9074418</v>
      </c>
      <c r="B16" s="43" t="s">
        <v>11</v>
      </c>
      <c r="C16" s="43" t="s">
        <v>2825</v>
      </c>
      <c r="D16" s="43" t="s">
        <v>2192</v>
      </c>
      <c r="E16" s="43">
        <v>1</v>
      </c>
    </row>
    <row r="17" spans="1:5" x14ac:dyDescent="0.25">
      <c r="A17" s="43">
        <v>324</v>
      </c>
      <c r="B17" s="43" t="s">
        <v>5</v>
      </c>
      <c r="C17" s="43" t="s">
        <v>2825</v>
      </c>
      <c r="D17" s="43" t="s">
        <v>2190</v>
      </c>
      <c r="E17" s="43">
        <v>1</v>
      </c>
    </row>
    <row r="18" spans="1:5" x14ac:dyDescent="0.25">
      <c r="A18" s="43">
        <v>5004654</v>
      </c>
      <c r="B18" s="43" t="s">
        <v>5</v>
      </c>
      <c r="C18" s="43" t="s">
        <v>2825</v>
      </c>
      <c r="D18" s="43" t="s">
        <v>2191</v>
      </c>
      <c r="E18" s="43">
        <v>1</v>
      </c>
    </row>
    <row r="19" spans="1:5" x14ac:dyDescent="0.25">
      <c r="A19" s="43">
        <v>3010583</v>
      </c>
      <c r="B19" s="43" t="s">
        <v>3</v>
      </c>
      <c r="C19" s="43" t="s">
        <v>2825</v>
      </c>
      <c r="D19" s="43" t="s">
        <v>2200</v>
      </c>
      <c r="E19" s="43">
        <v>1</v>
      </c>
    </row>
    <row r="20" spans="1:5" x14ac:dyDescent="0.25">
      <c r="A20" s="43">
        <v>6015647</v>
      </c>
      <c r="B20" s="43" t="s">
        <v>3</v>
      </c>
      <c r="C20" s="43" t="s">
        <v>2825</v>
      </c>
      <c r="D20" s="43" t="s">
        <v>2190</v>
      </c>
      <c r="E20" s="43">
        <v>1</v>
      </c>
    </row>
    <row r="21" spans="1:5" x14ac:dyDescent="0.25">
      <c r="A21" s="43">
        <v>2012014</v>
      </c>
      <c r="B21" s="43" t="s">
        <v>0</v>
      </c>
      <c r="C21" s="43" t="s">
        <v>2825</v>
      </c>
      <c r="D21" s="43" t="s">
        <v>2192</v>
      </c>
      <c r="E21" s="43">
        <v>1</v>
      </c>
    </row>
    <row r="22" spans="1:5" x14ac:dyDescent="0.25">
      <c r="A22" s="43">
        <v>3000152</v>
      </c>
      <c r="B22" s="43" t="s">
        <v>0</v>
      </c>
      <c r="C22" s="43" t="s">
        <v>2825</v>
      </c>
      <c r="D22" s="43" t="s">
        <v>2189</v>
      </c>
      <c r="E22" s="43">
        <v>1</v>
      </c>
    </row>
    <row r="23" spans="1:5" x14ac:dyDescent="0.25">
      <c r="A23" s="43">
        <v>98005277</v>
      </c>
      <c r="B23" s="43" t="s">
        <v>0</v>
      </c>
      <c r="C23" s="43" t="s">
        <v>2825</v>
      </c>
      <c r="D23" s="43" t="s">
        <v>2189</v>
      </c>
      <c r="E23" s="43">
        <v>1</v>
      </c>
    </row>
    <row r="24" spans="1:5" x14ac:dyDescent="0.25">
      <c r="A24" s="43">
        <v>7071198</v>
      </c>
      <c r="B24" s="43" t="s">
        <v>0</v>
      </c>
      <c r="C24" s="43" t="s">
        <v>2825</v>
      </c>
      <c r="D24" s="43" t="s">
        <v>2190</v>
      </c>
      <c r="E24" s="43">
        <v>1</v>
      </c>
    </row>
    <row r="26" spans="1:5" x14ac:dyDescent="0.25">
      <c r="A26">
        <f>SUBTOTAL(2,Neutrophile[Edited_BfArM Nummer2])</f>
        <v>23</v>
      </c>
      <c r="E26">
        <f>SUBTOTAL(9,Neutrophile[Total Number of Observations])</f>
        <v>41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R370"/>
  <sheetViews>
    <sheetView workbookViewId="0">
      <selection sqref="A1:R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6" width="27.7109375" customWidth="1"/>
    <col min="7" max="8" width="26.7109375" customWidth="1"/>
    <col min="9" max="9" width="25.140625" customWidth="1"/>
    <col min="10" max="13" width="16.5703125" customWidth="1"/>
    <col min="14" max="18" width="17.5703125" customWidth="1"/>
  </cols>
  <sheetData>
    <row r="1" spans="1:18" x14ac:dyDescent="0.25">
      <c r="A1" s="6" t="s">
        <v>96</v>
      </c>
      <c r="B1" s="7" t="s">
        <v>97</v>
      </c>
      <c r="C1" s="2" t="s">
        <v>2205</v>
      </c>
      <c r="D1" s="2" t="s">
        <v>2206</v>
      </c>
      <c r="E1" s="2" t="s">
        <v>2207</v>
      </c>
      <c r="F1" s="2" t="s">
        <v>2208</v>
      </c>
      <c r="G1" s="2" t="s">
        <v>2209</v>
      </c>
      <c r="H1" s="2" t="s">
        <v>2210</v>
      </c>
      <c r="I1" s="2" t="s">
        <v>2211</v>
      </c>
      <c r="J1" s="2" t="s">
        <v>2212</v>
      </c>
      <c r="K1" s="2" t="s">
        <v>2213</v>
      </c>
      <c r="L1" s="2" t="s">
        <v>2214</v>
      </c>
      <c r="M1" s="2" t="s">
        <v>2215</v>
      </c>
      <c r="N1" s="2" t="s">
        <v>2216</v>
      </c>
      <c r="O1" s="2" t="s">
        <v>2217</v>
      </c>
      <c r="P1" s="2" t="s">
        <v>2218</v>
      </c>
      <c r="Q1" s="2" t="s">
        <v>2219</v>
      </c>
      <c r="R1" s="2" t="s">
        <v>2220</v>
      </c>
    </row>
    <row r="2" spans="1:18" x14ac:dyDescent="0.25">
      <c r="A2">
        <v>7072184</v>
      </c>
      <c r="B2" t="s">
        <v>20</v>
      </c>
    </row>
    <row r="3" spans="1:18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x14ac:dyDescent="0.25">
      <c r="A5">
        <v>95005911</v>
      </c>
      <c r="B5" t="s">
        <v>20</v>
      </c>
    </row>
    <row r="6" spans="1:18" x14ac:dyDescent="0.25">
      <c r="A6">
        <v>99001908</v>
      </c>
      <c r="B6" t="s">
        <v>20</v>
      </c>
    </row>
    <row r="7" spans="1:18" x14ac:dyDescent="0.25">
      <c r="A7">
        <v>99004067</v>
      </c>
      <c r="B7" t="s">
        <v>20</v>
      </c>
    </row>
    <row r="8" spans="1:18" x14ac:dyDescent="0.25">
      <c r="A8">
        <v>97002136</v>
      </c>
      <c r="B8" t="s">
        <v>20</v>
      </c>
    </row>
    <row r="9" spans="1:18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 spans="1:18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1:18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1:18" x14ac:dyDescent="0.25">
      <c r="A13">
        <v>14242856</v>
      </c>
      <c r="B13" t="s">
        <v>18</v>
      </c>
    </row>
    <row r="14" spans="1:18" x14ac:dyDescent="0.25">
      <c r="A14">
        <v>99001183</v>
      </c>
      <c r="B14" t="s">
        <v>18</v>
      </c>
    </row>
    <row r="15" spans="1:18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spans="1:18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1:18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1:18" x14ac:dyDescent="0.25">
      <c r="A18">
        <v>1480</v>
      </c>
      <c r="B18" t="s">
        <v>16</v>
      </c>
    </row>
    <row r="19" spans="1:18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1:18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>
        <v>0.5</v>
      </c>
      <c r="J20" s="12"/>
      <c r="K20" s="12"/>
      <c r="L20" s="12"/>
      <c r="M20" s="12"/>
      <c r="N20" s="12"/>
      <c r="O20" s="12"/>
      <c r="P20" s="12"/>
      <c r="Q20" s="12"/>
      <c r="R20" s="12"/>
    </row>
    <row r="21" spans="1:18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1:18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spans="1:18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spans="1:18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1:18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1:18" x14ac:dyDescent="0.25">
      <c r="A26">
        <v>99000897</v>
      </c>
      <c r="B26" t="s">
        <v>16</v>
      </c>
    </row>
    <row r="27" spans="1:18" x14ac:dyDescent="0.25">
      <c r="A27">
        <v>99001245</v>
      </c>
      <c r="B27" t="s">
        <v>16</v>
      </c>
    </row>
    <row r="28" spans="1:18" x14ac:dyDescent="0.25">
      <c r="A28">
        <v>99001902</v>
      </c>
      <c r="B28" t="s">
        <v>16</v>
      </c>
    </row>
    <row r="29" spans="1:18" x14ac:dyDescent="0.25">
      <c r="A29">
        <v>99001912</v>
      </c>
      <c r="B29" t="s">
        <v>16</v>
      </c>
    </row>
    <row r="30" spans="1:18" x14ac:dyDescent="0.25">
      <c r="A30">
        <v>99001913</v>
      </c>
      <c r="B30" t="s">
        <v>16</v>
      </c>
    </row>
    <row r="31" spans="1:18" x14ac:dyDescent="0.25">
      <c r="A31">
        <v>99001937</v>
      </c>
      <c r="B31" t="s">
        <v>16</v>
      </c>
    </row>
    <row r="32" spans="1:18" x14ac:dyDescent="0.25">
      <c r="A32">
        <v>99001943</v>
      </c>
      <c r="B32" t="s">
        <v>16</v>
      </c>
    </row>
    <row r="33" spans="1:18" x14ac:dyDescent="0.25">
      <c r="A33">
        <v>99001927</v>
      </c>
      <c r="B33" t="s">
        <v>16</v>
      </c>
    </row>
    <row r="34" spans="1:18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spans="1:18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spans="1:18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1:18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spans="1:18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40" spans="1:18" x14ac:dyDescent="0.25">
      <c r="A40" s="15">
        <v>6016435</v>
      </c>
      <c r="B40" t="s">
        <v>14</v>
      </c>
    </row>
    <row r="41" spans="1:18" x14ac:dyDescent="0.25">
      <c r="A41">
        <v>8045149</v>
      </c>
      <c r="B41" t="s">
        <v>14</v>
      </c>
    </row>
    <row r="42" spans="1:18" x14ac:dyDescent="0.25">
      <c r="A42">
        <v>10023001</v>
      </c>
      <c r="B42" t="s">
        <v>14</v>
      </c>
    </row>
    <row r="43" spans="1:18" x14ac:dyDescent="0.25">
      <c r="A43">
        <v>10027526</v>
      </c>
      <c r="B43" t="s">
        <v>14</v>
      </c>
    </row>
    <row r="44" spans="1:18" x14ac:dyDescent="0.25">
      <c r="A44">
        <v>14222171</v>
      </c>
      <c r="B44" t="s">
        <v>14</v>
      </c>
    </row>
    <row r="45" spans="1:18" x14ac:dyDescent="0.25">
      <c r="A45">
        <v>1006143</v>
      </c>
      <c r="B45" t="s">
        <v>14</v>
      </c>
    </row>
    <row r="46" spans="1:18" x14ac:dyDescent="0.25">
      <c r="A46">
        <v>6006917</v>
      </c>
      <c r="B46" t="s">
        <v>14</v>
      </c>
    </row>
    <row r="48" spans="1:18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3" x14ac:dyDescent="0.25">
      <c r="A129">
        <v>12229481</v>
      </c>
      <c r="B129" t="s">
        <v>5</v>
      </c>
    </row>
    <row r="130" spans="1:13" x14ac:dyDescent="0.25">
      <c r="A130">
        <v>12258821</v>
      </c>
      <c r="B130" t="s">
        <v>5</v>
      </c>
    </row>
    <row r="131" spans="1:13" x14ac:dyDescent="0.25">
      <c r="A131">
        <v>12309729</v>
      </c>
      <c r="B131" t="s">
        <v>5</v>
      </c>
    </row>
    <row r="132" spans="1:13" x14ac:dyDescent="0.25">
      <c r="A132">
        <v>12314941</v>
      </c>
      <c r="B132" t="s">
        <v>5</v>
      </c>
    </row>
    <row r="133" spans="1:13" x14ac:dyDescent="0.25">
      <c r="A133">
        <v>12323945</v>
      </c>
      <c r="B133" t="s">
        <v>5</v>
      </c>
    </row>
    <row r="134" spans="1:13" x14ac:dyDescent="0.25">
      <c r="A134">
        <v>13005942</v>
      </c>
      <c r="B134" t="s">
        <v>5</v>
      </c>
    </row>
    <row r="135" spans="1:13" x14ac:dyDescent="0.25">
      <c r="A135">
        <v>324</v>
      </c>
      <c r="B135" t="s">
        <v>5</v>
      </c>
      <c r="J135">
        <v>0.1</v>
      </c>
    </row>
    <row r="136" spans="1:13" x14ac:dyDescent="0.25">
      <c r="A136" s="14">
        <v>3909</v>
      </c>
      <c r="B136" t="s">
        <v>5</v>
      </c>
    </row>
    <row r="137" spans="1:13" x14ac:dyDescent="0.25">
      <c r="A137" s="14">
        <v>4663</v>
      </c>
      <c r="B137" t="s">
        <v>5</v>
      </c>
    </row>
    <row r="138" spans="1:13" x14ac:dyDescent="0.25">
      <c r="A138">
        <v>1005522</v>
      </c>
      <c r="B138" t="s">
        <v>5</v>
      </c>
      <c r="C138">
        <v>0</v>
      </c>
      <c r="D138">
        <v>0.7</v>
      </c>
      <c r="J138">
        <v>0.9</v>
      </c>
      <c r="M138">
        <v>0.7</v>
      </c>
    </row>
    <row r="139" spans="1:13" x14ac:dyDescent="0.25">
      <c r="A139">
        <v>1007631</v>
      </c>
      <c r="B139" t="s">
        <v>5</v>
      </c>
    </row>
    <row r="140" spans="1:13" x14ac:dyDescent="0.25">
      <c r="A140">
        <v>1009760</v>
      </c>
      <c r="B140" t="s">
        <v>5</v>
      </c>
    </row>
    <row r="141" spans="1:13" x14ac:dyDescent="0.25">
      <c r="A141">
        <v>2000646</v>
      </c>
      <c r="B141" t="s">
        <v>5</v>
      </c>
    </row>
    <row r="142" spans="1:13" x14ac:dyDescent="0.25">
      <c r="A142">
        <v>2003761</v>
      </c>
      <c r="B142" t="s">
        <v>5</v>
      </c>
    </row>
    <row r="143" spans="1:13" x14ac:dyDescent="0.25">
      <c r="A143">
        <v>2004061</v>
      </c>
      <c r="B143" t="s">
        <v>5</v>
      </c>
    </row>
    <row r="144" spans="1:13" x14ac:dyDescent="0.25">
      <c r="A144">
        <v>2006469</v>
      </c>
      <c r="B144" t="s">
        <v>5</v>
      </c>
    </row>
    <row r="145" spans="1:18" x14ac:dyDescent="0.25">
      <c r="A145" s="14">
        <v>3005132</v>
      </c>
      <c r="B145" t="s">
        <v>5</v>
      </c>
    </row>
    <row r="146" spans="1:18" x14ac:dyDescent="0.25">
      <c r="A146">
        <v>3009119</v>
      </c>
      <c r="B146" t="s">
        <v>5</v>
      </c>
    </row>
    <row r="147" spans="1:18" x14ac:dyDescent="0.25">
      <c r="A147">
        <v>3009936</v>
      </c>
      <c r="B147" t="s">
        <v>5</v>
      </c>
    </row>
    <row r="148" spans="1:18" x14ac:dyDescent="0.25">
      <c r="A148">
        <v>3011094</v>
      </c>
      <c r="B148" t="s">
        <v>5</v>
      </c>
    </row>
    <row r="149" spans="1:18" x14ac:dyDescent="0.25">
      <c r="A149">
        <v>3014643</v>
      </c>
      <c r="B149" t="s">
        <v>5</v>
      </c>
    </row>
    <row r="150" spans="1:18" x14ac:dyDescent="0.25">
      <c r="A150" s="14">
        <v>3016056</v>
      </c>
      <c r="B150" t="s">
        <v>5</v>
      </c>
      <c r="J150">
        <v>1.1000000000000001</v>
      </c>
      <c r="R150">
        <v>0.9</v>
      </c>
    </row>
    <row r="151" spans="1:18" x14ac:dyDescent="0.25">
      <c r="A151" s="14">
        <v>3900219</v>
      </c>
      <c r="B151" t="s">
        <v>5</v>
      </c>
    </row>
    <row r="152" spans="1:18" x14ac:dyDescent="0.25">
      <c r="A152">
        <v>4000158</v>
      </c>
      <c r="B152" t="s">
        <v>5</v>
      </c>
    </row>
    <row r="153" spans="1:18" x14ac:dyDescent="0.25">
      <c r="A153">
        <v>4000304</v>
      </c>
      <c r="B153" t="s">
        <v>5</v>
      </c>
    </row>
    <row r="154" spans="1:18" x14ac:dyDescent="0.25">
      <c r="A154" s="14">
        <v>4001905</v>
      </c>
      <c r="B154" t="s">
        <v>5</v>
      </c>
    </row>
    <row r="155" spans="1:18" x14ac:dyDescent="0.25">
      <c r="A155">
        <v>4002206</v>
      </c>
      <c r="B155" t="s">
        <v>5</v>
      </c>
    </row>
    <row r="156" spans="1:18" x14ac:dyDescent="0.25">
      <c r="A156">
        <v>4002715</v>
      </c>
      <c r="B156" t="s">
        <v>5</v>
      </c>
    </row>
    <row r="157" spans="1:18" x14ac:dyDescent="0.25">
      <c r="A157">
        <v>4003924</v>
      </c>
      <c r="B157" t="s">
        <v>5</v>
      </c>
    </row>
    <row r="158" spans="1:18" x14ac:dyDescent="0.25">
      <c r="A158">
        <v>4006051</v>
      </c>
      <c r="B158" t="s">
        <v>5</v>
      </c>
    </row>
    <row r="159" spans="1:18" x14ac:dyDescent="0.25">
      <c r="A159">
        <v>4008140</v>
      </c>
      <c r="B159" t="s">
        <v>5</v>
      </c>
    </row>
    <row r="160" spans="1:18" x14ac:dyDescent="0.25">
      <c r="A160" s="14">
        <v>4009906</v>
      </c>
      <c r="B160" t="s">
        <v>5</v>
      </c>
      <c r="K160">
        <v>0.8</v>
      </c>
      <c r="O160">
        <v>3.3</v>
      </c>
      <c r="P160">
        <v>4.8</v>
      </c>
      <c r="Q160">
        <v>0.8</v>
      </c>
    </row>
    <row r="161" spans="1:11" x14ac:dyDescent="0.25">
      <c r="A161">
        <v>4011027</v>
      </c>
      <c r="B161" t="s">
        <v>5</v>
      </c>
    </row>
    <row r="162" spans="1:11" x14ac:dyDescent="0.25">
      <c r="A162">
        <v>4011920</v>
      </c>
      <c r="B162" t="s">
        <v>5</v>
      </c>
    </row>
    <row r="163" spans="1:11" x14ac:dyDescent="0.25">
      <c r="A163">
        <v>4012248</v>
      </c>
      <c r="B163" t="s">
        <v>5</v>
      </c>
    </row>
    <row r="164" spans="1:11" x14ac:dyDescent="0.25">
      <c r="A164">
        <v>4013603</v>
      </c>
      <c r="B164" t="s">
        <v>5</v>
      </c>
    </row>
    <row r="165" spans="1:11" x14ac:dyDescent="0.25">
      <c r="A165">
        <v>5004654</v>
      </c>
      <c r="B165" t="s">
        <v>5</v>
      </c>
      <c r="K165">
        <v>1.2</v>
      </c>
    </row>
    <row r="166" spans="1:11" x14ac:dyDescent="0.25">
      <c r="A166" s="16">
        <v>5006761</v>
      </c>
      <c r="B166" t="s">
        <v>5</v>
      </c>
    </row>
    <row r="167" spans="1:11" x14ac:dyDescent="0.25">
      <c r="A167">
        <v>5008807</v>
      </c>
      <c r="B167" t="s">
        <v>5</v>
      </c>
    </row>
    <row r="168" spans="1:11" x14ac:dyDescent="0.25">
      <c r="A168">
        <v>5009400</v>
      </c>
      <c r="B168" t="s">
        <v>5</v>
      </c>
    </row>
    <row r="169" spans="1:11" x14ac:dyDescent="0.25">
      <c r="A169">
        <v>5013211</v>
      </c>
      <c r="B169" t="s">
        <v>5</v>
      </c>
    </row>
    <row r="170" spans="1:11" x14ac:dyDescent="0.25">
      <c r="A170">
        <v>5013494</v>
      </c>
      <c r="B170" t="s">
        <v>5</v>
      </c>
    </row>
    <row r="171" spans="1:11" x14ac:dyDescent="0.25">
      <c r="A171" s="15">
        <v>5016255</v>
      </c>
      <c r="B171" t="s">
        <v>5</v>
      </c>
    </row>
    <row r="172" spans="1:11" x14ac:dyDescent="0.25">
      <c r="A172">
        <v>6005884</v>
      </c>
      <c r="B172" t="s">
        <v>5</v>
      </c>
    </row>
    <row r="173" spans="1:11" x14ac:dyDescent="0.25">
      <c r="A173">
        <v>6012448</v>
      </c>
      <c r="B173" t="s">
        <v>5</v>
      </c>
    </row>
    <row r="174" spans="1:11" x14ac:dyDescent="0.25">
      <c r="A174">
        <v>7000457</v>
      </c>
      <c r="B174" t="s">
        <v>5</v>
      </c>
    </row>
    <row r="175" spans="1:11" x14ac:dyDescent="0.25">
      <c r="A175" s="15">
        <v>7072644</v>
      </c>
      <c r="B175" t="s">
        <v>5</v>
      </c>
    </row>
    <row r="176" spans="1:11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10" x14ac:dyDescent="0.25">
      <c r="A225">
        <v>97005797</v>
      </c>
      <c r="B225" t="s">
        <v>3</v>
      </c>
    </row>
    <row r="226" spans="1:10" x14ac:dyDescent="0.25">
      <c r="A226">
        <v>99000345</v>
      </c>
      <c r="B226" t="s">
        <v>3</v>
      </c>
    </row>
    <row r="227" spans="1:10" x14ac:dyDescent="0.25">
      <c r="A227" s="14">
        <v>5006592</v>
      </c>
      <c r="B227" t="s">
        <v>3</v>
      </c>
    </row>
    <row r="228" spans="1:10" x14ac:dyDescent="0.25">
      <c r="A228">
        <v>5007274</v>
      </c>
      <c r="B228" t="s">
        <v>3</v>
      </c>
    </row>
    <row r="229" spans="1:10" x14ac:dyDescent="0.25">
      <c r="A229">
        <v>5015851</v>
      </c>
      <c r="B229" t="s">
        <v>3</v>
      </c>
    </row>
    <row r="230" spans="1:10" x14ac:dyDescent="0.25">
      <c r="A230">
        <v>6015647</v>
      </c>
      <c r="B230" t="s">
        <v>3</v>
      </c>
      <c r="J230">
        <v>0.5</v>
      </c>
    </row>
    <row r="231" spans="1:10" x14ac:dyDescent="0.25">
      <c r="A231" s="14">
        <v>6056633</v>
      </c>
      <c r="B231" t="s">
        <v>3</v>
      </c>
    </row>
    <row r="232" spans="1:10" x14ac:dyDescent="0.25">
      <c r="A232">
        <v>7086224</v>
      </c>
      <c r="B232" t="s">
        <v>3</v>
      </c>
    </row>
    <row r="233" spans="1:10" x14ac:dyDescent="0.25">
      <c r="A233" s="14">
        <v>8040959</v>
      </c>
      <c r="B233" t="s">
        <v>3</v>
      </c>
    </row>
    <row r="234" spans="1:10" x14ac:dyDescent="0.25">
      <c r="A234">
        <v>8107048</v>
      </c>
      <c r="B234" t="s">
        <v>3</v>
      </c>
    </row>
    <row r="235" spans="1:10" x14ac:dyDescent="0.25">
      <c r="A235" s="14">
        <v>8124044</v>
      </c>
      <c r="B235" t="s">
        <v>3</v>
      </c>
    </row>
    <row r="236" spans="1:10" x14ac:dyDescent="0.25">
      <c r="A236">
        <v>8142949</v>
      </c>
      <c r="B236" t="s">
        <v>3</v>
      </c>
    </row>
    <row r="237" spans="1:10" x14ac:dyDescent="0.25">
      <c r="A237">
        <v>9023306</v>
      </c>
      <c r="B237" t="s">
        <v>3</v>
      </c>
    </row>
    <row r="238" spans="1:10" x14ac:dyDescent="0.25">
      <c r="A238">
        <v>9034464</v>
      </c>
      <c r="B238" t="s">
        <v>3</v>
      </c>
    </row>
    <row r="239" spans="1:10" x14ac:dyDescent="0.25">
      <c r="A239">
        <v>9040167</v>
      </c>
      <c r="B239" t="s">
        <v>3</v>
      </c>
    </row>
    <row r="240" spans="1:10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3" x14ac:dyDescent="0.25">
      <c r="A289" s="14">
        <v>500129</v>
      </c>
      <c r="B289" t="s">
        <v>0</v>
      </c>
    </row>
    <row r="290" spans="1:13" x14ac:dyDescent="0.25">
      <c r="A290" s="20">
        <v>1002033</v>
      </c>
      <c r="B290" t="s">
        <v>0</v>
      </c>
    </row>
    <row r="291" spans="1:13" x14ac:dyDescent="0.25">
      <c r="A291" s="14">
        <v>1003457</v>
      </c>
      <c r="B291" t="s">
        <v>0</v>
      </c>
    </row>
    <row r="292" spans="1:13" x14ac:dyDescent="0.25">
      <c r="A292" s="14">
        <v>2005223</v>
      </c>
      <c r="B292" t="s">
        <v>0</v>
      </c>
    </row>
    <row r="293" spans="1:13" x14ac:dyDescent="0.25">
      <c r="A293">
        <v>2006107</v>
      </c>
      <c r="B293" t="s">
        <v>0</v>
      </c>
    </row>
    <row r="294" spans="1:13" x14ac:dyDescent="0.25">
      <c r="A294" s="14">
        <v>2012014</v>
      </c>
      <c r="B294" t="s">
        <v>0</v>
      </c>
      <c r="F294">
        <v>0.6</v>
      </c>
      <c r="L294">
        <v>1</v>
      </c>
    </row>
    <row r="295" spans="1:13" x14ac:dyDescent="0.25">
      <c r="A295" s="14">
        <v>3000152</v>
      </c>
      <c r="B295" t="s">
        <v>0</v>
      </c>
    </row>
    <row r="296" spans="1:13" x14ac:dyDescent="0.25">
      <c r="A296">
        <v>3014566</v>
      </c>
      <c r="B296" t="s">
        <v>0</v>
      </c>
    </row>
    <row r="297" spans="1:13" x14ac:dyDescent="0.25">
      <c r="A297">
        <v>3015058</v>
      </c>
      <c r="B297" t="s">
        <v>0</v>
      </c>
    </row>
    <row r="298" spans="1:13" x14ac:dyDescent="0.25">
      <c r="A298" s="18">
        <v>4000996</v>
      </c>
      <c r="B298" t="s">
        <v>0</v>
      </c>
    </row>
    <row r="299" spans="1:13" x14ac:dyDescent="0.25">
      <c r="A299">
        <v>4003768</v>
      </c>
      <c r="B299" t="s">
        <v>0</v>
      </c>
    </row>
    <row r="300" spans="1:13" x14ac:dyDescent="0.25">
      <c r="A300">
        <v>4006540</v>
      </c>
      <c r="B300" t="s">
        <v>0</v>
      </c>
    </row>
    <row r="301" spans="1:13" x14ac:dyDescent="0.25">
      <c r="A301">
        <v>4007054</v>
      </c>
      <c r="B301" t="s">
        <v>0</v>
      </c>
    </row>
    <row r="302" spans="1:13" x14ac:dyDescent="0.25">
      <c r="A302">
        <v>4011002</v>
      </c>
      <c r="B302" t="s">
        <v>0</v>
      </c>
    </row>
    <row r="303" spans="1:13" x14ac:dyDescent="0.25">
      <c r="A303">
        <v>4900268</v>
      </c>
      <c r="B303" t="s">
        <v>0</v>
      </c>
    </row>
    <row r="304" spans="1:13" x14ac:dyDescent="0.25">
      <c r="A304">
        <v>5001097</v>
      </c>
      <c r="B304" t="s">
        <v>0</v>
      </c>
      <c r="G304">
        <v>1.1000000000000001</v>
      </c>
      <c r="H304">
        <v>0.6</v>
      </c>
      <c r="M304">
        <v>1.1000000000000001</v>
      </c>
    </row>
    <row r="305" spans="1:7" x14ac:dyDescent="0.25">
      <c r="A305">
        <v>5001098</v>
      </c>
      <c r="B305" t="s">
        <v>0</v>
      </c>
      <c r="E305">
        <v>0.4</v>
      </c>
      <c r="G305">
        <v>0.6</v>
      </c>
    </row>
    <row r="306" spans="1:7" x14ac:dyDescent="0.25">
      <c r="A306">
        <v>5006152</v>
      </c>
      <c r="B306" t="s">
        <v>0</v>
      </c>
    </row>
    <row r="307" spans="1:7" x14ac:dyDescent="0.25">
      <c r="A307" s="16">
        <v>5011824</v>
      </c>
      <c r="B307" t="s">
        <v>0</v>
      </c>
    </row>
    <row r="308" spans="1:7" x14ac:dyDescent="0.25">
      <c r="A308">
        <v>5016179</v>
      </c>
      <c r="B308" t="s">
        <v>0</v>
      </c>
    </row>
    <row r="309" spans="1:7" x14ac:dyDescent="0.25">
      <c r="A309">
        <v>5018677</v>
      </c>
      <c r="B309" t="s">
        <v>0</v>
      </c>
    </row>
    <row r="310" spans="1:7" x14ac:dyDescent="0.25">
      <c r="A310">
        <v>8012361</v>
      </c>
      <c r="B310" t="s">
        <v>0</v>
      </c>
    </row>
    <row r="311" spans="1:7" x14ac:dyDescent="0.25">
      <c r="A311">
        <v>7079011</v>
      </c>
      <c r="B311" t="s">
        <v>0</v>
      </c>
    </row>
    <row r="312" spans="1:7" x14ac:dyDescent="0.25">
      <c r="A312">
        <v>8055349</v>
      </c>
      <c r="B312" t="s">
        <v>0</v>
      </c>
    </row>
    <row r="313" spans="1:7" x14ac:dyDescent="0.25">
      <c r="A313">
        <v>8135416</v>
      </c>
      <c r="B313" t="s">
        <v>0</v>
      </c>
    </row>
    <row r="314" spans="1:7" x14ac:dyDescent="0.25">
      <c r="A314">
        <v>93018945</v>
      </c>
      <c r="B314" t="s">
        <v>0</v>
      </c>
    </row>
    <row r="315" spans="1:7" x14ac:dyDescent="0.25">
      <c r="A315">
        <v>94009028</v>
      </c>
      <c r="B315" t="s">
        <v>0</v>
      </c>
    </row>
    <row r="316" spans="1:7" x14ac:dyDescent="0.25">
      <c r="A316">
        <v>95005907</v>
      </c>
      <c r="B316" t="s">
        <v>0</v>
      </c>
    </row>
    <row r="317" spans="1:7" x14ac:dyDescent="0.25">
      <c r="A317">
        <v>95900164</v>
      </c>
      <c r="B317" t="s">
        <v>0</v>
      </c>
    </row>
    <row r="318" spans="1:7" x14ac:dyDescent="0.25">
      <c r="A318">
        <v>96015811</v>
      </c>
      <c r="B318" t="s">
        <v>0</v>
      </c>
    </row>
    <row r="319" spans="1:7" x14ac:dyDescent="0.25">
      <c r="A319">
        <v>97001240</v>
      </c>
      <c r="B319" t="s">
        <v>0</v>
      </c>
    </row>
    <row r="320" spans="1:7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8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13"/>
  <sheetViews>
    <sheetView workbookViewId="0">
      <selection activeCell="E14" sqref="E14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2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2221</v>
      </c>
      <c r="D1" t="s">
        <v>95</v>
      </c>
      <c r="E1" t="s">
        <v>133</v>
      </c>
    </row>
    <row r="2" spans="1:5" x14ac:dyDescent="0.25">
      <c r="A2">
        <v>1003215</v>
      </c>
      <c r="B2" t="s">
        <v>16</v>
      </c>
      <c r="C2" t="s">
        <v>2221</v>
      </c>
      <c r="D2" t="s">
        <v>2211</v>
      </c>
      <c r="E2">
        <v>1</v>
      </c>
    </row>
    <row r="3" spans="1:5" x14ac:dyDescent="0.25">
      <c r="A3">
        <v>1005522</v>
      </c>
      <c r="B3" t="s">
        <v>5</v>
      </c>
      <c r="C3" t="s">
        <v>2221</v>
      </c>
      <c r="D3" t="s">
        <v>2222</v>
      </c>
      <c r="E3">
        <v>4</v>
      </c>
    </row>
    <row r="4" spans="1:5" x14ac:dyDescent="0.25">
      <c r="A4">
        <v>4009906</v>
      </c>
      <c r="B4" t="s">
        <v>5</v>
      </c>
      <c r="C4" t="s">
        <v>2221</v>
      </c>
      <c r="D4" t="s">
        <v>2224</v>
      </c>
      <c r="E4">
        <v>4</v>
      </c>
    </row>
    <row r="5" spans="1:5" x14ac:dyDescent="0.25">
      <c r="A5">
        <v>5001097</v>
      </c>
      <c r="B5" t="s">
        <v>0</v>
      </c>
      <c r="C5" t="s">
        <v>2221</v>
      </c>
      <c r="D5" t="s">
        <v>2226</v>
      </c>
      <c r="E5">
        <v>3</v>
      </c>
    </row>
    <row r="6" spans="1:5" x14ac:dyDescent="0.25">
      <c r="A6">
        <v>3016056</v>
      </c>
      <c r="B6" t="s">
        <v>5</v>
      </c>
      <c r="C6" t="s">
        <v>2221</v>
      </c>
      <c r="D6" t="s">
        <v>2223</v>
      </c>
      <c r="E6">
        <v>2</v>
      </c>
    </row>
    <row r="7" spans="1:5" x14ac:dyDescent="0.25">
      <c r="A7">
        <v>2012014</v>
      </c>
      <c r="B7" t="s">
        <v>0</v>
      </c>
      <c r="C7" t="s">
        <v>2221</v>
      </c>
      <c r="D7" t="s">
        <v>2225</v>
      </c>
      <c r="E7">
        <v>2</v>
      </c>
    </row>
    <row r="8" spans="1:5" x14ac:dyDescent="0.25">
      <c r="A8">
        <v>5001098</v>
      </c>
      <c r="B8" t="s">
        <v>0</v>
      </c>
      <c r="C8" t="s">
        <v>2221</v>
      </c>
      <c r="D8" t="s">
        <v>2227</v>
      </c>
      <c r="E8">
        <v>2</v>
      </c>
    </row>
    <row r="9" spans="1:5" x14ac:dyDescent="0.25">
      <c r="A9">
        <v>324</v>
      </c>
      <c r="B9" t="s">
        <v>5</v>
      </c>
      <c r="C9" t="s">
        <v>2221</v>
      </c>
      <c r="D9" t="s">
        <v>2212</v>
      </c>
      <c r="E9">
        <v>1</v>
      </c>
    </row>
    <row r="10" spans="1:5" x14ac:dyDescent="0.25">
      <c r="A10">
        <v>5004654</v>
      </c>
      <c r="B10" t="s">
        <v>5</v>
      </c>
      <c r="C10" t="s">
        <v>2221</v>
      </c>
      <c r="D10" t="s">
        <v>2213</v>
      </c>
      <c r="E10">
        <v>1</v>
      </c>
    </row>
    <row r="11" spans="1:5" x14ac:dyDescent="0.25">
      <c r="A11">
        <v>6015647</v>
      </c>
      <c r="B11" t="s">
        <v>3</v>
      </c>
      <c r="C11" t="s">
        <v>2221</v>
      </c>
      <c r="D11" t="s">
        <v>2212</v>
      </c>
      <c r="E11">
        <v>1</v>
      </c>
    </row>
    <row r="13" spans="1:5" x14ac:dyDescent="0.25">
      <c r="A13">
        <f>SUBTOTAL(2,Basophile[Edited_BfArM Nummer2])</f>
        <v>10</v>
      </c>
      <c r="E13">
        <f>SUBTOTAL(9,Basophile[Total Number of Observations])</f>
        <v>21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W370"/>
  <sheetViews>
    <sheetView workbookViewId="0">
      <selection sqref="A1:W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6.5703125" customWidth="1"/>
    <col min="4" max="6" width="25.5703125" customWidth="1"/>
    <col min="7" max="7" width="24" customWidth="1"/>
    <col min="8" max="13" width="15.42578125" customWidth="1"/>
    <col min="14" max="23" width="16.42578125" customWidth="1"/>
  </cols>
  <sheetData>
    <row r="1" spans="1:23" x14ac:dyDescent="0.25">
      <c r="A1" s="6" t="s">
        <v>96</v>
      </c>
      <c r="B1" s="7" t="s">
        <v>97</v>
      </c>
      <c r="C1" s="2" t="s">
        <v>2228</v>
      </c>
      <c r="D1" s="2" t="s">
        <v>2229</v>
      </c>
      <c r="E1" s="2" t="s">
        <v>2230</v>
      </c>
      <c r="F1" s="2" t="s">
        <v>2231</v>
      </c>
      <c r="G1" s="2" t="s">
        <v>2232</v>
      </c>
      <c r="H1" s="2" t="s">
        <v>2233</v>
      </c>
      <c r="I1" s="2" t="s">
        <v>2234</v>
      </c>
      <c r="J1" s="2" t="s">
        <v>2235</v>
      </c>
      <c r="K1" s="2" t="s">
        <v>2236</v>
      </c>
      <c r="L1" s="2" t="s">
        <v>2237</v>
      </c>
      <c r="M1" s="2" t="s">
        <v>2238</v>
      </c>
      <c r="N1" s="2" t="s">
        <v>2239</v>
      </c>
      <c r="O1" s="2" t="s">
        <v>2240</v>
      </c>
      <c r="P1" s="2" t="s">
        <v>2241</v>
      </c>
      <c r="Q1" s="2" t="s">
        <v>2242</v>
      </c>
      <c r="R1" s="2" t="s">
        <v>2243</v>
      </c>
      <c r="S1" s="2" t="s">
        <v>2244</v>
      </c>
      <c r="T1" s="2" t="s">
        <v>2245</v>
      </c>
      <c r="U1" s="2" t="s">
        <v>2246</v>
      </c>
      <c r="V1" s="2" t="s">
        <v>2247</v>
      </c>
      <c r="W1" s="2" t="s">
        <v>2248</v>
      </c>
    </row>
    <row r="2" spans="1:23" x14ac:dyDescent="0.25">
      <c r="A2">
        <v>7072184</v>
      </c>
      <c r="B2" t="s">
        <v>20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x14ac:dyDescent="0.25">
      <c r="A5">
        <v>95005911</v>
      </c>
      <c r="B5" t="s">
        <v>20</v>
      </c>
    </row>
    <row r="6" spans="1:23" x14ac:dyDescent="0.25">
      <c r="A6">
        <v>99001908</v>
      </c>
      <c r="B6" t="s">
        <v>20</v>
      </c>
    </row>
    <row r="7" spans="1:23" x14ac:dyDescent="0.25">
      <c r="A7">
        <v>99004067</v>
      </c>
      <c r="B7" t="s">
        <v>20</v>
      </c>
    </row>
    <row r="8" spans="1:23" x14ac:dyDescent="0.25">
      <c r="A8">
        <v>97002136</v>
      </c>
      <c r="B8" t="s">
        <v>20</v>
      </c>
    </row>
    <row r="9" spans="1:23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x14ac:dyDescent="0.25">
      <c r="A13">
        <v>14242856</v>
      </c>
      <c r="B13" t="s">
        <v>18</v>
      </c>
      <c r="H13" s="12">
        <v>22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x14ac:dyDescent="0.25">
      <c r="A14">
        <v>99001183</v>
      </c>
      <c r="B14" t="s">
        <v>18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x14ac:dyDescent="0.25">
      <c r="A18">
        <v>1480</v>
      </c>
      <c r="B18" t="s">
        <v>16</v>
      </c>
    </row>
    <row r="19" spans="1:23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x14ac:dyDescent="0.25">
      <c r="A26">
        <v>99000897</v>
      </c>
      <c r="B26" t="s">
        <v>16</v>
      </c>
    </row>
    <row r="27" spans="1:23" x14ac:dyDescent="0.25">
      <c r="A27">
        <v>99001245</v>
      </c>
      <c r="B27" t="s">
        <v>16</v>
      </c>
    </row>
    <row r="28" spans="1:23" x14ac:dyDescent="0.25">
      <c r="A28">
        <v>99001902</v>
      </c>
      <c r="B28" t="s">
        <v>16</v>
      </c>
    </row>
    <row r="29" spans="1:23" x14ac:dyDescent="0.25">
      <c r="A29">
        <v>99001912</v>
      </c>
      <c r="B29" t="s">
        <v>16</v>
      </c>
    </row>
    <row r="30" spans="1:23" x14ac:dyDescent="0.25">
      <c r="A30">
        <v>99001913</v>
      </c>
      <c r="B30" t="s">
        <v>16</v>
      </c>
    </row>
    <row r="31" spans="1:23" x14ac:dyDescent="0.25">
      <c r="A31">
        <v>99001937</v>
      </c>
      <c r="B31" t="s">
        <v>16</v>
      </c>
    </row>
    <row r="32" spans="1:23" x14ac:dyDescent="0.25">
      <c r="A32">
        <v>99001943</v>
      </c>
      <c r="B32" t="s">
        <v>16</v>
      </c>
    </row>
    <row r="33" spans="1:23" x14ac:dyDescent="0.25">
      <c r="A33">
        <v>99001927</v>
      </c>
      <c r="B33" t="s">
        <v>16</v>
      </c>
    </row>
    <row r="34" spans="1:23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x14ac:dyDescent="0.25">
      <c r="A36" s="14">
        <v>96018835</v>
      </c>
      <c r="B36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>
        <v>25</v>
      </c>
      <c r="M36" s="12"/>
      <c r="N36" s="12">
        <v>22</v>
      </c>
      <c r="O36" s="12"/>
      <c r="P36" s="12"/>
      <c r="Q36" s="12"/>
      <c r="R36" s="12"/>
      <c r="S36" s="12"/>
      <c r="T36" s="12"/>
      <c r="U36" s="12"/>
      <c r="V36" s="12"/>
      <c r="W36" s="12"/>
    </row>
    <row r="37" spans="1:23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40" spans="1:23" x14ac:dyDescent="0.25">
      <c r="A40" s="15">
        <v>6016435</v>
      </c>
      <c r="B40" t="s">
        <v>14</v>
      </c>
    </row>
    <row r="41" spans="1:23" x14ac:dyDescent="0.25">
      <c r="A41">
        <v>8045149</v>
      </c>
      <c r="B41" t="s">
        <v>14</v>
      </c>
    </row>
    <row r="42" spans="1:23" x14ac:dyDescent="0.25">
      <c r="A42">
        <v>10023001</v>
      </c>
      <c r="B42" t="s">
        <v>14</v>
      </c>
    </row>
    <row r="43" spans="1:23" x14ac:dyDescent="0.25">
      <c r="A43">
        <v>10027526</v>
      </c>
      <c r="B43" t="s">
        <v>14</v>
      </c>
    </row>
    <row r="44" spans="1:23" x14ac:dyDescent="0.25">
      <c r="A44">
        <v>14222171</v>
      </c>
      <c r="B44" t="s">
        <v>14</v>
      </c>
    </row>
    <row r="45" spans="1:23" x14ac:dyDescent="0.25">
      <c r="A45">
        <v>1006143</v>
      </c>
      <c r="B45" t="s">
        <v>14</v>
      </c>
    </row>
    <row r="46" spans="1:23" x14ac:dyDescent="0.25">
      <c r="A46">
        <v>6006917</v>
      </c>
      <c r="B46" t="s">
        <v>14</v>
      </c>
    </row>
    <row r="48" spans="1:23" x14ac:dyDescent="0.25">
      <c r="A48">
        <v>8057159</v>
      </c>
      <c r="B48" t="s">
        <v>12</v>
      </c>
    </row>
    <row r="49" spans="1:20" x14ac:dyDescent="0.25">
      <c r="A49" s="14">
        <v>9140312</v>
      </c>
      <c r="B49" t="s">
        <v>12</v>
      </c>
    </row>
    <row r="50" spans="1:20" x14ac:dyDescent="0.25">
      <c r="A50">
        <v>12008230</v>
      </c>
      <c r="B50" t="s">
        <v>12</v>
      </c>
    </row>
    <row r="51" spans="1:20" x14ac:dyDescent="0.25">
      <c r="A51">
        <v>12088444</v>
      </c>
      <c r="B51" t="s">
        <v>12</v>
      </c>
    </row>
    <row r="52" spans="1:20" x14ac:dyDescent="0.25">
      <c r="A52" s="14">
        <v>13118872</v>
      </c>
      <c r="B52" t="s">
        <v>12</v>
      </c>
    </row>
    <row r="53" spans="1:20" x14ac:dyDescent="0.25">
      <c r="A53">
        <v>12012030</v>
      </c>
      <c r="B53" t="s">
        <v>12</v>
      </c>
      <c r="P53">
        <v>217</v>
      </c>
      <c r="T53">
        <v>206</v>
      </c>
    </row>
    <row r="55" spans="1:20" x14ac:dyDescent="0.25">
      <c r="A55" s="15">
        <v>9074418</v>
      </c>
      <c r="B55" t="s">
        <v>11</v>
      </c>
    </row>
    <row r="56" spans="1:20" x14ac:dyDescent="0.25">
      <c r="A56" s="14">
        <v>1263</v>
      </c>
      <c r="B56" t="s">
        <v>11</v>
      </c>
    </row>
    <row r="57" spans="1:20" x14ac:dyDescent="0.25">
      <c r="A57">
        <v>98004910</v>
      </c>
      <c r="B57" t="s">
        <v>11</v>
      </c>
    </row>
    <row r="58" spans="1:20" x14ac:dyDescent="0.25">
      <c r="A58" s="15">
        <v>7103068</v>
      </c>
      <c r="B58" t="s">
        <v>11</v>
      </c>
      <c r="G58">
        <v>16</v>
      </c>
    </row>
    <row r="59" spans="1:20" x14ac:dyDescent="0.25">
      <c r="A59">
        <v>11240728</v>
      </c>
      <c r="B59" t="s">
        <v>11</v>
      </c>
    </row>
    <row r="61" spans="1:20" x14ac:dyDescent="0.25">
      <c r="A61">
        <v>5015869</v>
      </c>
      <c r="B61" t="s">
        <v>5</v>
      </c>
    </row>
    <row r="62" spans="1:20" x14ac:dyDescent="0.25">
      <c r="A62" s="15">
        <v>5016969</v>
      </c>
      <c r="B62" t="s">
        <v>5</v>
      </c>
    </row>
    <row r="63" spans="1:20" x14ac:dyDescent="0.25">
      <c r="A63">
        <v>6023231</v>
      </c>
      <c r="B63" t="s">
        <v>5</v>
      </c>
    </row>
    <row r="64" spans="1:20" x14ac:dyDescent="0.25">
      <c r="A64" s="15">
        <v>6011198</v>
      </c>
      <c r="B64" t="s">
        <v>5</v>
      </c>
    </row>
    <row r="65" spans="1:5" x14ac:dyDescent="0.25">
      <c r="A65" s="14">
        <v>6012681</v>
      </c>
      <c r="B65" t="s">
        <v>5</v>
      </c>
    </row>
    <row r="66" spans="1:5" x14ac:dyDescent="0.25">
      <c r="A66">
        <v>6014511</v>
      </c>
      <c r="B66" t="s">
        <v>5</v>
      </c>
    </row>
    <row r="67" spans="1:5" x14ac:dyDescent="0.25">
      <c r="A67">
        <v>6045127</v>
      </c>
      <c r="B67" t="s">
        <v>5</v>
      </c>
    </row>
    <row r="68" spans="1:5" x14ac:dyDescent="0.25">
      <c r="A68" s="14">
        <v>7000458</v>
      </c>
      <c r="B68" t="s">
        <v>5</v>
      </c>
    </row>
    <row r="69" spans="1:5" x14ac:dyDescent="0.25">
      <c r="A69">
        <v>7015502</v>
      </c>
      <c r="B69" t="s">
        <v>5</v>
      </c>
    </row>
    <row r="70" spans="1:5" x14ac:dyDescent="0.25">
      <c r="A70">
        <v>7025847</v>
      </c>
      <c r="B70" t="s">
        <v>5</v>
      </c>
      <c r="E70">
        <v>14.257</v>
      </c>
    </row>
    <row r="71" spans="1:5" x14ac:dyDescent="0.25">
      <c r="A71">
        <v>7082707</v>
      </c>
      <c r="B71" t="s">
        <v>5</v>
      </c>
    </row>
    <row r="72" spans="1:5" x14ac:dyDescent="0.25">
      <c r="A72" s="14">
        <v>7083159</v>
      </c>
      <c r="B72" t="s">
        <v>5</v>
      </c>
    </row>
    <row r="73" spans="1:5" x14ac:dyDescent="0.25">
      <c r="A73">
        <v>7084659</v>
      </c>
      <c r="B73" t="s">
        <v>5</v>
      </c>
    </row>
    <row r="74" spans="1:5" x14ac:dyDescent="0.25">
      <c r="A74" s="14">
        <v>7076814</v>
      </c>
      <c r="B74" t="s">
        <v>5</v>
      </c>
    </row>
    <row r="75" spans="1:5" x14ac:dyDescent="0.25">
      <c r="A75">
        <v>7076815</v>
      </c>
      <c r="B75" t="s">
        <v>5</v>
      </c>
    </row>
    <row r="76" spans="1:5" x14ac:dyDescent="0.25">
      <c r="A76">
        <v>7089231</v>
      </c>
      <c r="B76" t="s">
        <v>5</v>
      </c>
    </row>
    <row r="77" spans="1:5" x14ac:dyDescent="0.25">
      <c r="A77">
        <v>7116004</v>
      </c>
      <c r="B77" t="s">
        <v>5</v>
      </c>
    </row>
    <row r="78" spans="1:5" x14ac:dyDescent="0.25">
      <c r="A78">
        <v>8003819</v>
      </c>
      <c r="B78" t="s">
        <v>5</v>
      </c>
    </row>
    <row r="79" spans="1:5" x14ac:dyDescent="0.25">
      <c r="A79" s="14">
        <v>8091779</v>
      </c>
      <c r="B79" t="s">
        <v>5</v>
      </c>
    </row>
    <row r="80" spans="1:5" x14ac:dyDescent="0.25">
      <c r="A80">
        <v>8112522</v>
      </c>
      <c r="B80" t="s">
        <v>5</v>
      </c>
    </row>
    <row r="81" spans="1:18" x14ac:dyDescent="0.25">
      <c r="A81">
        <v>8127397</v>
      </c>
      <c r="B81" t="s">
        <v>5</v>
      </c>
    </row>
    <row r="82" spans="1:18" x14ac:dyDescent="0.25">
      <c r="A82">
        <v>8130998</v>
      </c>
      <c r="B82" t="s">
        <v>5</v>
      </c>
    </row>
    <row r="83" spans="1:18" x14ac:dyDescent="0.25">
      <c r="A83" s="14">
        <v>9002836</v>
      </c>
      <c r="B83" t="s">
        <v>5</v>
      </c>
    </row>
    <row r="84" spans="1:18" x14ac:dyDescent="0.25">
      <c r="A84" s="14">
        <v>9003331</v>
      </c>
      <c r="B84" t="s">
        <v>5</v>
      </c>
    </row>
    <row r="85" spans="1:18" x14ac:dyDescent="0.25">
      <c r="A85">
        <v>9003370</v>
      </c>
      <c r="B85" t="s">
        <v>5</v>
      </c>
    </row>
    <row r="86" spans="1:18" x14ac:dyDescent="0.25">
      <c r="A86">
        <v>9016278</v>
      </c>
      <c r="B86" t="s">
        <v>5</v>
      </c>
    </row>
    <row r="87" spans="1:18" x14ac:dyDescent="0.25">
      <c r="A87">
        <v>9030684</v>
      </c>
      <c r="B87" t="s">
        <v>5</v>
      </c>
    </row>
    <row r="88" spans="1:18" x14ac:dyDescent="0.25">
      <c r="A88">
        <v>9031387</v>
      </c>
      <c r="B88" t="s">
        <v>5</v>
      </c>
    </row>
    <row r="89" spans="1:18" x14ac:dyDescent="0.25">
      <c r="A89">
        <v>9038676</v>
      </c>
      <c r="B89" t="s">
        <v>5</v>
      </c>
    </row>
    <row r="90" spans="1:18" x14ac:dyDescent="0.25">
      <c r="A90" s="14">
        <v>9039416</v>
      </c>
      <c r="B90" t="s">
        <v>5</v>
      </c>
    </row>
    <row r="91" spans="1:18" x14ac:dyDescent="0.25">
      <c r="A91">
        <v>9042861</v>
      </c>
      <c r="B91" t="s">
        <v>5</v>
      </c>
      <c r="R91">
        <v>60</v>
      </c>
    </row>
    <row r="92" spans="1:18" x14ac:dyDescent="0.25">
      <c r="A92" s="14">
        <v>9044899</v>
      </c>
      <c r="B92" t="s">
        <v>5</v>
      </c>
    </row>
    <row r="93" spans="1:18" x14ac:dyDescent="0.25">
      <c r="A93">
        <v>9052398</v>
      </c>
      <c r="B93" t="s">
        <v>5</v>
      </c>
    </row>
    <row r="94" spans="1:18" x14ac:dyDescent="0.25">
      <c r="A94">
        <v>9085204</v>
      </c>
      <c r="B94" t="s">
        <v>5</v>
      </c>
    </row>
    <row r="95" spans="1:18" x14ac:dyDescent="0.25">
      <c r="A95">
        <v>9105492</v>
      </c>
      <c r="B95" t="s">
        <v>5</v>
      </c>
    </row>
    <row r="96" spans="1:18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12" x14ac:dyDescent="0.25">
      <c r="A129">
        <v>12229481</v>
      </c>
      <c r="B129" t="s">
        <v>5</v>
      </c>
    </row>
    <row r="130" spans="1:12" x14ac:dyDescent="0.25">
      <c r="A130">
        <v>12258821</v>
      </c>
      <c r="B130" t="s">
        <v>5</v>
      </c>
    </row>
    <row r="131" spans="1:12" x14ac:dyDescent="0.25">
      <c r="A131">
        <v>12309729</v>
      </c>
      <c r="B131" t="s">
        <v>5</v>
      </c>
    </row>
    <row r="132" spans="1:12" x14ac:dyDescent="0.25">
      <c r="A132">
        <v>12314941</v>
      </c>
      <c r="B132" t="s">
        <v>5</v>
      </c>
    </row>
    <row r="133" spans="1:12" x14ac:dyDescent="0.25">
      <c r="A133">
        <v>12323945</v>
      </c>
      <c r="B133" t="s">
        <v>5</v>
      </c>
    </row>
    <row r="134" spans="1:12" x14ac:dyDescent="0.25">
      <c r="A134">
        <v>13005942</v>
      </c>
      <c r="B134" t="s">
        <v>5</v>
      </c>
    </row>
    <row r="135" spans="1:12" x14ac:dyDescent="0.25">
      <c r="A135">
        <v>324</v>
      </c>
      <c r="B135" t="s">
        <v>5</v>
      </c>
    </row>
    <row r="136" spans="1:12" x14ac:dyDescent="0.25">
      <c r="A136" s="14">
        <v>3909</v>
      </c>
      <c r="B136" t="s">
        <v>5</v>
      </c>
      <c r="L136">
        <v>56.8</v>
      </c>
    </row>
    <row r="137" spans="1:12" x14ac:dyDescent="0.25">
      <c r="A137" s="14">
        <v>4663</v>
      </c>
      <c r="B137" t="s">
        <v>5</v>
      </c>
    </row>
    <row r="138" spans="1:12" x14ac:dyDescent="0.25">
      <c r="A138">
        <v>1005522</v>
      </c>
      <c r="B138" t="s">
        <v>5</v>
      </c>
    </row>
    <row r="139" spans="1:12" x14ac:dyDescent="0.25">
      <c r="A139">
        <v>1007631</v>
      </c>
      <c r="B139" t="s">
        <v>5</v>
      </c>
    </row>
    <row r="140" spans="1:12" x14ac:dyDescent="0.25">
      <c r="A140">
        <v>1009760</v>
      </c>
      <c r="B140" t="s">
        <v>5</v>
      </c>
    </row>
    <row r="141" spans="1:12" x14ac:dyDescent="0.25">
      <c r="A141">
        <v>2000646</v>
      </c>
      <c r="B141" t="s">
        <v>5</v>
      </c>
    </row>
    <row r="142" spans="1:12" x14ac:dyDescent="0.25">
      <c r="A142">
        <v>2003761</v>
      </c>
      <c r="B142" t="s">
        <v>5</v>
      </c>
    </row>
    <row r="143" spans="1:12" x14ac:dyDescent="0.25">
      <c r="A143">
        <v>2004061</v>
      </c>
      <c r="B143" t="s">
        <v>5</v>
      </c>
    </row>
    <row r="144" spans="1:12" x14ac:dyDescent="0.25">
      <c r="A144">
        <v>2006469</v>
      </c>
      <c r="B144" t="s">
        <v>5</v>
      </c>
    </row>
    <row r="145" spans="1:23" x14ac:dyDescent="0.25">
      <c r="A145" s="14">
        <v>3005132</v>
      </c>
      <c r="B145" t="s">
        <v>5</v>
      </c>
    </row>
    <row r="146" spans="1:23" x14ac:dyDescent="0.25">
      <c r="A146">
        <v>3009119</v>
      </c>
      <c r="B146" t="s">
        <v>5</v>
      </c>
    </row>
    <row r="147" spans="1:23" x14ac:dyDescent="0.25">
      <c r="A147">
        <v>3009936</v>
      </c>
      <c r="B147" t="s">
        <v>5</v>
      </c>
    </row>
    <row r="148" spans="1:23" x14ac:dyDescent="0.25">
      <c r="A148">
        <v>3011094</v>
      </c>
      <c r="B148" t="s">
        <v>5</v>
      </c>
    </row>
    <row r="149" spans="1:23" x14ac:dyDescent="0.25">
      <c r="A149">
        <v>3014643</v>
      </c>
      <c r="B149" t="s">
        <v>5</v>
      </c>
    </row>
    <row r="150" spans="1:23" x14ac:dyDescent="0.25">
      <c r="A150" s="14">
        <v>3016056</v>
      </c>
      <c r="B150" t="s">
        <v>5</v>
      </c>
      <c r="W150">
        <v>66.7</v>
      </c>
    </row>
    <row r="151" spans="1:23" x14ac:dyDescent="0.25">
      <c r="A151" s="14">
        <v>3900219</v>
      </c>
      <c r="B151" t="s">
        <v>5</v>
      </c>
    </row>
    <row r="152" spans="1:23" x14ac:dyDescent="0.25">
      <c r="A152">
        <v>4000158</v>
      </c>
      <c r="B152" t="s">
        <v>5</v>
      </c>
    </row>
    <row r="153" spans="1:23" x14ac:dyDescent="0.25">
      <c r="A153">
        <v>4000304</v>
      </c>
      <c r="B153" t="s">
        <v>5</v>
      </c>
    </row>
    <row r="154" spans="1:23" x14ac:dyDescent="0.25">
      <c r="A154" s="14">
        <v>4001905</v>
      </c>
      <c r="B154" t="s">
        <v>5</v>
      </c>
    </row>
    <row r="155" spans="1:23" x14ac:dyDescent="0.25">
      <c r="A155">
        <v>4002206</v>
      </c>
      <c r="B155" t="s">
        <v>5</v>
      </c>
    </row>
    <row r="156" spans="1:23" x14ac:dyDescent="0.25">
      <c r="A156">
        <v>4002715</v>
      </c>
      <c r="B156" t="s">
        <v>5</v>
      </c>
    </row>
    <row r="157" spans="1:23" x14ac:dyDescent="0.25">
      <c r="A157">
        <v>4003924</v>
      </c>
      <c r="B157" t="s">
        <v>5</v>
      </c>
    </row>
    <row r="158" spans="1:23" x14ac:dyDescent="0.25">
      <c r="A158">
        <v>4006051</v>
      </c>
      <c r="B158" t="s">
        <v>5</v>
      </c>
    </row>
    <row r="159" spans="1:23" x14ac:dyDescent="0.25">
      <c r="A159">
        <v>4008140</v>
      </c>
      <c r="B159" t="s">
        <v>5</v>
      </c>
    </row>
    <row r="160" spans="1:23" x14ac:dyDescent="0.25">
      <c r="A160" s="14">
        <v>4009906</v>
      </c>
      <c r="B160" t="s">
        <v>5</v>
      </c>
    </row>
    <row r="161" spans="1:13" x14ac:dyDescent="0.25">
      <c r="A161">
        <v>4011027</v>
      </c>
      <c r="B161" t="s">
        <v>5</v>
      </c>
    </row>
    <row r="162" spans="1:13" x14ac:dyDescent="0.25">
      <c r="A162">
        <v>4011920</v>
      </c>
      <c r="B162" t="s">
        <v>5</v>
      </c>
    </row>
    <row r="163" spans="1:13" x14ac:dyDescent="0.25">
      <c r="A163">
        <v>4012248</v>
      </c>
      <c r="B163" t="s">
        <v>5</v>
      </c>
    </row>
    <row r="164" spans="1:13" x14ac:dyDescent="0.25">
      <c r="A164">
        <v>4013603</v>
      </c>
      <c r="B164" t="s">
        <v>5</v>
      </c>
    </row>
    <row r="165" spans="1:13" x14ac:dyDescent="0.25">
      <c r="A165">
        <v>5004654</v>
      </c>
      <c r="B165" t="s">
        <v>5</v>
      </c>
      <c r="K165">
        <v>28</v>
      </c>
      <c r="M165">
        <v>33</v>
      </c>
    </row>
    <row r="166" spans="1:13" x14ac:dyDescent="0.25">
      <c r="A166" s="16">
        <v>5006761</v>
      </c>
      <c r="B166" t="s">
        <v>5</v>
      </c>
    </row>
    <row r="167" spans="1:13" x14ac:dyDescent="0.25">
      <c r="A167">
        <v>5008807</v>
      </c>
      <c r="B167" t="s">
        <v>5</v>
      </c>
    </row>
    <row r="168" spans="1:13" x14ac:dyDescent="0.25">
      <c r="A168">
        <v>5009400</v>
      </c>
      <c r="B168" t="s">
        <v>5</v>
      </c>
    </row>
    <row r="169" spans="1:13" x14ac:dyDescent="0.25">
      <c r="A169">
        <v>5013211</v>
      </c>
      <c r="B169" t="s">
        <v>5</v>
      </c>
    </row>
    <row r="170" spans="1:13" x14ac:dyDescent="0.25">
      <c r="A170">
        <v>5013494</v>
      </c>
      <c r="B170" t="s">
        <v>5</v>
      </c>
    </row>
    <row r="171" spans="1:13" x14ac:dyDescent="0.25">
      <c r="A171" s="15">
        <v>5016255</v>
      </c>
      <c r="B171" t="s">
        <v>5</v>
      </c>
    </row>
    <row r="172" spans="1:13" x14ac:dyDescent="0.25">
      <c r="A172">
        <v>6005884</v>
      </c>
      <c r="B172" t="s">
        <v>5</v>
      </c>
    </row>
    <row r="173" spans="1:13" x14ac:dyDescent="0.25">
      <c r="A173">
        <v>6012448</v>
      </c>
      <c r="B173" t="s">
        <v>5</v>
      </c>
    </row>
    <row r="174" spans="1:13" x14ac:dyDescent="0.25">
      <c r="A174">
        <v>7000457</v>
      </c>
      <c r="B174" t="s">
        <v>5</v>
      </c>
    </row>
    <row r="175" spans="1:13" x14ac:dyDescent="0.25">
      <c r="A175" s="15">
        <v>7072644</v>
      </c>
      <c r="B175" t="s">
        <v>5</v>
      </c>
    </row>
    <row r="176" spans="1:13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7" x14ac:dyDescent="0.25">
      <c r="A209">
        <v>2002573</v>
      </c>
      <c r="B209" t="s">
        <v>3</v>
      </c>
    </row>
    <row r="210" spans="1:17" x14ac:dyDescent="0.25">
      <c r="A210">
        <v>2003539</v>
      </c>
      <c r="B210" t="s">
        <v>3</v>
      </c>
    </row>
    <row r="211" spans="1:17" x14ac:dyDescent="0.25">
      <c r="A211">
        <v>2003649</v>
      </c>
      <c r="B211" t="s">
        <v>3</v>
      </c>
    </row>
    <row r="212" spans="1:17" x14ac:dyDescent="0.25">
      <c r="A212">
        <v>2005572</v>
      </c>
      <c r="B212" t="s">
        <v>3</v>
      </c>
    </row>
    <row r="213" spans="1:17" x14ac:dyDescent="0.25">
      <c r="A213">
        <v>2013117</v>
      </c>
      <c r="B213" t="s">
        <v>3</v>
      </c>
    </row>
    <row r="214" spans="1:17" x14ac:dyDescent="0.25">
      <c r="A214" s="14">
        <v>3009633</v>
      </c>
      <c r="B214" t="s">
        <v>3</v>
      </c>
    </row>
    <row r="215" spans="1:17" x14ac:dyDescent="0.25">
      <c r="A215" s="14">
        <v>3010583</v>
      </c>
      <c r="B215" t="s">
        <v>3</v>
      </c>
    </row>
    <row r="216" spans="1:17" x14ac:dyDescent="0.25">
      <c r="A216" s="18">
        <v>3011892</v>
      </c>
      <c r="B216" t="s">
        <v>3</v>
      </c>
    </row>
    <row r="217" spans="1:17" x14ac:dyDescent="0.25">
      <c r="A217">
        <v>4001382</v>
      </c>
      <c r="B217" t="s">
        <v>3</v>
      </c>
      <c r="Q217">
        <v>26</v>
      </c>
    </row>
    <row r="218" spans="1:17" x14ac:dyDescent="0.25">
      <c r="A218">
        <v>5018675</v>
      </c>
      <c r="B218" t="s">
        <v>3</v>
      </c>
    </row>
    <row r="219" spans="1:17" x14ac:dyDescent="0.25">
      <c r="A219" s="14">
        <v>6050168</v>
      </c>
      <c r="B219" t="s">
        <v>3</v>
      </c>
    </row>
    <row r="220" spans="1:17" x14ac:dyDescent="0.25">
      <c r="A220" s="16">
        <v>6062742</v>
      </c>
      <c r="B220" t="s">
        <v>3</v>
      </c>
    </row>
    <row r="221" spans="1:17" x14ac:dyDescent="0.25">
      <c r="A221">
        <v>7003242</v>
      </c>
      <c r="B221" t="s">
        <v>3</v>
      </c>
    </row>
    <row r="222" spans="1:17" x14ac:dyDescent="0.25">
      <c r="A222">
        <v>8016252</v>
      </c>
      <c r="B222" t="s">
        <v>3</v>
      </c>
    </row>
    <row r="223" spans="1:17" x14ac:dyDescent="0.25">
      <c r="A223">
        <v>12022536</v>
      </c>
      <c r="B223" t="s">
        <v>3</v>
      </c>
    </row>
    <row r="224" spans="1:17" x14ac:dyDescent="0.25">
      <c r="A224">
        <v>13020792</v>
      </c>
      <c r="B224" t="s">
        <v>3</v>
      </c>
    </row>
    <row r="225" spans="1:19" x14ac:dyDescent="0.25">
      <c r="A225">
        <v>97005797</v>
      </c>
      <c r="B225" t="s">
        <v>3</v>
      </c>
    </row>
    <row r="226" spans="1:19" x14ac:dyDescent="0.25">
      <c r="A226">
        <v>99000345</v>
      </c>
      <c r="B226" t="s">
        <v>3</v>
      </c>
    </row>
    <row r="227" spans="1:19" x14ac:dyDescent="0.25">
      <c r="A227" s="14">
        <v>5006592</v>
      </c>
      <c r="B227" t="s">
        <v>3</v>
      </c>
    </row>
    <row r="228" spans="1:19" x14ac:dyDescent="0.25">
      <c r="A228">
        <v>5007274</v>
      </c>
      <c r="B228" t="s">
        <v>3</v>
      </c>
      <c r="H228">
        <v>33</v>
      </c>
      <c r="O228">
        <v>27</v>
      </c>
    </row>
    <row r="229" spans="1:19" x14ac:dyDescent="0.25">
      <c r="A229">
        <v>5015851</v>
      </c>
      <c r="B229" t="s">
        <v>3</v>
      </c>
    </row>
    <row r="230" spans="1:19" x14ac:dyDescent="0.25">
      <c r="A230">
        <v>6015647</v>
      </c>
      <c r="B230" t="s">
        <v>3</v>
      </c>
      <c r="H230">
        <v>37</v>
      </c>
      <c r="J230">
        <v>33.9</v>
      </c>
    </row>
    <row r="231" spans="1:19" x14ac:dyDescent="0.25">
      <c r="A231" s="14">
        <v>6056633</v>
      </c>
      <c r="B231" t="s">
        <v>3</v>
      </c>
    </row>
    <row r="232" spans="1:19" x14ac:dyDescent="0.25">
      <c r="A232">
        <v>7086224</v>
      </c>
      <c r="B232" t="s">
        <v>3</v>
      </c>
      <c r="S232">
        <v>29.6</v>
      </c>
    </row>
    <row r="233" spans="1:19" x14ac:dyDescent="0.25">
      <c r="A233" s="14">
        <v>8040959</v>
      </c>
      <c r="B233" t="s">
        <v>3</v>
      </c>
    </row>
    <row r="234" spans="1:19" x14ac:dyDescent="0.25">
      <c r="A234">
        <v>8107048</v>
      </c>
      <c r="B234" t="s">
        <v>3</v>
      </c>
    </row>
    <row r="235" spans="1:19" x14ac:dyDescent="0.25">
      <c r="A235" s="14">
        <v>8124044</v>
      </c>
      <c r="B235" t="s">
        <v>3</v>
      </c>
    </row>
    <row r="236" spans="1:19" x14ac:dyDescent="0.25">
      <c r="A236">
        <v>8142949</v>
      </c>
      <c r="B236" t="s">
        <v>3</v>
      </c>
    </row>
    <row r="237" spans="1:19" x14ac:dyDescent="0.25">
      <c r="A237">
        <v>9023306</v>
      </c>
      <c r="B237" t="s">
        <v>3</v>
      </c>
    </row>
    <row r="238" spans="1:19" x14ac:dyDescent="0.25">
      <c r="A238">
        <v>9034464</v>
      </c>
      <c r="B238" t="s">
        <v>3</v>
      </c>
    </row>
    <row r="239" spans="1:19" x14ac:dyDescent="0.25">
      <c r="A239">
        <v>9040167</v>
      </c>
      <c r="B239" t="s">
        <v>3</v>
      </c>
      <c r="H239">
        <v>35.799999999999997</v>
      </c>
    </row>
    <row r="240" spans="1:19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1" x14ac:dyDescent="0.25">
      <c r="A289" s="14">
        <v>500129</v>
      </c>
      <c r="B289" t="s">
        <v>0</v>
      </c>
    </row>
    <row r="290" spans="1:11" x14ac:dyDescent="0.25">
      <c r="A290" s="20">
        <v>1002033</v>
      </c>
      <c r="B290" t="s">
        <v>0</v>
      </c>
    </row>
    <row r="291" spans="1:11" x14ac:dyDescent="0.25">
      <c r="A291" s="14">
        <v>1003457</v>
      </c>
      <c r="B291" t="s">
        <v>0</v>
      </c>
    </row>
    <row r="292" spans="1:11" x14ac:dyDescent="0.25">
      <c r="A292" s="14">
        <v>2005223</v>
      </c>
      <c r="B292" t="s">
        <v>0</v>
      </c>
    </row>
    <row r="293" spans="1:11" x14ac:dyDescent="0.25">
      <c r="A293">
        <v>2006107</v>
      </c>
      <c r="B293" t="s">
        <v>0</v>
      </c>
    </row>
    <row r="294" spans="1:11" x14ac:dyDescent="0.25">
      <c r="A294" s="14">
        <v>2012014</v>
      </c>
      <c r="B294" t="s">
        <v>0</v>
      </c>
    </row>
    <row r="295" spans="1:11" x14ac:dyDescent="0.25">
      <c r="A295" s="14">
        <v>3000152</v>
      </c>
      <c r="B295" t="s">
        <v>0</v>
      </c>
    </row>
    <row r="296" spans="1:11" x14ac:dyDescent="0.25">
      <c r="A296">
        <v>3014566</v>
      </c>
      <c r="B296" t="s">
        <v>0</v>
      </c>
    </row>
    <row r="297" spans="1:11" x14ac:dyDescent="0.25">
      <c r="A297">
        <v>3015058</v>
      </c>
      <c r="B297" t="s">
        <v>0</v>
      </c>
      <c r="C297">
        <v>44</v>
      </c>
      <c r="D297" s="23">
        <v>28</v>
      </c>
    </row>
    <row r="298" spans="1:11" x14ac:dyDescent="0.25">
      <c r="A298" s="18">
        <v>4000996</v>
      </c>
      <c r="B298" t="s">
        <v>0</v>
      </c>
      <c r="K298">
        <v>28.3</v>
      </c>
    </row>
    <row r="299" spans="1:11" x14ac:dyDescent="0.25">
      <c r="A299">
        <v>4003768</v>
      </c>
      <c r="B299" t="s">
        <v>0</v>
      </c>
    </row>
    <row r="300" spans="1:11" x14ac:dyDescent="0.25">
      <c r="A300">
        <v>4006540</v>
      </c>
      <c r="B300" t="s">
        <v>0</v>
      </c>
    </row>
    <row r="301" spans="1:11" x14ac:dyDescent="0.25">
      <c r="A301">
        <v>4007054</v>
      </c>
      <c r="B301" t="s">
        <v>0</v>
      </c>
    </row>
    <row r="302" spans="1:11" x14ac:dyDescent="0.25">
      <c r="A302">
        <v>4011002</v>
      </c>
      <c r="B302" t="s">
        <v>0</v>
      </c>
    </row>
    <row r="303" spans="1:11" x14ac:dyDescent="0.25">
      <c r="A303">
        <v>4900268</v>
      </c>
      <c r="B303" t="s">
        <v>0</v>
      </c>
    </row>
    <row r="304" spans="1:11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9" x14ac:dyDescent="0.25">
      <c r="A321">
        <v>98000595</v>
      </c>
      <c r="B321" t="s">
        <v>0</v>
      </c>
    </row>
    <row r="322" spans="1:9" x14ac:dyDescent="0.25">
      <c r="A322">
        <v>98002692</v>
      </c>
      <c r="B322" t="s">
        <v>0</v>
      </c>
    </row>
    <row r="323" spans="1:9" x14ac:dyDescent="0.25">
      <c r="A323">
        <v>98005277</v>
      </c>
      <c r="B323" t="s">
        <v>0</v>
      </c>
    </row>
    <row r="324" spans="1:9" x14ac:dyDescent="0.25">
      <c r="A324">
        <v>99001815</v>
      </c>
      <c r="B324" t="s">
        <v>0</v>
      </c>
    </row>
    <row r="325" spans="1:9" x14ac:dyDescent="0.25">
      <c r="A325">
        <v>6012361</v>
      </c>
      <c r="B325" t="s">
        <v>0</v>
      </c>
    </row>
    <row r="326" spans="1:9" x14ac:dyDescent="0.25">
      <c r="A326">
        <v>6015793</v>
      </c>
      <c r="B326" t="s">
        <v>0</v>
      </c>
    </row>
    <row r="327" spans="1:9" x14ac:dyDescent="0.25">
      <c r="A327">
        <v>6043619</v>
      </c>
      <c r="B327" t="s">
        <v>0</v>
      </c>
    </row>
    <row r="328" spans="1:9" x14ac:dyDescent="0.25">
      <c r="A328">
        <v>7001097</v>
      </c>
      <c r="B328" t="s">
        <v>0</v>
      </c>
    </row>
    <row r="329" spans="1:9" x14ac:dyDescent="0.25">
      <c r="A329">
        <v>7011435</v>
      </c>
      <c r="B329" t="s">
        <v>0</v>
      </c>
    </row>
    <row r="330" spans="1:9" x14ac:dyDescent="0.25">
      <c r="A330">
        <v>7045811</v>
      </c>
      <c r="B330" t="s">
        <v>0</v>
      </c>
    </row>
    <row r="331" spans="1:9" x14ac:dyDescent="0.25">
      <c r="A331">
        <v>7071198</v>
      </c>
      <c r="B331" t="s">
        <v>0</v>
      </c>
    </row>
    <row r="332" spans="1:9" x14ac:dyDescent="0.25">
      <c r="A332">
        <v>7101143</v>
      </c>
      <c r="B332" t="s">
        <v>0</v>
      </c>
    </row>
    <row r="333" spans="1:9" x14ac:dyDescent="0.25">
      <c r="A333">
        <v>8073350</v>
      </c>
      <c r="B333" t="s">
        <v>0</v>
      </c>
    </row>
    <row r="334" spans="1:9" x14ac:dyDescent="0.25">
      <c r="A334">
        <v>8073645</v>
      </c>
      <c r="B334" t="s">
        <v>0</v>
      </c>
    </row>
    <row r="335" spans="1:9" x14ac:dyDescent="0.25">
      <c r="A335" s="20">
        <v>8089666</v>
      </c>
      <c r="B335" t="s">
        <v>0</v>
      </c>
      <c r="E335">
        <v>19</v>
      </c>
      <c r="F335">
        <v>15</v>
      </c>
      <c r="H335" s="23">
        <v>15.75</v>
      </c>
      <c r="I335">
        <v>22</v>
      </c>
    </row>
    <row r="336" spans="1:9" x14ac:dyDescent="0.25">
      <c r="A336">
        <v>8103536</v>
      </c>
      <c r="B336" t="s">
        <v>0</v>
      </c>
    </row>
    <row r="337" spans="1:9" x14ac:dyDescent="0.25">
      <c r="A337" s="21">
        <v>8124816</v>
      </c>
      <c r="B337" t="s">
        <v>0</v>
      </c>
    </row>
    <row r="338" spans="1:9" x14ac:dyDescent="0.25">
      <c r="A338">
        <v>9003267</v>
      </c>
      <c r="B338" t="s">
        <v>0</v>
      </c>
    </row>
    <row r="339" spans="1:9" x14ac:dyDescent="0.25">
      <c r="A339">
        <v>9036964</v>
      </c>
      <c r="B339" t="s">
        <v>0</v>
      </c>
    </row>
    <row r="340" spans="1:9" x14ac:dyDescent="0.25">
      <c r="A340">
        <v>9090287</v>
      </c>
      <c r="B340" t="s">
        <v>0</v>
      </c>
    </row>
    <row r="341" spans="1:9" x14ac:dyDescent="0.25">
      <c r="A341">
        <v>9095148</v>
      </c>
      <c r="B341" t="s">
        <v>0</v>
      </c>
      <c r="I341">
        <v>46</v>
      </c>
    </row>
    <row r="342" spans="1:9" x14ac:dyDescent="0.25">
      <c r="A342" s="14">
        <v>9104979</v>
      </c>
      <c r="B342" t="s">
        <v>0</v>
      </c>
    </row>
    <row r="343" spans="1:9" x14ac:dyDescent="0.25">
      <c r="A343">
        <v>9139514</v>
      </c>
      <c r="B343" t="s">
        <v>0</v>
      </c>
    </row>
    <row r="344" spans="1:9" x14ac:dyDescent="0.25">
      <c r="A344">
        <v>10020659</v>
      </c>
      <c r="B344" t="s">
        <v>0</v>
      </c>
    </row>
    <row r="345" spans="1:9" x14ac:dyDescent="0.25">
      <c r="A345">
        <v>10025902</v>
      </c>
      <c r="B345" t="s">
        <v>0</v>
      </c>
    </row>
    <row r="346" spans="1:9" x14ac:dyDescent="0.25">
      <c r="A346">
        <v>10027654</v>
      </c>
      <c r="B346" t="s">
        <v>0</v>
      </c>
    </row>
    <row r="347" spans="1:9" x14ac:dyDescent="0.25">
      <c r="A347">
        <v>10084485</v>
      </c>
      <c r="B347" t="s">
        <v>0</v>
      </c>
    </row>
    <row r="348" spans="1:9" x14ac:dyDescent="0.25">
      <c r="A348">
        <v>10098420</v>
      </c>
      <c r="B348" t="s">
        <v>0</v>
      </c>
    </row>
    <row r="349" spans="1:9" x14ac:dyDescent="0.25">
      <c r="A349">
        <v>10129565</v>
      </c>
      <c r="B349" t="s">
        <v>0</v>
      </c>
    </row>
    <row r="350" spans="1:9" x14ac:dyDescent="0.25">
      <c r="A350" s="14">
        <v>10146828</v>
      </c>
      <c r="B350" t="s">
        <v>0</v>
      </c>
    </row>
    <row r="351" spans="1:9" x14ac:dyDescent="0.25">
      <c r="A351">
        <v>10163776</v>
      </c>
      <c r="B351" t="s">
        <v>0</v>
      </c>
    </row>
    <row r="352" spans="1:9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7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E21"/>
  <sheetViews>
    <sheetView workbookViewId="0">
      <selection activeCell="E22" sqref="E22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0.85546875" bestFit="1" customWidth="1"/>
    <col min="4" max="4" width="76.425781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2249</v>
      </c>
      <c r="D1" t="s">
        <v>95</v>
      </c>
      <c r="E1" t="s">
        <v>133</v>
      </c>
    </row>
    <row r="2" spans="1:5" x14ac:dyDescent="0.25">
      <c r="A2">
        <v>8089666</v>
      </c>
      <c r="B2" t="s">
        <v>0</v>
      </c>
      <c r="C2" t="s">
        <v>2249</v>
      </c>
      <c r="D2" t="s">
        <v>2256</v>
      </c>
      <c r="E2">
        <v>4</v>
      </c>
    </row>
    <row r="3" spans="1:5" x14ac:dyDescent="0.25">
      <c r="A3">
        <v>96018835</v>
      </c>
      <c r="B3" t="s">
        <v>16</v>
      </c>
      <c r="C3" t="s">
        <v>2249</v>
      </c>
      <c r="D3" t="s">
        <v>2250</v>
      </c>
      <c r="E3">
        <v>2</v>
      </c>
    </row>
    <row r="4" spans="1:5" x14ac:dyDescent="0.25">
      <c r="A4">
        <v>12012030</v>
      </c>
      <c r="B4" t="s">
        <v>12</v>
      </c>
      <c r="C4" t="s">
        <v>2249</v>
      </c>
      <c r="D4" t="s">
        <v>2251</v>
      </c>
      <c r="E4">
        <v>2</v>
      </c>
    </row>
    <row r="5" spans="1:5" x14ac:dyDescent="0.25">
      <c r="A5">
        <v>5004654</v>
      </c>
      <c r="B5" t="s">
        <v>5</v>
      </c>
      <c r="C5" t="s">
        <v>2249</v>
      </c>
      <c r="D5" t="s">
        <v>2252</v>
      </c>
      <c r="E5">
        <v>2</v>
      </c>
    </row>
    <row r="6" spans="1:5" x14ac:dyDescent="0.25">
      <c r="A6">
        <v>5007274</v>
      </c>
      <c r="B6" t="s">
        <v>3</v>
      </c>
      <c r="C6" t="s">
        <v>2249</v>
      </c>
      <c r="D6" t="s">
        <v>2253</v>
      </c>
      <c r="E6">
        <v>2</v>
      </c>
    </row>
    <row r="7" spans="1:5" x14ac:dyDescent="0.25">
      <c r="A7">
        <v>6015647</v>
      </c>
      <c r="B7" t="s">
        <v>3</v>
      </c>
      <c r="C7" t="s">
        <v>2249</v>
      </c>
      <c r="D7" t="s">
        <v>2254</v>
      </c>
      <c r="E7">
        <v>2</v>
      </c>
    </row>
    <row r="8" spans="1:5" x14ac:dyDescent="0.25">
      <c r="A8">
        <v>3015058</v>
      </c>
      <c r="B8" t="s">
        <v>0</v>
      </c>
      <c r="C8" t="s">
        <v>2249</v>
      </c>
      <c r="D8" t="s">
        <v>2255</v>
      </c>
      <c r="E8">
        <v>2</v>
      </c>
    </row>
    <row r="9" spans="1:5" x14ac:dyDescent="0.25">
      <c r="A9">
        <v>14242856</v>
      </c>
      <c r="B9" t="s">
        <v>18</v>
      </c>
      <c r="C9" t="s">
        <v>2249</v>
      </c>
      <c r="D9" t="s">
        <v>2233</v>
      </c>
      <c r="E9">
        <v>1</v>
      </c>
    </row>
    <row r="10" spans="1:5" x14ac:dyDescent="0.25">
      <c r="A10">
        <v>7103068</v>
      </c>
      <c r="B10" t="s">
        <v>11</v>
      </c>
      <c r="C10" t="s">
        <v>2249</v>
      </c>
      <c r="D10" t="s">
        <v>2232</v>
      </c>
      <c r="E10">
        <v>1</v>
      </c>
    </row>
    <row r="11" spans="1:5" x14ac:dyDescent="0.25">
      <c r="A11">
        <v>7025847</v>
      </c>
      <c r="B11" t="s">
        <v>5</v>
      </c>
      <c r="C11" t="s">
        <v>2249</v>
      </c>
      <c r="D11" t="s">
        <v>2230</v>
      </c>
      <c r="E11">
        <v>1</v>
      </c>
    </row>
    <row r="12" spans="1:5" x14ac:dyDescent="0.25">
      <c r="A12">
        <v>9042861</v>
      </c>
      <c r="B12" t="s">
        <v>5</v>
      </c>
      <c r="C12" t="s">
        <v>2249</v>
      </c>
      <c r="D12" t="s">
        <v>2243</v>
      </c>
      <c r="E12">
        <v>1</v>
      </c>
    </row>
    <row r="13" spans="1:5" x14ac:dyDescent="0.25">
      <c r="A13">
        <v>3909</v>
      </c>
      <c r="B13" t="s">
        <v>5</v>
      </c>
      <c r="C13" t="s">
        <v>2249</v>
      </c>
      <c r="D13" t="s">
        <v>2237</v>
      </c>
      <c r="E13">
        <v>1</v>
      </c>
    </row>
    <row r="14" spans="1:5" x14ac:dyDescent="0.25">
      <c r="A14">
        <v>3016056</v>
      </c>
      <c r="B14" t="s">
        <v>5</v>
      </c>
      <c r="C14" t="s">
        <v>2249</v>
      </c>
      <c r="D14" t="s">
        <v>2248</v>
      </c>
      <c r="E14">
        <v>1</v>
      </c>
    </row>
    <row r="15" spans="1:5" x14ac:dyDescent="0.25">
      <c r="A15">
        <v>4001382</v>
      </c>
      <c r="B15" t="s">
        <v>3</v>
      </c>
      <c r="C15" t="s">
        <v>2249</v>
      </c>
      <c r="D15" t="s">
        <v>2242</v>
      </c>
      <c r="E15">
        <v>1</v>
      </c>
    </row>
    <row r="16" spans="1:5" x14ac:dyDescent="0.25">
      <c r="A16">
        <v>7086224</v>
      </c>
      <c r="B16" t="s">
        <v>3</v>
      </c>
      <c r="C16" t="s">
        <v>2249</v>
      </c>
      <c r="D16" t="s">
        <v>2244</v>
      </c>
      <c r="E16">
        <v>1</v>
      </c>
    </row>
    <row r="17" spans="1:5" x14ac:dyDescent="0.25">
      <c r="A17">
        <v>9040167</v>
      </c>
      <c r="B17" t="s">
        <v>3</v>
      </c>
      <c r="C17" t="s">
        <v>2249</v>
      </c>
      <c r="D17" t="s">
        <v>2233</v>
      </c>
      <c r="E17">
        <v>1</v>
      </c>
    </row>
    <row r="18" spans="1:5" x14ac:dyDescent="0.25">
      <c r="A18">
        <v>4000996</v>
      </c>
      <c r="B18" t="s">
        <v>0</v>
      </c>
      <c r="C18" t="s">
        <v>2249</v>
      </c>
      <c r="D18" t="s">
        <v>2236</v>
      </c>
      <c r="E18">
        <v>1</v>
      </c>
    </row>
    <row r="19" spans="1:5" x14ac:dyDescent="0.25">
      <c r="A19">
        <v>9095148</v>
      </c>
      <c r="B19" t="s">
        <v>0</v>
      </c>
      <c r="C19" t="s">
        <v>2249</v>
      </c>
      <c r="D19" t="s">
        <v>2234</v>
      </c>
      <c r="E19">
        <v>1</v>
      </c>
    </row>
    <row r="21" spans="1:5" x14ac:dyDescent="0.25">
      <c r="A21">
        <f>SUBTOTAL(2,Albumin[Edited_BfArM Nummer2])</f>
        <v>18</v>
      </c>
      <c r="E21">
        <f>SUBTOTAL(9,Albumin[Total Number of Observations])</f>
        <v>27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E370"/>
  <sheetViews>
    <sheetView workbookViewId="0">
      <selection sqref="A1:E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1.42578125" customWidth="1"/>
    <col min="4" max="5" width="12.85546875" customWidth="1"/>
  </cols>
  <sheetData>
    <row r="1" spans="1:5" x14ac:dyDescent="0.25">
      <c r="A1" s="6" t="s">
        <v>96</v>
      </c>
      <c r="B1" s="7" t="s">
        <v>97</v>
      </c>
      <c r="C1" s="2" t="s">
        <v>2257</v>
      </c>
      <c r="D1" s="2" t="s">
        <v>2258</v>
      </c>
      <c r="E1" s="2" t="s">
        <v>2259</v>
      </c>
    </row>
    <row r="2" spans="1:5" x14ac:dyDescent="0.25">
      <c r="A2">
        <v>7072184</v>
      </c>
      <c r="B2" t="s">
        <v>20</v>
      </c>
      <c r="C2" s="12"/>
      <c r="D2" s="12"/>
      <c r="E2" s="12"/>
    </row>
    <row r="3" spans="1:5" x14ac:dyDescent="0.25">
      <c r="A3">
        <v>9108231</v>
      </c>
      <c r="B3" t="s">
        <v>20</v>
      </c>
      <c r="C3" s="12"/>
      <c r="D3" s="12"/>
      <c r="E3" s="12"/>
    </row>
    <row r="4" spans="1:5" x14ac:dyDescent="0.25">
      <c r="A4">
        <v>12061933</v>
      </c>
      <c r="B4" t="s">
        <v>20</v>
      </c>
      <c r="C4" s="12"/>
      <c r="D4" s="12"/>
      <c r="E4" s="12"/>
    </row>
    <row r="5" spans="1:5" x14ac:dyDescent="0.25">
      <c r="A5">
        <v>95005911</v>
      </c>
      <c r="B5" t="s">
        <v>20</v>
      </c>
    </row>
    <row r="6" spans="1:5" x14ac:dyDescent="0.25">
      <c r="A6">
        <v>99001908</v>
      </c>
      <c r="B6" t="s">
        <v>20</v>
      </c>
    </row>
    <row r="7" spans="1:5" x14ac:dyDescent="0.25">
      <c r="A7">
        <v>99004067</v>
      </c>
      <c r="B7" t="s">
        <v>20</v>
      </c>
    </row>
    <row r="8" spans="1:5" x14ac:dyDescent="0.25">
      <c r="A8">
        <v>97002136</v>
      </c>
      <c r="B8" t="s">
        <v>20</v>
      </c>
    </row>
    <row r="9" spans="1:5" x14ac:dyDescent="0.25">
      <c r="A9">
        <v>1502</v>
      </c>
      <c r="B9" t="s">
        <v>20</v>
      </c>
      <c r="C9" s="12"/>
      <c r="D9" s="12"/>
      <c r="E9" s="12"/>
    </row>
    <row r="10" spans="1:5" x14ac:dyDescent="0.25">
      <c r="A10">
        <v>4003543</v>
      </c>
      <c r="B10" t="s">
        <v>20</v>
      </c>
      <c r="C10" s="12"/>
      <c r="D10" s="12"/>
      <c r="E10" s="12"/>
    </row>
    <row r="11" spans="1:5" x14ac:dyDescent="0.25">
      <c r="A11">
        <v>4900261</v>
      </c>
      <c r="B11" t="s">
        <v>20</v>
      </c>
      <c r="C11" s="12"/>
      <c r="D11" s="12"/>
      <c r="E11" s="12"/>
    </row>
    <row r="12" spans="1:5" x14ac:dyDescent="0.25">
      <c r="C12" s="12"/>
      <c r="D12" s="12"/>
      <c r="E12" s="12"/>
    </row>
    <row r="13" spans="1:5" x14ac:dyDescent="0.25">
      <c r="A13">
        <v>14242856</v>
      </c>
      <c r="B13" t="s">
        <v>18</v>
      </c>
      <c r="C13" s="12"/>
      <c r="D13" s="12"/>
      <c r="E13" s="12"/>
    </row>
    <row r="14" spans="1:5" x14ac:dyDescent="0.25">
      <c r="A14">
        <v>99001183</v>
      </c>
      <c r="B14" t="s">
        <v>18</v>
      </c>
      <c r="C14" s="12"/>
      <c r="D14" s="12"/>
      <c r="E14" s="12"/>
    </row>
    <row r="15" spans="1:5" x14ac:dyDescent="0.25">
      <c r="A15">
        <v>3000983</v>
      </c>
      <c r="B15" t="s">
        <v>18</v>
      </c>
      <c r="C15" s="12"/>
      <c r="D15" s="12"/>
      <c r="E15" s="12"/>
    </row>
    <row r="16" spans="1:5" x14ac:dyDescent="0.25">
      <c r="A16">
        <v>10064335</v>
      </c>
      <c r="B16" t="s">
        <v>18</v>
      </c>
      <c r="C16" s="12"/>
      <c r="D16" s="12"/>
      <c r="E16" s="12"/>
    </row>
    <row r="17" spans="1:5" x14ac:dyDescent="0.25">
      <c r="A17" s="12"/>
      <c r="C17" s="12"/>
      <c r="D17" s="12"/>
      <c r="E17" s="12"/>
    </row>
    <row r="18" spans="1:5" x14ac:dyDescent="0.25">
      <c r="A18">
        <v>1480</v>
      </c>
      <c r="B18" t="s">
        <v>16</v>
      </c>
    </row>
    <row r="19" spans="1:5" x14ac:dyDescent="0.25">
      <c r="A19">
        <v>7063959</v>
      </c>
      <c r="B19" t="s">
        <v>16</v>
      </c>
      <c r="C19" s="12"/>
      <c r="D19" s="12"/>
      <c r="E19" s="12"/>
    </row>
    <row r="20" spans="1:5" x14ac:dyDescent="0.25">
      <c r="A20">
        <v>1003215</v>
      </c>
      <c r="B20" t="s">
        <v>16</v>
      </c>
      <c r="C20" s="12"/>
      <c r="D20" s="12"/>
      <c r="E20" s="12"/>
    </row>
    <row r="21" spans="1:5" x14ac:dyDescent="0.25">
      <c r="A21">
        <v>99000802</v>
      </c>
      <c r="B21" t="s">
        <v>16</v>
      </c>
      <c r="C21" s="12"/>
      <c r="D21" s="12"/>
      <c r="E21" s="12"/>
    </row>
    <row r="22" spans="1:5" x14ac:dyDescent="0.25">
      <c r="A22">
        <v>99000892</v>
      </c>
      <c r="B22" t="s">
        <v>16</v>
      </c>
      <c r="C22" s="12"/>
      <c r="D22" s="12"/>
      <c r="E22" s="12"/>
    </row>
    <row r="23" spans="1:5" x14ac:dyDescent="0.25">
      <c r="A23" s="14">
        <v>1000192</v>
      </c>
      <c r="B23" t="s">
        <v>16</v>
      </c>
      <c r="C23" s="12"/>
      <c r="D23" s="12"/>
      <c r="E23" s="12"/>
    </row>
    <row r="24" spans="1:5" x14ac:dyDescent="0.25">
      <c r="A24">
        <v>1506</v>
      </c>
      <c r="B24" t="s">
        <v>16</v>
      </c>
      <c r="C24" s="12"/>
      <c r="D24" s="12"/>
      <c r="E24" s="12"/>
    </row>
    <row r="25" spans="1:5" x14ac:dyDescent="0.25">
      <c r="A25" s="14">
        <v>99000894</v>
      </c>
      <c r="B25" t="s">
        <v>16</v>
      </c>
      <c r="C25" s="12"/>
      <c r="D25" s="12"/>
      <c r="E25" s="12"/>
    </row>
    <row r="26" spans="1:5" x14ac:dyDescent="0.25">
      <c r="A26">
        <v>99000897</v>
      </c>
      <c r="B26" t="s">
        <v>16</v>
      </c>
    </row>
    <row r="27" spans="1:5" x14ac:dyDescent="0.25">
      <c r="A27">
        <v>99001245</v>
      </c>
      <c r="B27" t="s">
        <v>16</v>
      </c>
    </row>
    <row r="28" spans="1:5" x14ac:dyDescent="0.25">
      <c r="A28">
        <v>99001902</v>
      </c>
      <c r="B28" t="s">
        <v>16</v>
      </c>
    </row>
    <row r="29" spans="1:5" x14ac:dyDescent="0.25">
      <c r="A29">
        <v>99001912</v>
      </c>
      <c r="B29" t="s">
        <v>16</v>
      </c>
    </row>
    <row r="30" spans="1:5" x14ac:dyDescent="0.25">
      <c r="A30">
        <v>99001913</v>
      </c>
      <c r="B30" t="s">
        <v>16</v>
      </c>
    </row>
    <row r="31" spans="1:5" x14ac:dyDescent="0.25">
      <c r="A31">
        <v>99001937</v>
      </c>
      <c r="B31" t="s">
        <v>16</v>
      </c>
    </row>
    <row r="32" spans="1:5" x14ac:dyDescent="0.25">
      <c r="A32">
        <v>99001943</v>
      </c>
      <c r="B32" t="s">
        <v>16</v>
      </c>
    </row>
    <row r="33" spans="1:5" x14ac:dyDescent="0.25">
      <c r="A33">
        <v>99001927</v>
      </c>
      <c r="B33" t="s">
        <v>16</v>
      </c>
    </row>
    <row r="34" spans="1:5" x14ac:dyDescent="0.25">
      <c r="A34">
        <v>1505</v>
      </c>
      <c r="B34" t="s">
        <v>16</v>
      </c>
      <c r="C34" s="12"/>
      <c r="D34" s="12"/>
      <c r="E34" s="12"/>
    </row>
    <row r="35" spans="1:5" x14ac:dyDescent="0.25">
      <c r="A35" s="14">
        <v>1000197</v>
      </c>
      <c r="B35" t="s">
        <v>16</v>
      </c>
      <c r="C35" s="12"/>
      <c r="D35" s="12"/>
      <c r="E35" s="12"/>
    </row>
    <row r="36" spans="1:5" x14ac:dyDescent="0.25">
      <c r="A36" s="14">
        <v>96018835</v>
      </c>
      <c r="B36" t="s">
        <v>16</v>
      </c>
      <c r="C36" s="12"/>
      <c r="D36" s="12"/>
      <c r="E36" s="12"/>
    </row>
    <row r="37" spans="1:5" x14ac:dyDescent="0.25">
      <c r="A37">
        <v>98008326</v>
      </c>
      <c r="B37" t="s">
        <v>16</v>
      </c>
      <c r="C37" s="12"/>
      <c r="D37" s="12"/>
      <c r="E37" s="12"/>
    </row>
    <row r="38" spans="1:5" x14ac:dyDescent="0.25">
      <c r="A38">
        <v>99000717</v>
      </c>
      <c r="B38" t="s">
        <v>16</v>
      </c>
      <c r="C38" s="12"/>
      <c r="D38" s="12"/>
      <c r="E38" s="12"/>
    </row>
    <row r="40" spans="1:5" x14ac:dyDescent="0.25">
      <c r="A40" s="15">
        <v>6016435</v>
      </c>
      <c r="B40" t="s">
        <v>14</v>
      </c>
    </row>
    <row r="41" spans="1:5" x14ac:dyDescent="0.25">
      <c r="A41">
        <v>8045149</v>
      </c>
      <c r="B41" t="s">
        <v>14</v>
      </c>
    </row>
    <row r="42" spans="1:5" x14ac:dyDescent="0.25">
      <c r="A42">
        <v>10023001</v>
      </c>
      <c r="B42" t="s">
        <v>14</v>
      </c>
    </row>
    <row r="43" spans="1:5" x14ac:dyDescent="0.25">
      <c r="A43">
        <v>10027526</v>
      </c>
      <c r="B43" t="s">
        <v>14</v>
      </c>
    </row>
    <row r="44" spans="1:5" x14ac:dyDescent="0.25">
      <c r="A44">
        <v>14222171</v>
      </c>
      <c r="B44" t="s">
        <v>14</v>
      </c>
    </row>
    <row r="45" spans="1:5" x14ac:dyDescent="0.25">
      <c r="A45">
        <v>1006143</v>
      </c>
      <c r="B45" t="s">
        <v>14</v>
      </c>
    </row>
    <row r="46" spans="1:5" x14ac:dyDescent="0.25">
      <c r="A46">
        <v>6006917</v>
      </c>
      <c r="B46" t="s">
        <v>14</v>
      </c>
    </row>
    <row r="48" spans="1:5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5" x14ac:dyDescent="0.25">
      <c r="A81">
        <v>8127397</v>
      </c>
      <c r="B81" t="s">
        <v>5</v>
      </c>
    </row>
    <row r="82" spans="1:5" x14ac:dyDescent="0.25">
      <c r="A82">
        <v>8130998</v>
      </c>
      <c r="B82" t="s">
        <v>5</v>
      </c>
    </row>
    <row r="83" spans="1:5" x14ac:dyDescent="0.25">
      <c r="A83" s="14">
        <v>9002836</v>
      </c>
      <c r="B83" t="s">
        <v>5</v>
      </c>
    </row>
    <row r="84" spans="1:5" x14ac:dyDescent="0.25">
      <c r="A84" s="14">
        <v>9003331</v>
      </c>
      <c r="B84" t="s">
        <v>5</v>
      </c>
    </row>
    <row r="85" spans="1:5" x14ac:dyDescent="0.25">
      <c r="A85">
        <v>9003370</v>
      </c>
      <c r="B85" t="s">
        <v>5</v>
      </c>
    </row>
    <row r="86" spans="1:5" x14ac:dyDescent="0.25">
      <c r="A86">
        <v>9016278</v>
      </c>
      <c r="B86" t="s">
        <v>5</v>
      </c>
    </row>
    <row r="87" spans="1:5" x14ac:dyDescent="0.25">
      <c r="A87">
        <v>9030684</v>
      </c>
      <c r="B87" t="s">
        <v>5</v>
      </c>
    </row>
    <row r="88" spans="1:5" x14ac:dyDescent="0.25">
      <c r="A88">
        <v>9031387</v>
      </c>
      <c r="B88" t="s">
        <v>5</v>
      </c>
    </row>
    <row r="89" spans="1:5" x14ac:dyDescent="0.25">
      <c r="A89">
        <v>9038676</v>
      </c>
      <c r="B89" t="s">
        <v>5</v>
      </c>
    </row>
    <row r="90" spans="1:5" x14ac:dyDescent="0.25">
      <c r="A90" s="14">
        <v>9039416</v>
      </c>
      <c r="B90" t="s">
        <v>5</v>
      </c>
    </row>
    <row r="91" spans="1:5" x14ac:dyDescent="0.25">
      <c r="A91">
        <v>9042861</v>
      </c>
      <c r="B91" t="s">
        <v>5</v>
      </c>
    </row>
    <row r="92" spans="1:5" x14ac:dyDescent="0.25">
      <c r="A92" s="14">
        <v>9044899</v>
      </c>
      <c r="B92" t="s">
        <v>5</v>
      </c>
    </row>
    <row r="93" spans="1:5" x14ac:dyDescent="0.25">
      <c r="A93">
        <v>9052398</v>
      </c>
      <c r="B93" t="s">
        <v>5</v>
      </c>
      <c r="C93">
        <v>19.97</v>
      </c>
      <c r="E93">
        <v>16.690000000000001</v>
      </c>
    </row>
    <row r="94" spans="1:5" x14ac:dyDescent="0.25">
      <c r="A94">
        <v>9085204</v>
      </c>
      <c r="B94" t="s">
        <v>5</v>
      </c>
    </row>
    <row r="95" spans="1:5" x14ac:dyDescent="0.25">
      <c r="A95">
        <v>9105492</v>
      </c>
      <c r="B95" t="s">
        <v>5</v>
      </c>
    </row>
    <row r="96" spans="1:5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7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E2"/>
  <sheetViews>
    <sheetView workbookViewId="0">
      <selection activeCell="A4" sqref="A4:E4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8.28515625" bestFit="1" customWidth="1"/>
    <col min="4" max="4" width="30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2260</v>
      </c>
      <c r="D1" t="s">
        <v>95</v>
      </c>
      <c r="E1" t="s">
        <v>133</v>
      </c>
    </row>
    <row r="2" spans="1:5" x14ac:dyDescent="0.25">
      <c r="A2">
        <v>9052398</v>
      </c>
      <c r="B2" t="s">
        <v>5</v>
      </c>
      <c r="C2" t="s">
        <v>2260</v>
      </c>
      <c r="D2" t="s">
        <v>2261</v>
      </c>
      <c r="E2">
        <v>2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D370"/>
  <sheetViews>
    <sheetView workbookViewId="0">
      <selection activeCell="C7" sqref="C7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2" customWidth="1"/>
    <col min="4" max="4" width="23" customWidth="1"/>
  </cols>
  <sheetData>
    <row r="1" spans="1:4" x14ac:dyDescent="0.25">
      <c r="A1" s="6" t="s">
        <v>96</v>
      </c>
      <c r="B1" s="7" t="s">
        <v>97</v>
      </c>
      <c r="C1" s="2" t="s">
        <v>2262</v>
      </c>
      <c r="D1" s="2" t="s">
        <v>2263</v>
      </c>
    </row>
    <row r="2" spans="1:4" x14ac:dyDescent="0.25">
      <c r="A2">
        <v>7072184</v>
      </c>
      <c r="B2" t="s">
        <v>20</v>
      </c>
      <c r="C2" s="12"/>
      <c r="D2" s="12"/>
    </row>
    <row r="3" spans="1:4" x14ac:dyDescent="0.25">
      <c r="A3">
        <v>9108231</v>
      </c>
      <c r="B3" t="s">
        <v>20</v>
      </c>
      <c r="C3" s="12"/>
      <c r="D3" s="12"/>
    </row>
    <row r="4" spans="1:4" x14ac:dyDescent="0.25">
      <c r="A4">
        <v>12061933</v>
      </c>
      <c r="B4" t="s">
        <v>20</v>
      </c>
      <c r="C4" s="12"/>
      <c r="D4" s="12"/>
    </row>
    <row r="5" spans="1:4" x14ac:dyDescent="0.25">
      <c r="A5">
        <v>95005911</v>
      </c>
      <c r="B5" t="s">
        <v>20</v>
      </c>
    </row>
    <row r="6" spans="1:4" x14ac:dyDescent="0.25">
      <c r="A6">
        <v>99001908</v>
      </c>
      <c r="B6" t="s">
        <v>20</v>
      </c>
    </row>
    <row r="7" spans="1:4" x14ac:dyDescent="0.25">
      <c r="A7">
        <v>99004067</v>
      </c>
      <c r="B7" t="s">
        <v>20</v>
      </c>
    </row>
    <row r="8" spans="1:4" x14ac:dyDescent="0.25">
      <c r="A8">
        <v>97002136</v>
      </c>
      <c r="B8" t="s">
        <v>20</v>
      </c>
    </row>
    <row r="9" spans="1:4" x14ac:dyDescent="0.25">
      <c r="A9">
        <v>1502</v>
      </c>
      <c r="B9" t="s">
        <v>20</v>
      </c>
      <c r="C9" s="12"/>
      <c r="D9" s="12"/>
    </row>
    <row r="10" spans="1:4" x14ac:dyDescent="0.25">
      <c r="A10">
        <v>4003543</v>
      </c>
      <c r="B10" t="s">
        <v>20</v>
      </c>
      <c r="C10" s="12"/>
      <c r="D10" s="12"/>
    </row>
    <row r="11" spans="1:4" x14ac:dyDescent="0.25">
      <c r="A11">
        <v>4900261</v>
      </c>
      <c r="B11" t="s">
        <v>20</v>
      </c>
      <c r="C11" s="12"/>
      <c r="D11" s="12"/>
    </row>
    <row r="12" spans="1:4" x14ac:dyDescent="0.25">
      <c r="C12" s="12"/>
      <c r="D12" s="12"/>
    </row>
    <row r="13" spans="1:4" x14ac:dyDescent="0.25">
      <c r="A13">
        <v>14242856</v>
      </c>
      <c r="B13" t="s">
        <v>18</v>
      </c>
      <c r="C13" s="12"/>
      <c r="D13" s="12"/>
    </row>
    <row r="14" spans="1:4" x14ac:dyDescent="0.25">
      <c r="A14">
        <v>99001183</v>
      </c>
      <c r="B14" t="s">
        <v>18</v>
      </c>
      <c r="C14" s="12"/>
      <c r="D14" s="12"/>
    </row>
    <row r="15" spans="1:4" x14ac:dyDescent="0.25">
      <c r="A15">
        <v>3000983</v>
      </c>
      <c r="B15" t="s">
        <v>18</v>
      </c>
      <c r="C15" s="12"/>
      <c r="D15" s="12"/>
    </row>
    <row r="16" spans="1:4" x14ac:dyDescent="0.25">
      <c r="A16">
        <v>10064335</v>
      </c>
      <c r="B16" t="s">
        <v>18</v>
      </c>
      <c r="C16" s="12"/>
      <c r="D16" s="12"/>
    </row>
    <row r="17" spans="1:4" x14ac:dyDescent="0.25">
      <c r="A17" s="12"/>
      <c r="C17" s="12"/>
      <c r="D17" s="12"/>
    </row>
    <row r="18" spans="1:4" x14ac:dyDescent="0.25">
      <c r="A18">
        <v>1480</v>
      </c>
      <c r="B18" t="s">
        <v>16</v>
      </c>
    </row>
    <row r="19" spans="1:4" x14ac:dyDescent="0.25">
      <c r="A19">
        <v>7063959</v>
      </c>
      <c r="B19" t="s">
        <v>16</v>
      </c>
      <c r="C19" s="12"/>
      <c r="D19" s="12"/>
    </row>
    <row r="20" spans="1:4" x14ac:dyDescent="0.25">
      <c r="A20">
        <v>1003215</v>
      </c>
      <c r="B20" t="s">
        <v>16</v>
      </c>
      <c r="C20" s="12"/>
      <c r="D20" s="12"/>
    </row>
    <row r="21" spans="1:4" x14ac:dyDescent="0.25">
      <c r="A21">
        <v>99000802</v>
      </c>
      <c r="B21" t="s">
        <v>16</v>
      </c>
      <c r="C21" s="12"/>
      <c r="D21" s="12"/>
    </row>
    <row r="22" spans="1:4" x14ac:dyDescent="0.25">
      <c r="A22">
        <v>99000892</v>
      </c>
      <c r="B22" t="s">
        <v>16</v>
      </c>
      <c r="C22" s="12"/>
      <c r="D22" s="12"/>
    </row>
    <row r="23" spans="1:4" x14ac:dyDescent="0.25">
      <c r="A23" s="14">
        <v>1000192</v>
      </c>
      <c r="B23" t="s">
        <v>16</v>
      </c>
      <c r="C23" s="12"/>
      <c r="D23" s="12"/>
    </row>
    <row r="24" spans="1:4" x14ac:dyDescent="0.25">
      <c r="A24">
        <v>1506</v>
      </c>
      <c r="B24" t="s">
        <v>16</v>
      </c>
      <c r="C24" s="12"/>
      <c r="D24" s="12"/>
    </row>
    <row r="25" spans="1:4" x14ac:dyDescent="0.25">
      <c r="A25" s="14">
        <v>99000894</v>
      </c>
      <c r="B25" t="s">
        <v>16</v>
      </c>
      <c r="C25" s="12"/>
      <c r="D25" s="12"/>
    </row>
    <row r="26" spans="1:4" x14ac:dyDescent="0.25">
      <c r="A26">
        <v>99000897</v>
      </c>
      <c r="B26" t="s">
        <v>16</v>
      </c>
    </row>
    <row r="27" spans="1:4" x14ac:dyDescent="0.25">
      <c r="A27">
        <v>99001245</v>
      </c>
      <c r="B27" t="s">
        <v>16</v>
      </c>
    </row>
    <row r="28" spans="1:4" x14ac:dyDescent="0.25">
      <c r="A28">
        <v>99001902</v>
      </c>
      <c r="B28" t="s">
        <v>16</v>
      </c>
    </row>
    <row r="29" spans="1:4" x14ac:dyDescent="0.25">
      <c r="A29">
        <v>99001912</v>
      </c>
      <c r="B29" t="s">
        <v>16</v>
      </c>
    </row>
    <row r="30" spans="1:4" x14ac:dyDescent="0.25">
      <c r="A30">
        <v>99001913</v>
      </c>
      <c r="B30" t="s">
        <v>16</v>
      </c>
    </row>
    <row r="31" spans="1:4" x14ac:dyDescent="0.25">
      <c r="A31">
        <v>99001937</v>
      </c>
      <c r="B31" t="s">
        <v>16</v>
      </c>
    </row>
    <row r="32" spans="1:4" x14ac:dyDescent="0.25">
      <c r="A32">
        <v>99001943</v>
      </c>
      <c r="B32" t="s">
        <v>16</v>
      </c>
    </row>
    <row r="33" spans="1:4" x14ac:dyDescent="0.25">
      <c r="A33">
        <v>99001927</v>
      </c>
      <c r="B33" t="s">
        <v>16</v>
      </c>
    </row>
    <row r="34" spans="1:4" x14ac:dyDescent="0.25">
      <c r="A34">
        <v>1505</v>
      </c>
      <c r="B34" t="s">
        <v>16</v>
      </c>
      <c r="C34" s="12"/>
      <c r="D34" s="12"/>
    </row>
    <row r="35" spans="1:4" x14ac:dyDescent="0.25">
      <c r="A35" s="14">
        <v>1000197</v>
      </c>
      <c r="B35" t="s">
        <v>16</v>
      </c>
      <c r="C35" s="12"/>
      <c r="D35" s="12"/>
    </row>
    <row r="36" spans="1:4" x14ac:dyDescent="0.25">
      <c r="A36" s="14">
        <v>96018835</v>
      </c>
      <c r="B36" t="s">
        <v>16</v>
      </c>
      <c r="C36">
        <v>0.3</v>
      </c>
      <c r="D36">
        <v>0.3</v>
      </c>
    </row>
    <row r="37" spans="1:4" x14ac:dyDescent="0.25">
      <c r="A37">
        <v>98008326</v>
      </c>
      <c r="B37" t="s">
        <v>16</v>
      </c>
      <c r="C37" s="12"/>
      <c r="D37" s="12"/>
    </row>
    <row r="38" spans="1:4" x14ac:dyDescent="0.25">
      <c r="A38">
        <v>99000717</v>
      </c>
      <c r="B38" t="s">
        <v>16</v>
      </c>
      <c r="C38" s="12"/>
      <c r="D38" s="12"/>
    </row>
    <row r="40" spans="1:4" x14ac:dyDescent="0.25">
      <c r="A40" s="15">
        <v>6016435</v>
      </c>
      <c r="B40" t="s">
        <v>14</v>
      </c>
    </row>
    <row r="41" spans="1:4" x14ac:dyDescent="0.25">
      <c r="A41">
        <v>8045149</v>
      </c>
      <c r="B41" t="s">
        <v>14</v>
      </c>
    </row>
    <row r="42" spans="1:4" x14ac:dyDescent="0.25">
      <c r="A42">
        <v>10023001</v>
      </c>
      <c r="B42" t="s">
        <v>14</v>
      </c>
    </row>
    <row r="43" spans="1:4" x14ac:dyDescent="0.25">
      <c r="A43">
        <v>10027526</v>
      </c>
      <c r="B43" t="s">
        <v>14</v>
      </c>
    </row>
    <row r="44" spans="1:4" x14ac:dyDescent="0.25">
      <c r="A44">
        <v>14222171</v>
      </c>
      <c r="B44" t="s">
        <v>14</v>
      </c>
    </row>
    <row r="45" spans="1:4" x14ac:dyDescent="0.25">
      <c r="A45">
        <v>1006143</v>
      </c>
      <c r="B45" t="s">
        <v>14</v>
      </c>
    </row>
    <row r="46" spans="1:4" x14ac:dyDescent="0.25">
      <c r="A46">
        <v>6006917</v>
      </c>
      <c r="B46" t="s">
        <v>14</v>
      </c>
    </row>
    <row r="48" spans="1:4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6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E2"/>
  <sheetViews>
    <sheetView workbookViewId="0">
      <selection activeCell="A4" sqref="A4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7.42578125" bestFit="1" customWidth="1"/>
    <col min="4" max="4" width="41.57031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2266</v>
      </c>
      <c r="D1" t="s">
        <v>95</v>
      </c>
      <c r="E1" t="s">
        <v>133</v>
      </c>
    </row>
    <row r="2" spans="1:5" x14ac:dyDescent="0.25">
      <c r="A2">
        <v>96018835</v>
      </c>
      <c r="B2" t="s">
        <v>16</v>
      </c>
      <c r="C2" t="s">
        <v>2266</v>
      </c>
      <c r="D2" t="s">
        <v>2267</v>
      </c>
      <c r="E2">
        <v>2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E370"/>
  <sheetViews>
    <sheetView workbookViewId="0">
      <selection sqref="A1:E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9" customWidth="1"/>
    <col min="4" max="5" width="20.42578125" customWidth="1"/>
  </cols>
  <sheetData>
    <row r="1" spans="1:5" x14ac:dyDescent="0.25">
      <c r="A1" s="6" t="s">
        <v>96</v>
      </c>
      <c r="B1" s="7" t="s">
        <v>97</v>
      </c>
      <c r="C1" s="2" t="s">
        <v>2264</v>
      </c>
      <c r="D1" s="2" t="s">
        <v>2265</v>
      </c>
      <c r="E1" s="2" t="s">
        <v>2268</v>
      </c>
    </row>
    <row r="2" spans="1:5" x14ac:dyDescent="0.25">
      <c r="A2">
        <v>7072184</v>
      </c>
      <c r="B2" t="s">
        <v>20</v>
      </c>
      <c r="C2" s="12"/>
      <c r="D2" s="12"/>
      <c r="E2" s="12"/>
    </row>
    <row r="3" spans="1:5" x14ac:dyDescent="0.25">
      <c r="A3">
        <v>9108231</v>
      </c>
      <c r="B3" t="s">
        <v>20</v>
      </c>
      <c r="C3" s="12"/>
      <c r="D3" s="12"/>
      <c r="E3" s="12"/>
    </row>
    <row r="4" spans="1:5" x14ac:dyDescent="0.25">
      <c r="A4">
        <v>12061933</v>
      </c>
      <c r="B4" t="s">
        <v>20</v>
      </c>
      <c r="C4" s="12"/>
      <c r="D4" s="12"/>
      <c r="E4" s="12"/>
    </row>
    <row r="5" spans="1:5" x14ac:dyDescent="0.25">
      <c r="A5">
        <v>95005911</v>
      </c>
      <c r="B5" t="s">
        <v>20</v>
      </c>
    </row>
    <row r="6" spans="1:5" x14ac:dyDescent="0.25">
      <c r="A6">
        <v>99001908</v>
      </c>
      <c r="B6" t="s">
        <v>20</v>
      </c>
    </row>
    <row r="7" spans="1:5" x14ac:dyDescent="0.25">
      <c r="A7">
        <v>99004067</v>
      </c>
      <c r="B7" t="s">
        <v>20</v>
      </c>
    </row>
    <row r="8" spans="1:5" x14ac:dyDescent="0.25">
      <c r="A8">
        <v>97002136</v>
      </c>
      <c r="B8" t="s">
        <v>20</v>
      </c>
    </row>
    <row r="9" spans="1:5" x14ac:dyDescent="0.25">
      <c r="A9">
        <v>1502</v>
      </c>
      <c r="B9" t="s">
        <v>20</v>
      </c>
      <c r="C9" s="12"/>
      <c r="D9" s="12"/>
      <c r="E9" s="12"/>
    </row>
    <row r="10" spans="1:5" x14ac:dyDescent="0.25">
      <c r="A10">
        <v>4003543</v>
      </c>
      <c r="B10" t="s">
        <v>20</v>
      </c>
      <c r="C10" s="12"/>
      <c r="D10" s="12"/>
      <c r="E10" s="12"/>
    </row>
    <row r="11" spans="1:5" x14ac:dyDescent="0.25">
      <c r="A11">
        <v>4900261</v>
      </c>
      <c r="B11" t="s">
        <v>20</v>
      </c>
      <c r="C11" s="12"/>
      <c r="D11" s="12"/>
      <c r="E11" s="12"/>
    </row>
    <row r="12" spans="1:5" x14ac:dyDescent="0.25">
      <c r="C12" s="12"/>
      <c r="D12" s="12"/>
      <c r="E12" s="12"/>
    </row>
    <row r="13" spans="1:5" x14ac:dyDescent="0.25">
      <c r="A13">
        <v>14242856</v>
      </c>
      <c r="B13" t="s">
        <v>18</v>
      </c>
      <c r="C13" s="12"/>
      <c r="D13" s="12"/>
      <c r="E13" s="12"/>
    </row>
    <row r="14" spans="1:5" x14ac:dyDescent="0.25">
      <c r="A14">
        <v>99001183</v>
      </c>
      <c r="B14" t="s">
        <v>18</v>
      </c>
      <c r="C14" s="12"/>
      <c r="D14" s="12"/>
      <c r="E14" s="12"/>
    </row>
    <row r="15" spans="1:5" x14ac:dyDescent="0.25">
      <c r="A15">
        <v>3000983</v>
      </c>
      <c r="B15" t="s">
        <v>18</v>
      </c>
      <c r="C15" s="12"/>
      <c r="D15" s="12"/>
      <c r="E15" s="12"/>
    </row>
    <row r="16" spans="1:5" x14ac:dyDescent="0.25">
      <c r="A16">
        <v>10064335</v>
      </c>
      <c r="B16" t="s">
        <v>18</v>
      </c>
      <c r="C16" s="12"/>
      <c r="D16" s="12"/>
      <c r="E16" s="12"/>
    </row>
    <row r="17" spans="1:5" x14ac:dyDescent="0.25">
      <c r="A17" s="12"/>
      <c r="C17" s="12"/>
      <c r="D17" s="12"/>
      <c r="E17" s="12"/>
    </row>
    <row r="18" spans="1:5" x14ac:dyDescent="0.25">
      <c r="A18">
        <v>1480</v>
      </c>
      <c r="B18" t="s">
        <v>16</v>
      </c>
    </row>
    <row r="19" spans="1:5" x14ac:dyDescent="0.25">
      <c r="A19">
        <v>7063959</v>
      </c>
      <c r="B19" t="s">
        <v>16</v>
      </c>
      <c r="C19" s="12"/>
      <c r="D19" s="12"/>
      <c r="E19" s="12"/>
    </row>
    <row r="20" spans="1:5" x14ac:dyDescent="0.25">
      <c r="A20">
        <v>1003215</v>
      </c>
      <c r="B20" t="s">
        <v>16</v>
      </c>
      <c r="C20" s="12"/>
      <c r="D20" s="12"/>
      <c r="E20" s="12"/>
    </row>
    <row r="21" spans="1:5" x14ac:dyDescent="0.25">
      <c r="A21">
        <v>99000802</v>
      </c>
      <c r="B21" t="s">
        <v>16</v>
      </c>
      <c r="C21" s="12"/>
      <c r="D21" s="12"/>
      <c r="E21" s="12"/>
    </row>
    <row r="22" spans="1:5" x14ac:dyDescent="0.25">
      <c r="A22">
        <v>99000892</v>
      </c>
      <c r="B22" t="s">
        <v>16</v>
      </c>
      <c r="C22" s="12"/>
      <c r="D22" s="12"/>
      <c r="E22" s="12"/>
    </row>
    <row r="23" spans="1:5" x14ac:dyDescent="0.25">
      <c r="A23" s="14">
        <v>1000192</v>
      </c>
      <c r="B23" t="s">
        <v>16</v>
      </c>
      <c r="C23" s="12"/>
      <c r="D23" s="12"/>
      <c r="E23" s="12"/>
    </row>
    <row r="24" spans="1:5" x14ac:dyDescent="0.25">
      <c r="A24">
        <v>1506</v>
      </c>
      <c r="B24" t="s">
        <v>16</v>
      </c>
      <c r="C24" s="12"/>
      <c r="D24" s="12"/>
      <c r="E24" s="12"/>
    </row>
    <row r="25" spans="1:5" x14ac:dyDescent="0.25">
      <c r="A25" s="14">
        <v>99000894</v>
      </c>
      <c r="B25" t="s">
        <v>16</v>
      </c>
      <c r="C25" s="12"/>
      <c r="D25" s="12"/>
      <c r="E25" s="12"/>
    </row>
    <row r="26" spans="1:5" x14ac:dyDescent="0.25">
      <c r="A26">
        <v>99000897</v>
      </c>
      <c r="B26" t="s">
        <v>16</v>
      </c>
    </row>
    <row r="27" spans="1:5" x14ac:dyDescent="0.25">
      <c r="A27">
        <v>99001245</v>
      </c>
      <c r="B27" t="s">
        <v>16</v>
      </c>
    </row>
    <row r="28" spans="1:5" x14ac:dyDescent="0.25">
      <c r="A28">
        <v>99001902</v>
      </c>
      <c r="B28" t="s">
        <v>16</v>
      </c>
    </row>
    <row r="29" spans="1:5" x14ac:dyDescent="0.25">
      <c r="A29">
        <v>99001912</v>
      </c>
      <c r="B29" t="s">
        <v>16</v>
      </c>
    </row>
    <row r="30" spans="1:5" x14ac:dyDescent="0.25">
      <c r="A30">
        <v>99001913</v>
      </c>
      <c r="B30" t="s">
        <v>16</v>
      </c>
    </row>
    <row r="31" spans="1:5" x14ac:dyDescent="0.25">
      <c r="A31">
        <v>99001937</v>
      </c>
      <c r="B31" t="s">
        <v>16</v>
      </c>
    </row>
    <row r="32" spans="1:5" x14ac:dyDescent="0.25">
      <c r="A32">
        <v>99001943</v>
      </c>
      <c r="B32" t="s">
        <v>16</v>
      </c>
    </row>
    <row r="33" spans="1:5" x14ac:dyDescent="0.25">
      <c r="A33">
        <v>99001927</v>
      </c>
      <c r="B33" t="s">
        <v>16</v>
      </c>
    </row>
    <row r="34" spans="1:5" x14ac:dyDescent="0.25">
      <c r="A34">
        <v>1505</v>
      </c>
      <c r="B34" t="s">
        <v>16</v>
      </c>
      <c r="C34" s="12"/>
      <c r="D34" s="12"/>
      <c r="E34" s="12"/>
    </row>
    <row r="35" spans="1:5" x14ac:dyDescent="0.25">
      <c r="A35" s="14">
        <v>1000197</v>
      </c>
      <c r="B35" t="s">
        <v>16</v>
      </c>
      <c r="C35" s="12"/>
      <c r="D35" s="12"/>
      <c r="E35" s="12"/>
    </row>
    <row r="36" spans="1:5" x14ac:dyDescent="0.25">
      <c r="A36" s="14">
        <v>96018835</v>
      </c>
      <c r="B36" t="s">
        <v>16</v>
      </c>
    </row>
    <row r="37" spans="1:5" x14ac:dyDescent="0.25">
      <c r="A37">
        <v>98008326</v>
      </c>
      <c r="B37" t="s">
        <v>16</v>
      </c>
      <c r="C37" s="12"/>
      <c r="D37" s="12"/>
      <c r="E37" s="12"/>
    </row>
    <row r="38" spans="1:5" x14ac:dyDescent="0.25">
      <c r="A38">
        <v>99000717</v>
      </c>
      <c r="B38" t="s">
        <v>16</v>
      </c>
      <c r="C38" s="12"/>
      <c r="D38" s="12"/>
      <c r="E38" s="12"/>
    </row>
    <row r="40" spans="1:5" x14ac:dyDescent="0.25">
      <c r="A40" s="15">
        <v>6016435</v>
      </c>
      <c r="B40" t="s">
        <v>14</v>
      </c>
    </row>
    <row r="41" spans="1:5" x14ac:dyDescent="0.25">
      <c r="A41">
        <v>8045149</v>
      </c>
      <c r="B41" t="s">
        <v>14</v>
      </c>
    </row>
    <row r="42" spans="1:5" x14ac:dyDescent="0.25">
      <c r="A42">
        <v>10023001</v>
      </c>
      <c r="B42" t="s">
        <v>14</v>
      </c>
    </row>
    <row r="43" spans="1:5" x14ac:dyDescent="0.25">
      <c r="A43">
        <v>10027526</v>
      </c>
      <c r="B43" t="s">
        <v>14</v>
      </c>
    </row>
    <row r="44" spans="1:5" x14ac:dyDescent="0.25">
      <c r="A44">
        <v>14222171</v>
      </c>
      <c r="B44" t="s">
        <v>14</v>
      </c>
    </row>
    <row r="45" spans="1:5" x14ac:dyDescent="0.25">
      <c r="A45">
        <v>1006143</v>
      </c>
      <c r="B45" t="s">
        <v>14</v>
      </c>
    </row>
    <row r="46" spans="1:5" x14ac:dyDescent="0.25">
      <c r="A46">
        <v>6006917</v>
      </c>
      <c r="B46" t="s">
        <v>14</v>
      </c>
    </row>
    <row r="48" spans="1:5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5" x14ac:dyDescent="0.25">
      <c r="A81">
        <v>8127397</v>
      </c>
      <c r="B81" t="s">
        <v>5</v>
      </c>
    </row>
    <row r="82" spans="1:5" x14ac:dyDescent="0.25">
      <c r="A82">
        <v>8130998</v>
      </c>
      <c r="B82" t="s">
        <v>5</v>
      </c>
    </row>
    <row r="83" spans="1:5" x14ac:dyDescent="0.25">
      <c r="A83" s="14">
        <v>9002836</v>
      </c>
      <c r="B83" t="s">
        <v>5</v>
      </c>
    </row>
    <row r="84" spans="1:5" x14ac:dyDescent="0.25">
      <c r="A84" s="14">
        <v>9003331</v>
      </c>
      <c r="B84" t="s">
        <v>5</v>
      </c>
    </row>
    <row r="85" spans="1:5" x14ac:dyDescent="0.25">
      <c r="A85">
        <v>9003370</v>
      </c>
      <c r="B85" t="s">
        <v>5</v>
      </c>
    </row>
    <row r="86" spans="1:5" x14ac:dyDescent="0.25">
      <c r="A86">
        <v>9016278</v>
      </c>
      <c r="B86" t="s">
        <v>5</v>
      </c>
    </row>
    <row r="87" spans="1:5" x14ac:dyDescent="0.25">
      <c r="A87">
        <v>9030684</v>
      </c>
      <c r="B87" t="s">
        <v>5</v>
      </c>
    </row>
    <row r="88" spans="1:5" x14ac:dyDescent="0.25">
      <c r="A88">
        <v>9031387</v>
      </c>
      <c r="B88" t="s">
        <v>5</v>
      </c>
    </row>
    <row r="89" spans="1:5" x14ac:dyDescent="0.25">
      <c r="A89">
        <v>9038676</v>
      </c>
      <c r="B89" t="s">
        <v>5</v>
      </c>
    </row>
    <row r="90" spans="1:5" x14ac:dyDescent="0.25">
      <c r="A90" s="14">
        <v>9039416</v>
      </c>
      <c r="B90" t="s">
        <v>5</v>
      </c>
    </row>
    <row r="91" spans="1:5" x14ac:dyDescent="0.25">
      <c r="A91">
        <v>9042861</v>
      </c>
      <c r="B91" t="s">
        <v>5</v>
      </c>
    </row>
    <row r="92" spans="1:5" x14ac:dyDescent="0.25">
      <c r="A92" s="14">
        <v>9044899</v>
      </c>
      <c r="B92" t="s">
        <v>5</v>
      </c>
    </row>
    <row r="93" spans="1:5" x14ac:dyDescent="0.25">
      <c r="A93">
        <v>9052398</v>
      </c>
      <c r="B93" t="s">
        <v>5</v>
      </c>
    </row>
    <row r="94" spans="1:5" x14ac:dyDescent="0.25">
      <c r="A94">
        <v>9085204</v>
      </c>
      <c r="B94" t="s">
        <v>5</v>
      </c>
      <c r="E94">
        <v>3.9</v>
      </c>
    </row>
    <row r="95" spans="1:5" x14ac:dyDescent="0.25">
      <c r="A95">
        <v>9105492</v>
      </c>
      <c r="B95" t="s">
        <v>5</v>
      </c>
    </row>
    <row r="96" spans="1:5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5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E2"/>
  <sheetViews>
    <sheetView workbookViewId="0">
      <selection sqref="A1:E2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5.85546875" bestFit="1" customWidth="1"/>
    <col min="4" max="4" width="2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2269</v>
      </c>
      <c r="D1" t="s">
        <v>95</v>
      </c>
      <c r="E1" t="s">
        <v>133</v>
      </c>
    </row>
    <row r="2" spans="1:5" x14ac:dyDescent="0.25">
      <c r="A2">
        <v>9085204</v>
      </c>
      <c r="B2" t="s">
        <v>5</v>
      </c>
      <c r="C2" t="s">
        <v>2269</v>
      </c>
      <c r="D2" t="s">
        <v>2268</v>
      </c>
      <c r="E2">
        <v>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L370"/>
  <sheetViews>
    <sheetView workbookViewId="0">
      <selection sqref="A1:L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2.28515625" customWidth="1"/>
    <col min="4" max="11" width="13.7109375" customWidth="1"/>
    <col min="12" max="12" width="14.7109375" customWidth="1"/>
  </cols>
  <sheetData>
    <row r="1" spans="1:12" x14ac:dyDescent="0.25">
      <c r="A1" s="6" t="s">
        <v>96</v>
      </c>
      <c r="B1" s="7" t="s">
        <v>97</v>
      </c>
      <c r="C1" s="2" t="s">
        <v>2270</v>
      </c>
      <c r="D1" s="2" t="s">
        <v>2271</v>
      </c>
      <c r="E1" s="2" t="s">
        <v>2272</v>
      </c>
      <c r="F1" s="2" t="s">
        <v>2273</v>
      </c>
      <c r="G1" s="2" t="s">
        <v>2274</v>
      </c>
      <c r="H1" s="2" t="s">
        <v>2275</v>
      </c>
      <c r="I1" s="2" t="s">
        <v>2276</v>
      </c>
      <c r="J1" s="2" t="s">
        <v>2277</v>
      </c>
      <c r="K1" s="2" t="s">
        <v>2278</v>
      </c>
      <c r="L1" s="2" t="s">
        <v>2279</v>
      </c>
    </row>
    <row r="2" spans="1:12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x14ac:dyDescent="0.25">
      <c r="A5">
        <v>95005911</v>
      </c>
      <c r="B5" t="s">
        <v>20</v>
      </c>
    </row>
    <row r="6" spans="1:12" x14ac:dyDescent="0.25">
      <c r="A6">
        <v>99001908</v>
      </c>
      <c r="B6" t="s">
        <v>20</v>
      </c>
    </row>
    <row r="7" spans="1:12" x14ac:dyDescent="0.25">
      <c r="A7">
        <v>99004067</v>
      </c>
      <c r="B7" t="s">
        <v>20</v>
      </c>
    </row>
    <row r="8" spans="1:12" x14ac:dyDescent="0.25">
      <c r="A8">
        <v>97002136</v>
      </c>
      <c r="B8" t="s">
        <v>20</v>
      </c>
    </row>
    <row r="9" spans="1:12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x14ac:dyDescent="0.25">
      <c r="A18">
        <v>1480</v>
      </c>
      <c r="B18" t="s">
        <v>16</v>
      </c>
    </row>
    <row r="19" spans="1:12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x14ac:dyDescent="0.25">
      <c r="A26">
        <v>99000897</v>
      </c>
      <c r="B26" t="s">
        <v>16</v>
      </c>
    </row>
    <row r="27" spans="1:12" x14ac:dyDescent="0.25">
      <c r="A27">
        <v>99001245</v>
      </c>
      <c r="B27" t="s">
        <v>16</v>
      </c>
    </row>
    <row r="28" spans="1:12" x14ac:dyDescent="0.25">
      <c r="A28">
        <v>99001902</v>
      </c>
      <c r="B28" t="s">
        <v>16</v>
      </c>
    </row>
    <row r="29" spans="1:12" x14ac:dyDescent="0.25">
      <c r="A29">
        <v>99001912</v>
      </c>
      <c r="B29" t="s">
        <v>16</v>
      </c>
    </row>
    <row r="30" spans="1:12" x14ac:dyDescent="0.25">
      <c r="A30">
        <v>99001913</v>
      </c>
      <c r="B30" t="s">
        <v>16</v>
      </c>
    </row>
    <row r="31" spans="1:12" x14ac:dyDescent="0.25">
      <c r="A31">
        <v>99001937</v>
      </c>
      <c r="B31" t="s">
        <v>16</v>
      </c>
    </row>
    <row r="32" spans="1:12" x14ac:dyDescent="0.25">
      <c r="A32">
        <v>99001943</v>
      </c>
      <c r="B32" t="s">
        <v>16</v>
      </c>
    </row>
    <row r="33" spans="1:12" x14ac:dyDescent="0.25">
      <c r="A33">
        <v>99001927</v>
      </c>
      <c r="B33" t="s">
        <v>16</v>
      </c>
    </row>
    <row r="34" spans="1:12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 x14ac:dyDescent="0.25">
      <c r="A36" s="14">
        <v>96018835</v>
      </c>
      <c r="B36" t="s">
        <v>16</v>
      </c>
    </row>
    <row r="37" spans="1:12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40" spans="1:12" x14ac:dyDescent="0.25">
      <c r="A40" s="15">
        <v>6016435</v>
      </c>
      <c r="B40" t="s">
        <v>14</v>
      </c>
      <c r="E40">
        <v>7.47</v>
      </c>
      <c r="F40">
        <v>7.46</v>
      </c>
      <c r="I40">
        <v>7.45</v>
      </c>
    </row>
    <row r="41" spans="1:12" x14ac:dyDescent="0.25">
      <c r="A41">
        <v>8045149</v>
      </c>
      <c r="B41" t="s">
        <v>14</v>
      </c>
    </row>
    <row r="42" spans="1:12" x14ac:dyDescent="0.25">
      <c r="A42">
        <v>10023001</v>
      </c>
      <c r="B42" t="s">
        <v>14</v>
      </c>
    </row>
    <row r="43" spans="1:12" x14ac:dyDescent="0.25">
      <c r="A43">
        <v>10027526</v>
      </c>
      <c r="B43" t="s">
        <v>14</v>
      </c>
    </row>
    <row r="44" spans="1:12" x14ac:dyDescent="0.25">
      <c r="A44">
        <v>14222171</v>
      </c>
      <c r="B44" t="s">
        <v>14</v>
      </c>
    </row>
    <row r="45" spans="1:12" x14ac:dyDescent="0.25">
      <c r="A45">
        <v>1006143</v>
      </c>
      <c r="B45" t="s">
        <v>14</v>
      </c>
    </row>
    <row r="46" spans="1:12" x14ac:dyDescent="0.25">
      <c r="A46">
        <v>6006917</v>
      </c>
      <c r="B46" t="s">
        <v>14</v>
      </c>
    </row>
    <row r="48" spans="1:1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12" x14ac:dyDescent="0.25">
      <c r="A97" s="14">
        <v>9150676</v>
      </c>
      <c r="B97" t="s">
        <v>5</v>
      </c>
    </row>
    <row r="98" spans="1:12" x14ac:dyDescent="0.25">
      <c r="A98" s="14">
        <v>10010926</v>
      </c>
      <c r="B98" t="s">
        <v>5</v>
      </c>
      <c r="D98">
        <v>7.23</v>
      </c>
      <c r="E98">
        <v>7.33</v>
      </c>
      <c r="F98">
        <v>7.34</v>
      </c>
      <c r="G98">
        <v>7.36</v>
      </c>
      <c r="H98">
        <v>7.45</v>
      </c>
      <c r="J98">
        <v>7.48</v>
      </c>
      <c r="L98">
        <v>7.74</v>
      </c>
    </row>
    <row r="99" spans="1:12" x14ac:dyDescent="0.25">
      <c r="A99">
        <v>10030897</v>
      </c>
      <c r="B99" t="s">
        <v>5</v>
      </c>
    </row>
    <row r="100" spans="1:12" x14ac:dyDescent="0.25">
      <c r="A100" s="16">
        <v>10091530</v>
      </c>
      <c r="B100" t="s">
        <v>5</v>
      </c>
    </row>
    <row r="101" spans="1:12" x14ac:dyDescent="0.25">
      <c r="A101">
        <v>10102052</v>
      </c>
      <c r="B101" t="s">
        <v>5</v>
      </c>
    </row>
    <row r="102" spans="1:12" x14ac:dyDescent="0.25">
      <c r="A102">
        <v>10104735</v>
      </c>
      <c r="B102" t="s">
        <v>5</v>
      </c>
    </row>
    <row r="103" spans="1:12" x14ac:dyDescent="0.25">
      <c r="A103" s="15">
        <v>10109552</v>
      </c>
      <c r="B103" t="s">
        <v>5</v>
      </c>
    </row>
    <row r="104" spans="1:12" x14ac:dyDescent="0.25">
      <c r="A104">
        <v>10131550</v>
      </c>
      <c r="B104" t="s">
        <v>5</v>
      </c>
    </row>
    <row r="105" spans="1:12" x14ac:dyDescent="0.25">
      <c r="A105">
        <v>10131607</v>
      </c>
      <c r="B105" t="s">
        <v>5</v>
      </c>
    </row>
    <row r="106" spans="1:12" x14ac:dyDescent="0.25">
      <c r="A106">
        <v>10145202</v>
      </c>
      <c r="B106" t="s">
        <v>5</v>
      </c>
    </row>
    <row r="107" spans="1:12" x14ac:dyDescent="0.25">
      <c r="A107">
        <v>10158770</v>
      </c>
      <c r="B107" t="s">
        <v>5</v>
      </c>
    </row>
    <row r="108" spans="1:12" x14ac:dyDescent="0.25">
      <c r="A108">
        <v>10162949</v>
      </c>
      <c r="B108" t="s">
        <v>5</v>
      </c>
    </row>
    <row r="109" spans="1:12" x14ac:dyDescent="0.25">
      <c r="A109">
        <v>10171633</v>
      </c>
      <c r="B109" t="s">
        <v>5</v>
      </c>
    </row>
    <row r="110" spans="1:12" x14ac:dyDescent="0.25">
      <c r="A110">
        <v>10180409</v>
      </c>
      <c r="B110" t="s">
        <v>5</v>
      </c>
    </row>
    <row r="111" spans="1:12" x14ac:dyDescent="0.25">
      <c r="A111">
        <v>11005762</v>
      </c>
      <c r="B111" t="s">
        <v>5</v>
      </c>
    </row>
    <row r="112" spans="1:1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4" x14ac:dyDescent="0.25">
      <c r="A145" s="14">
        <v>3005132</v>
      </c>
      <c r="B145" t="s">
        <v>5</v>
      </c>
      <c r="D145">
        <v>7.22</v>
      </c>
    </row>
    <row r="146" spans="1:4" x14ac:dyDescent="0.25">
      <c r="A146">
        <v>3009119</v>
      </c>
      <c r="B146" t="s">
        <v>5</v>
      </c>
    </row>
    <row r="147" spans="1:4" x14ac:dyDescent="0.25">
      <c r="A147">
        <v>3009936</v>
      </c>
      <c r="B147" t="s">
        <v>5</v>
      </c>
    </row>
    <row r="148" spans="1:4" x14ac:dyDescent="0.25">
      <c r="A148">
        <v>3011094</v>
      </c>
      <c r="B148" t="s">
        <v>5</v>
      </c>
    </row>
    <row r="149" spans="1:4" x14ac:dyDescent="0.25">
      <c r="A149">
        <v>3014643</v>
      </c>
      <c r="B149" t="s">
        <v>5</v>
      </c>
    </row>
    <row r="150" spans="1:4" x14ac:dyDescent="0.25">
      <c r="A150" s="14">
        <v>3016056</v>
      </c>
      <c r="B150" t="s">
        <v>5</v>
      </c>
    </row>
    <row r="151" spans="1:4" x14ac:dyDescent="0.25">
      <c r="A151" s="14">
        <v>3900219</v>
      </c>
      <c r="B151" t="s">
        <v>5</v>
      </c>
    </row>
    <row r="152" spans="1:4" x14ac:dyDescent="0.25">
      <c r="A152">
        <v>4000158</v>
      </c>
      <c r="B152" t="s">
        <v>5</v>
      </c>
    </row>
    <row r="153" spans="1:4" x14ac:dyDescent="0.25">
      <c r="A153">
        <v>4000304</v>
      </c>
      <c r="B153" t="s">
        <v>5</v>
      </c>
    </row>
    <row r="154" spans="1:4" x14ac:dyDescent="0.25">
      <c r="A154" s="14">
        <v>4001905</v>
      </c>
      <c r="B154" t="s">
        <v>5</v>
      </c>
    </row>
    <row r="155" spans="1:4" x14ac:dyDescent="0.25">
      <c r="A155">
        <v>4002206</v>
      </c>
      <c r="B155" t="s">
        <v>5</v>
      </c>
    </row>
    <row r="156" spans="1:4" x14ac:dyDescent="0.25">
      <c r="A156">
        <v>4002715</v>
      </c>
      <c r="B156" t="s">
        <v>5</v>
      </c>
    </row>
    <row r="157" spans="1:4" x14ac:dyDescent="0.25">
      <c r="A157">
        <v>4003924</v>
      </c>
      <c r="B157" t="s">
        <v>5</v>
      </c>
    </row>
    <row r="158" spans="1:4" x14ac:dyDescent="0.25">
      <c r="A158">
        <v>4006051</v>
      </c>
      <c r="B158" t="s">
        <v>5</v>
      </c>
    </row>
    <row r="159" spans="1:4" x14ac:dyDescent="0.25">
      <c r="A159">
        <v>4008140</v>
      </c>
      <c r="B159" t="s">
        <v>5</v>
      </c>
    </row>
    <row r="160" spans="1:4" x14ac:dyDescent="0.25">
      <c r="A160" s="14">
        <v>4009906</v>
      </c>
      <c r="B160" t="s">
        <v>5</v>
      </c>
    </row>
    <row r="161" spans="1:11" x14ac:dyDescent="0.25">
      <c r="A161">
        <v>4011027</v>
      </c>
      <c r="B161" t="s">
        <v>5</v>
      </c>
    </row>
    <row r="162" spans="1:11" x14ac:dyDescent="0.25">
      <c r="A162">
        <v>4011920</v>
      </c>
      <c r="B162" t="s">
        <v>5</v>
      </c>
    </row>
    <row r="163" spans="1:11" x14ac:dyDescent="0.25">
      <c r="A163">
        <v>4012248</v>
      </c>
      <c r="B163" t="s">
        <v>5</v>
      </c>
    </row>
    <row r="164" spans="1:11" x14ac:dyDescent="0.25">
      <c r="A164">
        <v>4013603</v>
      </c>
      <c r="B164" t="s">
        <v>5</v>
      </c>
    </row>
    <row r="165" spans="1:11" x14ac:dyDescent="0.25">
      <c r="A165">
        <v>5004654</v>
      </c>
      <c r="B165" t="s">
        <v>5</v>
      </c>
      <c r="K165">
        <v>7.4020000000000001</v>
      </c>
    </row>
    <row r="166" spans="1:11" x14ac:dyDescent="0.25">
      <c r="A166" s="16">
        <v>5006761</v>
      </c>
      <c r="B166" t="s">
        <v>5</v>
      </c>
    </row>
    <row r="167" spans="1:11" x14ac:dyDescent="0.25">
      <c r="A167">
        <v>5008807</v>
      </c>
      <c r="B167" t="s">
        <v>5</v>
      </c>
    </row>
    <row r="168" spans="1:11" x14ac:dyDescent="0.25">
      <c r="A168">
        <v>5009400</v>
      </c>
      <c r="B168" t="s">
        <v>5</v>
      </c>
    </row>
    <row r="169" spans="1:11" x14ac:dyDescent="0.25">
      <c r="A169">
        <v>5013211</v>
      </c>
      <c r="B169" t="s">
        <v>5</v>
      </c>
    </row>
    <row r="170" spans="1:11" x14ac:dyDescent="0.25">
      <c r="A170">
        <v>5013494</v>
      </c>
      <c r="B170" t="s">
        <v>5</v>
      </c>
    </row>
    <row r="171" spans="1:11" x14ac:dyDescent="0.25">
      <c r="A171" s="15">
        <v>5016255</v>
      </c>
      <c r="B171" t="s">
        <v>5</v>
      </c>
    </row>
    <row r="172" spans="1:11" x14ac:dyDescent="0.25">
      <c r="A172">
        <v>6005884</v>
      </c>
      <c r="B172" t="s">
        <v>5</v>
      </c>
    </row>
    <row r="173" spans="1:11" x14ac:dyDescent="0.25">
      <c r="A173">
        <v>6012448</v>
      </c>
      <c r="B173" t="s">
        <v>5</v>
      </c>
    </row>
    <row r="174" spans="1:11" x14ac:dyDescent="0.25">
      <c r="A174">
        <v>7000457</v>
      </c>
      <c r="B174" t="s">
        <v>5</v>
      </c>
    </row>
    <row r="175" spans="1:11" x14ac:dyDescent="0.25">
      <c r="A175" s="15">
        <v>7072644</v>
      </c>
      <c r="B175" t="s">
        <v>5</v>
      </c>
    </row>
    <row r="176" spans="1:11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6" x14ac:dyDescent="0.25">
      <c r="A289" s="14">
        <v>500129</v>
      </c>
      <c r="B289" t="s">
        <v>0</v>
      </c>
    </row>
    <row r="290" spans="1:6" x14ac:dyDescent="0.25">
      <c r="A290" s="20">
        <v>1002033</v>
      </c>
      <c r="B290" t="s">
        <v>0</v>
      </c>
    </row>
    <row r="291" spans="1:6" x14ac:dyDescent="0.25">
      <c r="A291" s="14">
        <v>1003457</v>
      </c>
      <c r="B291" t="s">
        <v>0</v>
      </c>
    </row>
    <row r="292" spans="1:6" x14ac:dyDescent="0.25">
      <c r="A292" s="14">
        <v>2005223</v>
      </c>
      <c r="B292" t="s">
        <v>0</v>
      </c>
    </row>
    <row r="293" spans="1:6" x14ac:dyDescent="0.25">
      <c r="A293">
        <v>2006107</v>
      </c>
      <c r="B293" t="s">
        <v>0</v>
      </c>
    </row>
    <row r="294" spans="1:6" x14ac:dyDescent="0.25">
      <c r="A294" s="14">
        <v>2012014</v>
      </c>
      <c r="B294" t="s">
        <v>0</v>
      </c>
    </row>
    <row r="295" spans="1:6" x14ac:dyDescent="0.25">
      <c r="A295" s="14">
        <v>3000152</v>
      </c>
      <c r="B295" t="s">
        <v>0</v>
      </c>
    </row>
    <row r="296" spans="1:6" x14ac:dyDescent="0.25">
      <c r="A296">
        <v>3014566</v>
      </c>
      <c r="B296" t="s">
        <v>0</v>
      </c>
    </row>
    <row r="297" spans="1:6" x14ac:dyDescent="0.25">
      <c r="A297">
        <v>3015058</v>
      </c>
      <c r="B297" t="s">
        <v>0</v>
      </c>
    </row>
    <row r="298" spans="1:6" x14ac:dyDescent="0.25">
      <c r="A298" s="18">
        <v>4000996</v>
      </c>
      <c r="B298" t="s">
        <v>0</v>
      </c>
      <c r="F298">
        <v>7.45</v>
      </c>
    </row>
    <row r="299" spans="1:6" x14ac:dyDescent="0.25">
      <c r="A299">
        <v>4003768</v>
      </c>
      <c r="B299" t="s">
        <v>0</v>
      </c>
    </row>
    <row r="300" spans="1:6" x14ac:dyDescent="0.25">
      <c r="A300">
        <v>4006540</v>
      </c>
      <c r="B300" t="s">
        <v>0</v>
      </c>
    </row>
    <row r="301" spans="1:6" x14ac:dyDescent="0.25">
      <c r="A301">
        <v>4007054</v>
      </c>
      <c r="B301" t="s">
        <v>0</v>
      </c>
    </row>
    <row r="302" spans="1:6" x14ac:dyDescent="0.25">
      <c r="A302">
        <v>4011002</v>
      </c>
      <c r="B302" t="s">
        <v>0</v>
      </c>
    </row>
    <row r="303" spans="1:6" x14ac:dyDescent="0.25">
      <c r="A303">
        <v>4900268</v>
      </c>
      <c r="B303" t="s">
        <v>0</v>
      </c>
    </row>
    <row r="304" spans="1:6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6" x14ac:dyDescent="0.25">
      <c r="A337" s="21">
        <v>8124816</v>
      </c>
      <c r="B337" t="s">
        <v>0</v>
      </c>
    </row>
    <row r="338" spans="1:6" x14ac:dyDescent="0.25">
      <c r="A338">
        <v>9003267</v>
      </c>
      <c r="B338" t="s">
        <v>0</v>
      </c>
    </row>
    <row r="339" spans="1:6" x14ac:dyDescent="0.25">
      <c r="A339">
        <v>9036964</v>
      </c>
      <c r="B339" t="s">
        <v>0</v>
      </c>
    </row>
    <row r="340" spans="1:6" x14ac:dyDescent="0.25">
      <c r="A340">
        <v>9090287</v>
      </c>
      <c r="B340" t="s">
        <v>0</v>
      </c>
      <c r="F340">
        <v>7.43</v>
      </c>
    </row>
    <row r="341" spans="1:6" x14ac:dyDescent="0.25">
      <c r="A341">
        <v>9095148</v>
      </c>
      <c r="B341" t="s">
        <v>0</v>
      </c>
    </row>
    <row r="342" spans="1:6" x14ac:dyDescent="0.25">
      <c r="A342" s="14">
        <v>9104979</v>
      </c>
      <c r="B342" t="s">
        <v>0</v>
      </c>
    </row>
    <row r="343" spans="1:6" x14ac:dyDescent="0.25">
      <c r="A343">
        <v>9139514</v>
      </c>
      <c r="B343" t="s">
        <v>0</v>
      </c>
    </row>
    <row r="344" spans="1:6" x14ac:dyDescent="0.25">
      <c r="A344">
        <v>10020659</v>
      </c>
      <c r="B344" t="s">
        <v>0</v>
      </c>
    </row>
    <row r="345" spans="1:6" x14ac:dyDescent="0.25">
      <c r="A345">
        <v>10025902</v>
      </c>
      <c r="B345" t="s">
        <v>0</v>
      </c>
    </row>
    <row r="346" spans="1:6" x14ac:dyDescent="0.25">
      <c r="A346">
        <v>10027654</v>
      </c>
      <c r="B346" t="s">
        <v>0</v>
      </c>
    </row>
    <row r="347" spans="1:6" x14ac:dyDescent="0.25">
      <c r="A347">
        <v>10084485</v>
      </c>
      <c r="B347" t="s">
        <v>0</v>
      </c>
    </row>
    <row r="348" spans="1:6" x14ac:dyDescent="0.25">
      <c r="A348">
        <v>10098420</v>
      </c>
      <c r="B348" t="s">
        <v>0</v>
      </c>
    </row>
    <row r="349" spans="1:6" x14ac:dyDescent="0.25">
      <c r="A349">
        <v>10129565</v>
      </c>
      <c r="B349" t="s">
        <v>0</v>
      </c>
    </row>
    <row r="350" spans="1:6" x14ac:dyDescent="0.25">
      <c r="A350" s="14">
        <v>10146828</v>
      </c>
      <c r="B350" t="s">
        <v>0</v>
      </c>
    </row>
    <row r="351" spans="1:6" x14ac:dyDescent="0.25">
      <c r="A351">
        <v>10163776</v>
      </c>
      <c r="B351" t="s">
        <v>0</v>
      </c>
    </row>
    <row r="352" spans="1:6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5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E9"/>
  <sheetViews>
    <sheetView workbookViewId="0">
      <selection activeCell="C1" sqref="C1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9.14062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2280</v>
      </c>
      <c r="D1" t="s">
        <v>95</v>
      </c>
      <c r="E1" t="s">
        <v>133</v>
      </c>
    </row>
    <row r="2" spans="1:5" x14ac:dyDescent="0.25">
      <c r="A2">
        <v>10010926</v>
      </c>
      <c r="B2" t="s">
        <v>5</v>
      </c>
      <c r="C2" t="s">
        <v>2280</v>
      </c>
      <c r="D2" t="s">
        <v>2282</v>
      </c>
      <c r="E2">
        <v>7</v>
      </c>
    </row>
    <row r="3" spans="1:5" x14ac:dyDescent="0.25">
      <c r="A3">
        <v>6016435</v>
      </c>
      <c r="B3" t="s">
        <v>14</v>
      </c>
      <c r="C3" t="s">
        <v>2280</v>
      </c>
      <c r="D3" t="s">
        <v>2281</v>
      </c>
      <c r="E3">
        <v>3</v>
      </c>
    </row>
    <row r="4" spans="1:5" x14ac:dyDescent="0.25">
      <c r="A4">
        <v>3005132</v>
      </c>
      <c r="B4" t="s">
        <v>5</v>
      </c>
      <c r="C4" t="s">
        <v>2280</v>
      </c>
      <c r="D4" t="s">
        <v>2271</v>
      </c>
      <c r="E4">
        <v>1</v>
      </c>
    </row>
    <row r="5" spans="1:5" x14ac:dyDescent="0.25">
      <c r="A5">
        <v>5004654</v>
      </c>
      <c r="B5" t="s">
        <v>5</v>
      </c>
      <c r="C5" t="s">
        <v>2280</v>
      </c>
      <c r="D5" t="s">
        <v>2278</v>
      </c>
      <c r="E5">
        <v>1</v>
      </c>
    </row>
    <row r="6" spans="1:5" x14ac:dyDescent="0.25">
      <c r="A6">
        <v>4000996</v>
      </c>
      <c r="B6" t="s">
        <v>0</v>
      </c>
      <c r="C6" t="s">
        <v>2280</v>
      </c>
      <c r="D6" t="s">
        <v>2273</v>
      </c>
      <c r="E6">
        <v>1</v>
      </c>
    </row>
    <row r="7" spans="1:5" x14ac:dyDescent="0.25">
      <c r="A7">
        <v>9090287</v>
      </c>
      <c r="B7" t="s">
        <v>0</v>
      </c>
      <c r="C7" t="s">
        <v>2280</v>
      </c>
      <c r="D7" t="s">
        <v>2273</v>
      </c>
      <c r="E7">
        <v>1</v>
      </c>
    </row>
    <row r="9" spans="1:5" x14ac:dyDescent="0.25">
      <c r="A9">
        <f>SUBTOTAL(2,phBlut[Edited_BfArM Nummer2])</f>
        <v>6</v>
      </c>
      <c r="E9">
        <f>SUBTOTAL(9,phBlut[Total Number of Observations])</f>
        <v>14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H370"/>
  <sheetViews>
    <sheetView workbookViewId="0">
      <selection sqref="A1:H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6.28515625" customWidth="1"/>
    <col min="4" max="8" width="17.7109375" customWidth="1"/>
  </cols>
  <sheetData>
    <row r="1" spans="1:8" x14ac:dyDescent="0.25">
      <c r="A1" s="6" t="s">
        <v>96</v>
      </c>
      <c r="B1" s="7" t="s">
        <v>97</v>
      </c>
      <c r="C1" s="2" t="s">
        <v>2283</v>
      </c>
      <c r="D1" s="2" t="s">
        <v>2284</v>
      </c>
      <c r="E1" s="2" t="s">
        <v>2285</v>
      </c>
      <c r="F1" s="2" t="s">
        <v>2286</v>
      </c>
      <c r="G1" s="2" t="s">
        <v>2287</v>
      </c>
      <c r="H1" s="2" t="s">
        <v>2288</v>
      </c>
    </row>
    <row r="2" spans="1:8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</row>
    <row r="3" spans="1:8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</row>
    <row r="4" spans="1:8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</row>
    <row r="5" spans="1:8" x14ac:dyDescent="0.25">
      <c r="A5">
        <v>95005911</v>
      </c>
      <c r="B5" t="s">
        <v>20</v>
      </c>
    </row>
    <row r="6" spans="1:8" x14ac:dyDescent="0.25">
      <c r="A6">
        <v>99001908</v>
      </c>
      <c r="B6" t="s">
        <v>20</v>
      </c>
    </row>
    <row r="7" spans="1:8" x14ac:dyDescent="0.25">
      <c r="A7">
        <v>99004067</v>
      </c>
      <c r="B7" t="s">
        <v>20</v>
      </c>
    </row>
    <row r="8" spans="1:8" x14ac:dyDescent="0.25">
      <c r="A8">
        <v>97002136</v>
      </c>
      <c r="B8" t="s">
        <v>20</v>
      </c>
    </row>
    <row r="9" spans="1:8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</row>
    <row r="10" spans="1:8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</row>
    <row r="11" spans="1:8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</row>
    <row r="12" spans="1:8" x14ac:dyDescent="0.25">
      <c r="C12" s="12"/>
      <c r="D12" s="12"/>
      <c r="E12" s="12"/>
      <c r="F12" s="12"/>
      <c r="G12" s="12"/>
      <c r="H12" s="12"/>
    </row>
    <row r="13" spans="1:8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</row>
    <row r="14" spans="1:8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</row>
    <row r="15" spans="1:8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</row>
    <row r="16" spans="1:8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</row>
    <row r="17" spans="1:8" x14ac:dyDescent="0.25">
      <c r="A17" s="12"/>
      <c r="C17" s="12"/>
      <c r="D17" s="12"/>
      <c r="E17" s="12"/>
      <c r="F17" s="12"/>
      <c r="G17" s="12"/>
      <c r="H17" s="12"/>
    </row>
    <row r="18" spans="1:8" x14ac:dyDescent="0.25">
      <c r="A18">
        <v>1480</v>
      </c>
      <c r="B18" t="s">
        <v>16</v>
      </c>
    </row>
    <row r="19" spans="1:8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</row>
    <row r="20" spans="1:8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</row>
    <row r="21" spans="1:8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</row>
    <row r="22" spans="1:8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</row>
    <row r="23" spans="1:8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</row>
    <row r="24" spans="1:8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</row>
    <row r="25" spans="1:8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</row>
    <row r="26" spans="1:8" x14ac:dyDescent="0.25">
      <c r="A26">
        <v>99000897</v>
      </c>
      <c r="B26" t="s">
        <v>16</v>
      </c>
    </row>
    <row r="27" spans="1:8" x14ac:dyDescent="0.25">
      <c r="A27">
        <v>99001245</v>
      </c>
      <c r="B27" t="s">
        <v>16</v>
      </c>
    </row>
    <row r="28" spans="1:8" x14ac:dyDescent="0.25">
      <c r="A28">
        <v>99001902</v>
      </c>
      <c r="B28" t="s">
        <v>16</v>
      </c>
    </row>
    <row r="29" spans="1:8" x14ac:dyDescent="0.25">
      <c r="A29">
        <v>99001912</v>
      </c>
      <c r="B29" t="s">
        <v>16</v>
      </c>
    </row>
    <row r="30" spans="1:8" x14ac:dyDescent="0.25">
      <c r="A30">
        <v>99001913</v>
      </c>
      <c r="B30" t="s">
        <v>16</v>
      </c>
    </row>
    <row r="31" spans="1:8" x14ac:dyDescent="0.25">
      <c r="A31">
        <v>99001937</v>
      </c>
      <c r="B31" t="s">
        <v>16</v>
      </c>
    </row>
    <row r="32" spans="1:8" x14ac:dyDescent="0.25">
      <c r="A32">
        <v>99001943</v>
      </c>
      <c r="B32" t="s">
        <v>16</v>
      </c>
    </row>
    <row r="33" spans="1:8" x14ac:dyDescent="0.25">
      <c r="A33">
        <v>99001927</v>
      </c>
      <c r="B33" t="s">
        <v>16</v>
      </c>
    </row>
    <row r="34" spans="1:8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</row>
    <row r="35" spans="1:8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</row>
    <row r="36" spans="1:8" x14ac:dyDescent="0.25">
      <c r="A36" s="14">
        <v>96018835</v>
      </c>
      <c r="B36" t="s">
        <v>16</v>
      </c>
    </row>
    <row r="37" spans="1:8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</row>
    <row r="38" spans="1:8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</row>
    <row r="40" spans="1:8" x14ac:dyDescent="0.25">
      <c r="A40" s="15">
        <v>6016435</v>
      </c>
      <c r="B40" t="s">
        <v>14</v>
      </c>
      <c r="E40">
        <v>0.1</v>
      </c>
      <c r="F40">
        <v>-0.1</v>
      </c>
      <c r="G40">
        <v>-0.1</v>
      </c>
    </row>
    <row r="41" spans="1:8" x14ac:dyDescent="0.25">
      <c r="A41">
        <v>8045149</v>
      </c>
      <c r="B41" t="s">
        <v>14</v>
      </c>
    </row>
    <row r="42" spans="1:8" x14ac:dyDescent="0.25">
      <c r="A42">
        <v>10023001</v>
      </c>
      <c r="B42" t="s">
        <v>14</v>
      </c>
    </row>
    <row r="43" spans="1:8" x14ac:dyDescent="0.25">
      <c r="A43">
        <v>10027526</v>
      </c>
      <c r="B43" t="s">
        <v>14</v>
      </c>
    </row>
    <row r="44" spans="1:8" x14ac:dyDescent="0.25">
      <c r="A44">
        <v>14222171</v>
      </c>
      <c r="B44" t="s">
        <v>14</v>
      </c>
    </row>
    <row r="45" spans="1:8" x14ac:dyDescent="0.25">
      <c r="A45">
        <v>1006143</v>
      </c>
      <c r="B45" t="s">
        <v>14</v>
      </c>
    </row>
    <row r="46" spans="1:8" x14ac:dyDescent="0.25">
      <c r="A46">
        <v>6006917</v>
      </c>
      <c r="B46" t="s">
        <v>14</v>
      </c>
    </row>
    <row r="48" spans="1:8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8" x14ac:dyDescent="0.25">
      <c r="A97" s="14">
        <v>9150676</v>
      </c>
      <c r="B97" t="s">
        <v>5</v>
      </c>
    </row>
    <row r="98" spans="1:8" x14ac:dyDescent="0.25">
      <c r="A98" s="14">
        <v>10010926</v>
      </c>
      <c r="B98" t="s">
        <v>5</v>
      </c>
      <c r="D98">
        <v>-16.399999999999999</v>
      </c>
      <c r="F98">
        <v>-5.9</v>
      </c>
      <c r="H98">
        <v>6.7</v>
      </c>
    </row>
    <row r="99" spans="1:8" x14ac:dyDescent="0.25">
      <c r="A99">
        <v>10030897</v>
      </c>
      <c r="B99" t="s">
        <v>5</v>
      </c>
    </row>
    <row r="100" spans="1:8" x14ac:dyDescent="0.25">
      <c r="A100" s="16">
        <v>10091530</v>
      </c>
      <c r="B100" t="s">
        <v>5</v>
      </c>
    </row>
    <row r="101" spans="1:8" x14ac:dyDescent="0.25">
      <c r="A101">
        <v>10102052</v>
      </c>
      <c r="B101" t="s">
        <v>5</v>
      </c>
    </row>
    <row r="102" spans="1:8" x14ac:dyDescent="0.25">
      <c r="A102">
        <v>10104735</v>
      </c>
      <c r="B102" t="s">
        <v>5</v>
      </c>
    </row>
    <row r="103" spans="1:8" x14ac:dyDescent="0.25">
      <c r="A103" s="15">
        <v>10109552</v>
      </c>
      <c r="B103" t="s">
        <v>5</v>
      </c>
    </row>
    <row r="104" spans="1:8" x14ac:dyDescent="0.25">
      <c r="A104">
        <v>10131550</v>
      </c>
      <c r="B104" t="s">
        <v>5</v>
      </c>
    </row>
    <row r="105" spans="1:8" x14ac:dyDescent="0.25">
      <c r="A105">
        <v>10131607</v>
      </c>
      <c r="B105" t="s">
        <v>5</v>
      </c>
    </row>
    <row r="106" spans="1:8" x14ac:dyDescent="0.25">
      <c r="A106">
        <v>10145202</v>
      </c>
      <c r="B106" t="s">
        <v>5</v>
      </c>
    </row>
    <row r="107" spans="1:8" x14ac:dyDescent="0.25">
      <c r="A107">
        <v>10158770</v>
      </c>
      <c r="B107" t="s">
        <v>5</v>
      </c>
    </row>
    <row r="108" spans="1:8" x14ac:dyDescent="0.25">
      <c r="A108">
        <v>10162949</v>
      </c>
      <c r="B108" t="s">
        <v>5</v>
      </c>
    </row>
    <row r="109" spans="1:8" x14ac:dyDescent="0.25">
      <c r="A109">
        <v>10171633</v>
      </c>
      <c r="B109" t="s">
        <v>5</v>
      </c>
    </row>
    <row r="110" spans="1:8" x14ac:dyDescent="0.25">
      <c r="A110">
        <v>10180409</v>
      </c>
      <c r="B110" t="s">
        <v>5</v>
      </c>
    </row>
    <row r="111" spans="1:8" x14ac:dyDescent="0.25">
      <c r="A111">
        <v>11005762</v>
      </c>
      <c r="B111" t="s">
        <v>5</v>
      </c>
    </row>
    <row r="112" spans="1:8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4" x14ac:dyDescent="0.25">
      <c r="A145" s="14">
        <v>3005132</v>
      </c>
      <c r="B145" t="s">
        <v>5</v>
      </c>
      <c r="D145">
        <v>-14</v>
      </c>
    </row>
    <row r="146" spans="1:4" x14ac:dyDescent="0.25">
      <c r="A146">
        <v>3009119</v>
      </c>
      <c r="B146" t="s">
        <v>5</v>
      </c>
    </row>
    <row r="147" spans="1:4" x14ac:dyDescent="0.25">
      <c r="A147">
        <v>3009936</v>
      </c>
      <c r="B147" t="s">
        <v>5</v>
      </c>
    </row>
    <row r="148" spans="1:4" x14ac:dyDescent="0.25">
      <c r="A148">
        <v>3011094</v>
      </c>
      <c r="B148" t="s">
        <v>5</v>
      </c>
    </row>
    <row r="149" spans="1:4" x14ac:dyDescent="0.25">
      <c r="A149">
        <v>3014643</v>
      </c>
      <c r="B149" t="s">
        <v>5</v>
      </c>
    </row>
    <row r="150" spans="1:4" x14ac:dyDescent="0.25">
      <c r="A150" s="14">
        <v>3016056</v>
      </c>
      <c r="B150" t="s">
        <v>5</v>
      </c>
    </row>
    <row r="151" spans="1:4" x14ac:dyDescent="0.25">
      <c r="A151" s="14">
        <v>3900219</v>
      </c>
      <c r="B151" t="s">
        <v>5</v>
      </c>
    </row>
    <row r="152" spans="1:4" x14ac:dyDescent="0.25">
      <c r="A152">
        <v>4000158</v>
      </c>
      <c r="B152" t="s">
        <v>5</v>
      </c>
    </row>
    <row r="153" spans="1:4" x14ac:dyDescent="0.25">
      <c r="A153">
        <v>4000304</v>
      </c>
      <c r="B153" t="s">
        <v>5</v>
      </c>
    </row>
    <row r="154" spans="1:4" x14ac:dyDescent="0.25">
      <c r="A154" s="14">
        <v>4001905</v>
      </c>
      <c r="B154" t="s">
        <v>5</v>
      </c>
    </row>
    <row r="155" spans="1:4" x14ac:dyDescent="0.25">
      <c r="A155">
        <v>4002206</v>
      </c>
      <c r="B155" t="s">
        <v>5</v>
      </c>
    </row>
    <row r="156" spans="1:4" x14ac:dyDescent="0.25">
      <c r="A156">
        <v>4002715</v>
      </c>
      <c r="B156" t="s">
        <v>5</v>
      </c>
    </row>
    <row r="157" spans="1:4" x14ac:dyDescent="0.25">
      <c r="A157">
        <v>4003924</v>
      </c>
      <c r="B157" t="s">
        <v>5</v>
      </c>
    </row>
    <row r="158" spans="1:4" x14ac:dyDescent="0.25">
      <c r="A158">
        <v>4006051</v>
      </c>
      <c r="B158" t="s">
        <v>5</v>
      </c>
    </row>
    <row r="159" spans="1:4" x14ac:dyDescent="0.25">
      <c r="A159">
        <v>4008140</v>
      </c>
      <c r="B159" t="s">
        <v>5</v>
      </c>
    </row>
    <row r="160" spans="1:4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6" x14ac:dyDescent="0.25">
      <c r="A337" s="21">
        <v>8124816</v>
      </c>
      <c r="B337" t="s">
        <v>0</v>
      </c>
    </row>
    <row r="338" spans="1:6" x14ac:dyDescent="0.25">
      <c r="A338">
        <v>9003267</v>
      </c>
      <c r="B338" t="s">
        <v>0</v>
      </c>
    </row>
    <row r="339" spans="1:6" x14ac:dyDescent="0.25">
      <c r="A339">
        <v>9036964</v>
      </c>
      <c r="B339" t="s">
        <v>0</v>
      </c>
    </row>
    <row r="340" spans="1:6" x14ac:dyDescent="0.25">
      <c r="A340">
        <v>9090287</v>
      </c>
      <c r="B340" t="s">
        <v>0</v>
      </c>
      <c r="F340">
        <v>2.9</v>
      </c>
    </row>
    <row r="341" spans="1:6" x14ac:dyDescent="0.25">
      <c r="A341">
        <v>9095148</v>
      </c>
      <c r="B341" t="s">
        <v>0</v>
      </c>
    </row>
    <row r="342" spans="1:6" x14ac:dyDescent="0.25">
      <c r="A342" s="14">
        <v>9104979</v>
      </c>
      <c r="B342" t="s">
        <v>0</v>
      </c>
    </row>
    <row r="343" spans="1:6" x14ac:dyDescent="0.25">
      <c r="A343">
        <v>9139514</v>
      </c>
      <c r="B343" t="s">
        <v>0</v>
      </c>
    </row>
    <row r="344" spans="1:6" x14ac:dyDescent="0.25">
      <c r="A344">
        <v>10020659</v>
      </c>
      <c r="B344" t="s">
        <v>0</v>
      </c>
    </row>
    <row r="345" spans="1:6" x14ac:dyDescent="0.25">
      <c r="A345">
        <v>10025902</v>
      </c>
      <c r="B345" t="s">
        <v>0</v>
      </c>
    </row>
    <row r="346" spans="1:6" x14ac:dyDescent="0.25">
      <c r="A346">
        <v>10027654</v>
      </c>
      <c r="B346" t="s">
        <v>0</v>
      </c>
    </row>
    <row r="347" spans="1:6" x14ac:dyDescent="0.25">
      <c r="A347">
        <v>10084485</v>
      </c>
      <c r="B347" t="s">
        <v>0</v>
      </c>
    </row>
    <row r="348" spans="1:6" x14ac:dyDescent="0.25">
      <c r="A348">
        <v>10098420</v>
      </c>
      <c r="B348" t="s">
        <v>0</v>
      </c>
    </row>
    <row r="349" spans="1:6" x14ac:dyDescent="0.25">
      <c r="A349">
        <v>10129565</v>
      </c>
      <c r="B349" t="s">
        <v>0</v>
      </c>
    </row>
    <row r="350" spans="1:6" x14ac:dyDescent="0.25">
      <c r="A350" s="14">
        <v>10146828</v>
      </c>
      <c r="B350" t="s">
        <v>0</v>
      </c>
    </row>
    <row r="351" spans="1:6" x14ac:dyDescent="0.25">
      <c r="A351">
        <v>10163776</v>
      </c>
      <c r="B351" t="s">
        <v>0</v>
      </c>
    </row>
    <row r="352" spans="1:6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4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E7"/>
  <sheetViews>
    <sheetView workbookViewId="0">
      <selection activeCell="E8" sqref="E8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3.140625" bestFit="1" customWidth="1"/>
    <col min="4" max="4" width="48.57031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2289</v>
      </c>
      <c r="D1" t="s">
        <v>95</v>
      </c>
      <c r="E1" t="s">
        <v>133</v>
      </c>
    </row>
    <row r="2" spans="1:5" x14ac:dyDescent="0.25">
      <c r="A2">
        <v>6016435</v>
      </c>
      <c r="B2" t="s">
        <v>14</v>
      </c>
      <c r="C2" t="s">
        <v>2289</v>
      </c>
      <c r="D2" t="s">
        <v>2290</v>
      </c>
      <c r="E2">
        <v>3</v>
      </c>
    </row>
    <row r="3" spans="1:5" x14ac:dyDescent="0.25">
      <c r="A3">
        <v>10010926</v>
      </c>
      <c r="B3" t="s">
        <v>5</v>
      </c>
      <c r="C3" t="s">
        <v>2289</v>
      </c>
      <c r="D3" t="s">
        <v>2291</v>
      </c>
      <c r="E3">
        <v>3</v>
      </c>
    </row>
    <row r="4" spans="1:5" x14ac:dyDescent="0.25">
      <c r="A4">
        <v>3005132</v>
      </c>
      <c r="B4" t="s">
        <v>5</v>
      </c>
      <c r="C4" t="s">
        <v>2289</v>
      </c>
      <c r="D4" t="s">
        <v>2284</v>
      </c>
      <c r="E4">
        <v>1</v>
      </c>
    </row>
    <row r="5" spans="1:5" x14ac:dyDescent="0.25">
      <c r="A5">
        <v>9090287</v>
      </c>
      <c r="B5" t="s">
        <v>0</v>
      </c>
      <c r="C5" t="s">
        <v>2289</v>
      </c>
      <c r="D5" t="s">
        <v>2286</v>
      </c>
      <c r="E5">
        <v>1</v>
      </c>
    </row>
    <row r="7" spans="1:5" x14ac:dyDescent="0.25">
      <c r="A7">
        <f>SUBTOTAL(2,BaseExcess[Edited_BfArM Nummer2])</f>
        <v>4</v>
      </c>
      <c r="E7">
        <f>SUBTOTAL(9,BaseExcess[Total Number of Observations])</f>
        <v>8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K370"/>
  <sheetViews>
    <sheetView workbookViewId="0">
      <selection sqref="A1:K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5.85546875" customWidth="1"/>
    <col min="4" max="10" width="17.28515625" customWidth="1"/>
    <col min="11" max="11" width="18.28515625" customWidth="1"/>
  </cols>
  <sheetData>
    <row r="1" spans="1:11" x14ac:dyDescent="0.25">
      <c r="A1" s="6" t="s">
        <v>96</v>
      </c>
      <c r="B1" s="7" t="s">
        <v>97</v>
      </c>
      <c r="C1" s="2" t="s">
        <v>2292</v>
      </c>
      <c r="D1" s="2" t="s">
        <v>2293</v>
      </c>
      <c r="E1" s="2" t="s">
        <v>2294</v>
      </c>
      <c r="F1" s="2" t="s">
        <v>2295</v>
      </c>
      <c r="G1" s="2" t="s">
        <v>2296</v>
      </c>
      <c r="H1" s="2" t="s">
        <v>2297</v>
      </c>
      <c r="I1" s="2" t="s">
        <v>2298</v>
      </c>
      <c r="J1" s="2" t="s">
        <v>2299</v>
      </c>
      <c r="K1" s="2" t="s">
        <v>2300</v>
      </c>
    </row>
    <row r="2" spans="1:11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25">
      <c r="A5">
        <v>95005911</v>
      </c>
      <c r="B5" t="s">
        <v>20</v>
      </c>
    </row>
    <row r="6" spans="1:11" x14ac:dyDescent="0.25">
      <c r="A6">
        <v>99001908</v>
      </c>
      <c r="B6" t="s">
        <v>20</v>
      </c>
    </row>
    <row r="7" spans="1:11" x14ac:dyDescent="0.25">
      <c r="A7">
        <v>99004067</v>
      </c>
      <c r="B7" t="s">
        <v>20</v>
      </c>
    </row>
    <row r="8" spans="1:11" x14ac:dyDescent="0.25">
      <c r="A8">
        <v>97002136</v>
      </c>
      <c r="B8" t="s">
        <v>20</v>
      </c>
    </row>
    <row r="9" spans="1:11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</row>
    <row r="10" spans="1:11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</row>
    <row r="11" spans="1:11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>
        <v>1480</v>
      </c>
      <c r="B18" t="s">
        <v>16</v>
      </c>
    </row>
    <row r="19" spans="1:11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</row>
    <row r="24" spans="1:11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</row>
    <row r="25" spans="1:11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</row>
    <row r="26" spans="1:11" x14ac:dyDescent="0.25">
      <c r="A26">
        <v>99000897</v>
      </c>
      <c r="B26" t="s">
        <v>16</v>
      </c>
    </row>
    <row r="27" spans="1:11" x14ac:dyDescent="0.25">
      <c r="A27">
        <v>99001245</v>
      </c>
      <c r="B27" t="s">
        <v>16</v>
      </c>
    </row>
    <row r="28" spans="1:11" x14ac:dyDescent="0.25">
      <c r="A28">
        <v>99001902</v>
      </c>
      <c r="B28" t="s">
        <v>16</v>
      </c>
    </row>
    <row r="29" spans="1:11" x14ac:dyDescent="0.25">
      <c r="A29">
        <v>99001912</v>
      </c>
      <c r="B29" t="s">
        <v>16</v>
      </c>
    </row>
    <row r="30" spans="1:11" x14ac:dyDescent="0.25">
      <c r="A30">
        <v>99001913</v>
      </c>
      <c r="B30" t="s">
        <v>16</v>
      </c>
    </row>
    <row r="31" spans="1:11" x14ac:dyDescent="0.25">
      <c r="A31">
        <v>99001937</v>
      </c>
      <c r="B31" t="s">
        <v>16</v>
      </c>
    </row>
    <row r="32" spans="1:11" x14ac:dyDescent="0.25">
      <c r="A32">
        <v>99001943</v>
      </c>
      <c r="B32" t="s">
        <v>16</v>
      </c>
    </row>
    <row r="33" spans="1:11" x14ac:dyDescent="0.25">
      <c r="A33">
        <v>99001927</v>
      </c>
      <c r="B33" t="s">
        <v>16</v>
      </c>
    </row>
    <row r="34" spans="1:11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</row>
    <row r="35" spans="1:11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25">
      <c r="A36" s="14">
        <v>96018835</v>
      </c>
      <c r="B36" t="s">
        <v>16</v>
      </c>
    </row>
    <row r="37" spans="1:11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</row>
    <row r="38" spans="1:11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</row>
    <row r="40" spans="1:11" x14ac:dyDescent="0.25">
      <c r="A40" s="15">
        <v>6016435</v>
      </c>
      <c r="B40" t="s">
        <v>14</v>
      </c>
      <c r="E40">
        <v>22.4</v>
      </c>
      <c r="F40">
        <v>24.5</v>
      </c>
      <c r="I40">
        <v>24.5</v>
      </c>
    </row>
    <row r="41" spans="1:11" x14ac:dyDescent="0.25">
      <c r="A41">
        <v>8045149</v>
      </c>
      <c r="B41" t="s">
        <v>14</v>
      </c>
    </row>
    <row r="42" spans="1:11" x14ac:dyDescent="0.25">
      <c r="A42">
        <v>10023001</v>
      </c>
      <c r="B42" t="s">
        <v>14</v>
      </c>
    </row>
    <row r="43" spans="1:11" x14ac:dyDescent="0.25">
      <c r="A43">
        <v>10027526</v>
      </c>
      <c r="B43" t="s">
        <v>14</v>
      </c>
    </row>
    <row r="44" spans="1:11" x14ac:dyDescent="0.25">
      <c r="A44">
        <v>14222171</v>
      </c>
      <c r="B44" t="s">
        <v>14</v>
      </c>
    </row>
    <row r="45" spans="1:11" x14ac:dyDescent="0.25">
      <c r="A45">
        <v>1006143</v>
      </c>
      <c r="B45" t="s">
        <v>14</v>
      </c>
    </row>
    <row r="46" spans="1:11" x14ac:dyDescent="0.25">
      <c r="A46">
        <v>6006917</v>
      </c>
      <c r="B46" t="s">
        <v>14</v>
      </c>
    </row>
    <row r="48" spans="1:11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11" x14ac:dyDescent="0.25">
      <c r="A97" s="14">
        <v>9150676</v>
      </c>
      <c r="B97" t="s">
        <v>5</v>
      </c>
    </row>
    <row r="98" spans="1:11" x14ac:dyDescent="0.25">
      <c r="A98" s="14">
        <v>10010926</v>
      </c>
      <c r="B98" t="s">
        <v>5</v>
      </c>
      <c r="D98">
        <v>12.1</v>
      </c>
      <c r="E98">
        <v>17.600000000000001</v>
      </c>
      <c r="F98">
        <v>19.3</v>
      </c>
      <c r="G98">
        <v>22.4</v>
      </c>
      <c r="H98">
        <v>24.6</v>
      </c>
      <c r="J98">
        <v>30.6</v>
      </c>
      <c r="K98">
        <v>29.6</v>
      </c>
    </row>
    <row r="99" spans="1:11" x14ac:dyDescent="0.25">
      <c r="A99">
        <v>10030897</v>
      </c>
      <c r="B99" t="s">
        <v>5</v>
      </c>
    </row>
    <row r="100" spans="1:11" x14ac:dyDescent="0.25">
      <c r="A100" s="16">
        <v>10091530</v>
      </c>
      <c r="B100" t="s">
        <v>5</v>
      </c>
    </row>
    <row r="101" spans="1:11" x14ac:dyDescent="0.25">
      <c r="A101">
        <v>10102052</v>
      </c>
      <c r="B101" t="s">
        <v>5</v>
      </c>
    </row>
    <row r="102" spans="1:11" x14ac:dyDescent="0.25">
      <c r="A102">
        <v>10104735</v>
      </c>
      <c r="B102" t="s">
        <v>5</v>
      </c>
    </row>
    <row r="103" spans="1:11" x14ac:dyDescent="0.25">
      <c r="A103" s="15">
        <v>10109552</v>
      </c>
      <c r="B103" t="s">
        <v>5</v>
      </c>
    </row>
    <row r="104" spans="1:11" x14ac:dyDescent="0.25">
      <c r="A104">
        <v>10131550</v>
      </c>
      <c r="B104" t="s">
        <v>5</v>
      </c>
    </row>
    <row r="105" spans="1:11" x14ac:dyDescent="0.25">
      <c r="A105">
        <v>10131607</v>
      </c>
      <c r="B105" t="s">
        <v>5</v>
      </c>
    </row>
    <row r="106" spans="1:11" x14ac:dyDescent="0.25">
      <c r="A106">
        <v>10145202</v>
      </c>
      <c r="B106" t="s">
        <v>5</v>
      </c>
    </row>
    <row r="107" spans="1:11" x14ac:dyDescent="0.25">
      <c r="A107">
        <v>10158770</v>
      </c>
      <c r="B107" t="s">
        <v>5</v>
      </c>
    </row>
    <row r="108" spans="1:11" x14ac:dyDescent="0.25">
      <c r="A108">
        <v>10162949</v>
      </c>
      <c r="B108" t="s">
        <v>5</v>
      </c>
    </row>
    <row r="109" spans="1:11" x14ac:dyDescent="0.25">
      <c r="A109">
        <v>10171633</v>
      </c>
      <c r="B109" t="s">
        <v>5</v>
      </c>
    </row>
    <row r="110" spans="1:11" x14ac:dyDescent="0.25">
      <c r="A110">
        <v>10180409</v>
      </c>
      <c r="B110" t="s">
        <v>5</v>
      </c>
    </row>
    <row r="111" spans="1:11" x14ac:dyDescent="0.25">
      <c r="A111">
        <v>11005762</v>
      </c>
      <c r="B111" t="s">
        <v>5</v>
      </c>
    </row>
    <row r="112" spans="1:11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6" x14ac:dyDescent="0.25">
      <c r="A289" s="14">
        <v>500129</v>
      </c>
      <c r="B289" t="s">
        <v>0</v>
      </c>
    </row>
    <row r="290" spans="1:6" x14ac:dyDescent="0.25">
      <c r="A290" s="20">
        <v>1002033</v>
      </c>
      <c r="B290" t="s">
        <v>0</v>
      </c>
    </row>
    <row r="291" spans="1:6" x14ac:dyDescent="0.25">
      <c r="A291" s="14">
        <v>1003457</v>
      </c>
      <c r="B291" t="s">
        <v>0</v>
      </c>
    </row>
    <row r="292" spans="1:6" x14ac:dyDescent="0.25">
      <c r="A292" s="14">
        <v>2005223</v>
      </c>
      <c r="B292" t="s">
        <v>0</v>
      </c>
    </row>
    <row r="293" spans="1:6" x14ac:dyDescent="0.25">
      <c r="A293">
        <v>2006107</v>
      </c>
      <c r="B293" t="s">
        <v>0</v>
      </c>
    </row>
    <row r="294" spans="1:6" x14ac:dyDescent="0.25">
      <c r="A294" s="14">
        <v>2012014</v>
      </c>
      <c r="B294" t="s">
        <v>0</v>
      </c>
    </row>
    <row r="295" spans="1:6" x14ac:dyDescent="0.25">
      <c r="A295" s="14">
        <v>3000152</v>
      </c>
      <c r="B295" t="s">
        <v>0</v>
      </c>
    </row>
    <row r="296" spans="1:6" x14ac:dyDescent="0.25">
      <c r="A296">
        <v>3014566</v>
      </c>
      <c r="B296" t="s">
        <v>0</v>
      </c>
    </row>
    <row r="297" spans="1:6" x14ac:dyDescent="0.25">
      <c r="A297">
        <v>3015058</v>
      </c>
      <c r="B297" t="s">
        <v>0</v>
      </c>
    </row>
    <row r="298" spans="1:6" x14ac:dyDescent="0.25">
      <c r="A298" s="18">
        <v>4000996</v>
      </c>
      <c r="B298" t="s">
        <v>0</v>
      </c>
      <c r="F298">
        <v>24.5</v>
      </c>
    </row>
    <row r="299" spans="1:6" x14ac:dyDescent="0.25">
      <c r="A299">
        <v>4003768</v>
      </c>
      <c r="B299" t="s">
        <v>0</v>
      </c>
    </row>
    <row r="300" spans="1:6" x14ac:dyDescent="0.25">
      <c r="A300">
        <v>4006540</v>
      </c>
      <c r="B300" t="s">
        <v>0</v>
      </c>
    </row>
    <row r="301" spans="1:6" x14ac:dyDescent="0.25">
      <c r="A301">
        <v>4007054</v>
      </c>
      <c r="B301" t="s">
        <v>0</v>
      </c>
    </row>
    <row r="302" spans="1:6" x14ac:dyDescent="0.25">
      <c r="A302">
        <v>4011002</v>
      </c>
      <c r="B302" t="s">
        <v>0</v>
      </c>
    </row>
    <row r="303" spans="1:6" x14ac:dyDescent="0.25">
      <c r="A303">
        <v>4900268</v>
      </c>
      <c r="B303" t="s">
        <v>0</v>
      </c>
    </row>
    <row r="304" spans="1:6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6" x14ac:dyDescent="0.25">
      <c r="A337" s="21">
        <v>8124816</v>
      </c>
      <c r="B337" t="s">
        <v>0</v>
      </c>
    </row>
    <row r="338" spans="1:6" x14ac:dyDescent="0.25">
      <c r="A338">
        <v>9003267</v>
      </c>
      <c r="B338" t="s">
        <v>0</v>
      </c>
    </row>
    <row r="339" spans="1:6" x14ac:dyDescent="0.25">
      <c r="A339">
        <v>9036964</v>
      </c>
      <c r="B339" t="s">
        <v>0</v>
      </c>
    </row>
    <row r="340" spans="1:6" x14ac:dyDescent="0.25">
      <c r="A340">
        <v>9090287</v>
      </c>
      <c r="B340" t="s">
        <v>0</v>
      </c>
      <c r="F340">
        <v>26.8</v>
      </c>
    </row>
    <row r="341" spans="1:6" x14ac:dyDescent="0.25">
      <c r="A341">
        <v>9095148</v>
      </c>
      <c r="B341" t="s">
        <v>0</v>
      </c>
    </row>
    <row r="342" spans="1:6" x14ac:dyDescent="0.25">
      <c r="A342" s="14">
        <v>9104979</v>
      </c>
      <c r="B342" t="s">
        <v>0</v>
      </c>
    </row>
    <row r="343" spans="1:6" x14ac:dyDescent="0.25">
      <c r="A343">
        <v>9139514</v>
      </c>
      <c r="B343" t="s">
        <v>0</v>
      </c>
    </row>
    <row r="344" spans="1:6" x14ac:dyDescent="0.25">
      <c r="A344">
        <v>10020659</v>
      </c>
      <c r="B344" t="s">
        <v>0</v>
      </c>
    </row>
    <row r="345" spans="1:6" x14ac:dyDescent="0.25">
      <c r="A345">
        <v>10025902</v>
      </c>
      <c r="B345" t="s">
        <v>0</v>
      </c>
    </row>
    <row r="346" spans="1:6" x14ac:dyDescent="0.25">
      <c r="A346">
        <v>10027654</v>
      </c>
      <c r="B346" t="s">
        <v>0</v>
      </c>
    </row>
    <row r="347" spans="1:6" x14ac:dyDescent="0.25">
      <c r="A347">
        <v>10084485</v>
      </c>
      <c r="B347" t="s">
        <v>0</v>
      </c>
    </row>
    <row r="348" spans="1:6" x14ac:dyDescent="0.25">
      <c r="A348">
        <v>10098420</v>
      </c>
      <c r="B348" t="s">
        <v>0</v>
      </c>
    </row>
    <row r="349" spans="1:6" x14ac:dyDescent="0.25">
      <c r="A349">
        <v>10129565</v>
      </c>
      <c r="B349" t="s">
        <v>0</v>
      </c>
    </row>
    <row r="350" spans="1:6" x14ac:dyDescent="0.25">
      <c r="A350" s="14">
        <v>10146828</v>
      </c>
      <c r="B350" t="s">
        <v>0</v>
      </c>
    </row>
    <row r="351" spans="1:6" x14ac:dyDescent="0.25">
      <c r="A351">
        <v>10163776</v>
      </c>
      <c r="B351" t="s">
        <v>0</v>
      </c>
    </row>
    <row r="352" spans="1:6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3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E7"/>
  <sheetViews>
    <sheetView workbookViewId="0">
      <selection activeCell="E8" sqref="E8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2.7109375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2301</v>
      </c>
      <c r="D1" t="s">
        <v>95</v>
      </c>
      <c r="E1" t="s">
        <v>133</v>
      </c>
    </row>
    <row r="2" spans="1:5" hidden="1" x14ac:dyDescent="0.25">
      <c r="A2">
        <v>6016435</v>
      </c>
      <c r="B2" t="s">
        <v>14</v>
      </c>
      <c r="C2" t="s">
        <v>2301</v>
      </c>
      <c r="D2" t="s">
        <v>2302</v>
      </c>
      <c r="E2">
        <v>3</v>
      </c>
    </row>
    <row r="3" spans="1:5" x14ac:dyDescent="0.25">
      <c r="A3">
        <v>10010926</v>
      </c>
      <c r="B3" t="s">
        <v>5</v>
      </c>
      <c r="C3" t="s">
        <v>2301</v>
      </c>
      <c r="D3" t="s">
        <v>2303</v>
      </c>
      <c r="E3">
        <v>7</v>
      </c>
    </row>
    <row r="4" spans="1:5" x14ac:dyDescent="0.25">
      <c r="A4">
        <v>4000996</v>
      </c>
      <c r="B4" t="s">
        <v>0</v>
      </c>
      <c r="C4" t="s">
        <v>2301</v>
      </c>
      <c r="D4" t="s">
        <v>2295</v>
      </c>
      <c r="E4">
        <v>1</v>
      </c>
    </row>
    <row r="5" spans="1:5" x14ac:dyDescent="0.25">
      <c r="A5">
        <v>9090287</v>
      </c>
      <c r="B5" t="s">
        <v>0</v>
      </c>
      <c r="C5" t="s">
        <v>2301</v>
      </c>
      <c r="D5" t="s">
        <v>2295</v>
      </c>
      <c r="E5">
        <v>1</v>
      </c>
    </row>
    <row r="7" spans="1:5" x14ac:dyDescent="0.25">
      <c r="A7">
        <f>SUBTOTAL(2,Bicarbonat[Edited_BfArM Nummer2])</f>
        <v>3</v>
      </c>
      <c r="E7">
        <f>SUBTOTAL(9,Bicarbonat[Total Number of Observations])</f>
        <v>9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G370"/>
  <sheetViews>
    <sheetView workbookViewId="0">
      <selection sqref="A1:G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36.140625" customWidth="1"/>
    <col min="4" max="7" width="27.5703125" customWidth="1"/>
  </cols>
  <sheetData>
    <row r="1" spans="1:7" x14ac:dyDescent="0.25">
      <c r="A1" s="6" t="s">
        <v>96</v>
      </c>
      <c r="B1" s="7" t="s">
        <v>97</v>
      </c>
      <c r="C1" s="2" t="s">
        <v>2304</v>
      </c>
      <c r="D1" s="2" t="s">
        <v>2305</v>
      </c>
      <c r="E1" s="2" t="s">
        <v>2306</v>
      </c>
      <c r="F1" s="2" t="s">
        <v>2307</v>
      </c>
      <c r="G1" s="2" t="s">
        <v>2308</v>
      </c>
    </row>
    <row r="2" spans="1:7" x14ac:dyDescent="0.25">
      <c r="A2">
        <v>7072184</v>
      </c>
      <c r="B2" t="s">
        <v>20</v>
      </c>
      <c r="C2" s="12"/>
      <c r="D2" s="12"/>
      <c r="E2" s="12"/>
      <c r="F2" s="12"/>
      <c r="G2" s="12"/>
    </row>
    <row r="3" spans="1:7" x14ac:dyDescent="0.25">
      <c r="A3">
        <v>9108231</v>
      </c>
      <c r="B3" t="s">
        <v>20</v>
      </c>
      <c r="C3" s="12"/>
      <c r="D3" s="12"/>
      <c r="E3" s="12"/>
      <c r="F3" s="12"/>
      <c r="G3" s="12"/>
    </row>
    <row r="4" spans="1:7" x14ac:dyDescent="0.25">
      <c r="A4">
        <v>12061933</v>
      </c>
      <c r="B4" t="s">
        <v>20</v>
      </c>
      <c r="C4" s="12"/>
      <c r="D4" s="12"/>
      <c r="E4" s="12"/>
      <c r="F4" s="12"/>
      <c r="G4" s="12"/>
    </row>
    <row r="5" spans="1:7" x14ac:dyDescent="0.25">
      <c r="A5">
        <v>95005911</v>
      </c>
      <c r="B5" t="s">
        <v>20</v>
      </c>
    </row>
    <row r="6" spans="1:7" x14ac:dyDescent="0.25">
      <c r="A6">
        <v>99001908</v>
      </c>
      <c r="B6" t="s">
        <v>20</v>
      </c>
    </row>
    <row r="7" spans="1:7" x14ac:dyDescent="0.25">
      <c r="A7">
        <v>99004067</v>
      </c>
      <c r="B7" t="s">
        <v>20</v>
      </c>
    </row>
    <row r="8" spans="1:7" x14ac:dyDescent="0.25">
      <c r="A8">
        <v>97002136</v>
      </c>
      <c r="B8" t="s">
        <v>20</v>
      </c>
    </row>
    <row r="9" spans="1:7" x14ac:dyDescent="0.25">
      <c r="A9">
        <v>1502</v>
      </c>
      <c r="B9" t="s">
        <v>20</v>
      </c>
      <c r="C9" s="12"/>
      <c r="D9" s="12"/>
      <c r="E9" s="12"/>
      <c r="F9" s="12"/>
      <c r="G9" s="12"/>
    </row>
    <row r="10" spans="1:7" x14ac:dyDescent="0.25">
      <c r="A10">
        <v>4003543</v>
      </c>
      <c r="B10" t="s">
        <v>20</v>
      </c>
      <c r="C10" s="12"/>
      <c r="D10" s="12"/>
      <c r="E10" s="12"/>
      <c r="F10" s="12"/>
      <c r="G10" s="12"/>
    </row>
    <row r="11" spans="1:7" x14ac:dyDescent="0.25">
      <c r="A11">
        <v>4900261</v>
      </c>
      <c r="B11" t="s">
        <v>20</v>
      </c>
      <c r="C11" s="12"/>
      <c r="D11" s="12"/>
      <c r="E11" s="12"/>
      <c r="F11" s="12"/>
      <c r="G11" s="12"/>
    </row>
    <row r="12" spans="1:7" x14ac:dyDescent="0.25">
      <c r="C12" s="12"/>
      <c r="D12" s="12"/>
      <c r="E12" s="12"/>
      <c r="F12" s="12"/>
      <c r="G12" s="12"/>
    </row>
    <row r="13" spans="1:7" x14ac:dyDescent="0.25">
      <c r="A13">
        <v>14242856</v>
      </c>
      <c r="B13" t="s">
        <v>18</v>
      </c>
      <c r="C13" s="12"/>
      <c r="D13" s="12"/>
      <c r="E13" s="12"/>
      <c r="F13" s="12"/>
      <c r="G13" s="12"/>
    </row>
    <row r="14" spans="1:7" x14ac:dyDescent="0.25">
      <c r="A14">
        <v>99001183</v>
      </c>
      <c r="B14" t="s">
        <v>18</v>
      </c>
      <c r="C14" s="12"/>
      <c r="D14" s="12"/>
      <c r="E14" s="12"/>
      <c r="F14" s="12"/>
      <c r="G14" s="12"/>
    </row>
    <row r="15" spans="1:7" x14ac:dyDescent="0.25">
      <c r="A15">
        <v>3000983</v>
      </c>
      <c r="B15" t="s">
        <v>18</v>
      </c>
      <c r="C15" s="12"/>
      <c r="D15" s="12"/>
      <c r="E15" s="12"/>
      <c r="F15" s="12"/>
      <c r="G15" s="12"/>
    </row>
    <row r="16" spans="1:7" x14ac:dyDescent="0.25">
      <c r="A16">
        <v>10064335</v>
      </c>
      <c r="B16" t="s">
        <v>18</v>
      </c>
      <c r="C16" s="12"/>
      <c r="D16" s="12"/>
      <c r="E16" s="12"/>
      <c r="F16" s="12"/>
      <c r="G16" s="12"/>
    </row>
    <row r="17" spans="1:7" x14ac:dyDescent="0.25">
      <c r="A17" s="12"/>
      <c r="C17" s="12"/>
      <c r="D17" s="12"/>
      <c r="E17" s="12"/>
      <c r="F17" s="12"/>
      <c r="G17" s="12"/>
    </row>
    <row r="18" spans="1:7" x14ac:dyDescent="0.25">
      <c r="A18">
        <v>1480</v>
      </c>
      <c r="B18" t="s">
        <v>16</v>
      </c>
    </row>
    <row r="19" spans="1:7" x14ac:dyDescent="0.25">
      <c r="A19">
        <v>7063959</v>
      </c>
      <c r="B19" t="s">
        <v>16</v>
      </c>
      <c r="C19" s="12"/>
      <c r="D19" s="12"/>
      <c r="E19" s="12"/>
      <c r="F19" s="12"/>
      <c r="G19" s="12"/>
    </row>
    <row r="20" spans="1:7" x14ac:dyDescent="0.25">
      <c r="A20">
        <v>1003215</v>
      </c>
      <c r="B20" t="s">
        <v>16</v>
      </c>
      <c r="C20" s="12"/>
      <c r="D20" s="12"/>
      <c r="E20" s="12"/>
      <c r="F20" s="12"/>
      <c r="G20" s="12"/>
    </row>
    <row r="21" spans="1:7" x14ac:dyDescent="0.25">
      <c r="A21">
        <v>99000802</v>
      </c>
      <c r="B21" t="s">
        <v>16</v>
      </c>
      <c r="C21" s="12"/>
      <c r="D21" s="12"/>
      <c r="E21" s="12"/>
      <c r="F21" s="12"/>
      <c r="G21" s="12"/>
    </row>
    <row r="22" spans="1:7" x14ac:dyDescent="0.25">
      <c r="A22">
        <v>99000892</v>
      </c>
      <c r="B22" t="s">
        <v>16</v>
      </c>
      <c r="C22" s="12"/>
      <c r="D22" s="12"/>
      <c r="E22" s="12"/>
      <c r="F22" s="12"/>
      <c r="G22" s="12"/>
    </row>
    <row r="23" spans="1:7" x14ac:dyDescent="0.25">
      <c r="A23" s="14">
        <v>1000192</v>
      </c>
      <c r="B23" t="s">
        <v>16</v>
      </c>
      <c r="C23" s="12"/>
      <c r="D23" s="12"/>
      <c r="E23" s="12"/>
      <c r="F23" s="12"/>
      <c r="G23" s="12"/>
    </row>
    <row r="24" spans="1:7" x14ac:dyDescent="0.25">
      <c r="A24">
        <v>1506</v>
      </c>
      <c r="B24" t="s">
        <v>16</v>
      </c>
      <c r="C24" s="12"/>
      <c r="D24" s="12"/>
      <c r="E24" s="12"/>
      <c r="F24" s="12"/>
      <c r="G24" s="12"/>
    </row>
    <row r="25" spans="1:7" x14ac:dyDescent="0.25">
      <c r="A25" s="14">
        <v>99000894</v>
      </c>
      <c r="B25" t="s">
        <v>16</v>
      </c>
      <c r="C25" s="12"/>
      <c r="D25" s="12"/>
      <c r="E25" s="12"/>
      <c r="F25" s="12"/>
      <c r="G25" s="12"/>
    </row>
    <row r="26" spans="1:7" x14ac:dyDescent="0.25">
      <c r="A26">
        <v>99000897</v>
      </c>
      <c r="B26" t="s">
        <v>16</v>
      </c>
    </row>
    <row r="27" spans="1:7" x14ac:dyDescent="0.25">
      <c r="A27">
        <v>99001245</v>
      </c>
      <c r="B27" t="s">
        <v>16</v>
      </c>
    </row>
    <row r="28" spans="1:7" x14ac:dyDescent="0.25">
      <c r="A28">
        <v>99001902</v>
      </c>
      <c r="B28" t="s">
        <v>16</v>
      </c>
    </row>
    <row r="29" spans="1:7" x14ac:dyDescent="0.25">
      <c r="A29">
        <v>99001912</v>
      </c>
      <c r="B29" t="s">
        <v>16</v>
      </c>
    </row>
    <row r="30" spans="1:7" x14ac:dyDescent="0.25">
      <c r="A30">
        <v>99001913</v>
      </c>
      <c r="B30" t="s">
        <v>16</v>
      </c>
    </row>
    <row r="31" spans="1:7" x14ac:dyDescent="0.25">
      <c r="A31">
        <v>99001937</v>
      </c>
      <c r="B31" t="s">
        <v>16</v>
      </c>
    </row>
    <row r="32" spans="1:7" x14ac:dyDescent="0.25">
      <c r="A32">
        <v>99001943</v>
      </c>
      <c r="B32" t="s">
        <v>16</v>
      </c>
    </row>
    <row r="33" spans="1:7" x14ac:dyDescent="0.25">
      <c r="A33">
        <v>99001927</v>
      </c>
      <c r="B33" t="s">
        <v>16</v>
      </c>
    </row>
    <row r="34" spans="1:7" x14ac:dyDescent="0.25">
      <c r="A34">
        <v>1505</v>
      </c>
      <c r="B34" t="s">
        <v>16</v>
      </c>
      <c r="C34" s="12"/>
      <c r="D34" s="12"/>
      <c r="E34" s="12"/>
      <c r="F34" s="12"/>
      <c r="G34" s="12"/>
    </row>
    <row r="35" spans="1:7" x14ac:dyDescent="0.25">
      <c r="A35" s="14">
        <v>1000197</v>
      </c>
      <c r="B35" t="s">
        <v>16</v>
      </c>
      <c r="C35" s="12"/>
      <c r="D35" s="12"/>
      <c r="E35" s="12"/>
      <c r="F35" s="12"/>
      <c r="G35" s="12"/>
    </row>
    <row r="36" spans="1:7" x14ac:dyDescent="0.25">
      <c r="A36" s="14">
        <v>96018835</v>
      </c>
      <c r="B36" t="s">
        <v>16</v>
      </c>
    </row>
    <row r="37" spans="1:7" x14ac:dyDescent="0.25">
      <c r="A37">
        <v>98008326</v>
      </c>
      <c r="B37" t="s">
        <v>16</v>
      </c>
      <c r="C37" s="12"/>
      <c r="D37" s="12"/>
      <c r="E37" s="12"/>
      <c r="F37" s="12"/>
      <c r="G37" s="12"/>
    </row>
    <row r="38" spans="1:7" x14ac:dyDescent="0.25">
      <c r="A38">
        <v>99000717</v>
      </c>
      <c r="B38" t="s">
        <v>16</v>
      </c>
      <c r="C38" s="12"/>
      <c r="D38" s="12"/>
      <c r="E38" s="12"/>
      <c r="F38" s="12"/>
      <c r="G38" s="12"/>
    </row>
    <row r="40" spans="1:7" x14ac:dyDescent="0.25">
      <c r="A40" s="15">
        <v>6016435</v>
      </c>
      <c r="B40" t="s">
        <v>14</v>
      </c>
      <c r="E40">
        <v>66.099999999999994</v>
      </c>
      <c r="F40">
        <v>48</v>
      </c>
      <c r="G40">
        <v>54.9</v>
      </c>
    </row>
    <row r="41" spans="1:7" x14ac:dyDescent="0.25">
      <c r="A41">
        <v>8045149</v>
      </c>
      <c r="B41" t="s">
        <v>14</v>
      </c>
    </row>
    <row r="42" spans="1:7" x14ac:dyDescent="0.25">
      <c r="A42">
        <v>10023001</v>
      </c>
      <c r="B42" t="s">
        <v>14</v>
      </c>
    </row>
    <row r="43" spans="1:7" x14ac:dyDescent="0.25">
      <c r="A43">
        <v>10027526</v>
      </c>
      <c r="B43" t="s">
        <v>14</v>
      </c>
    </row>
    <row r="44" spans="1:7" x14ac:dyDescent="0.25">
      <c r="A44">
        <v>14222171</v>
      </c>
      <c r="B44" t="s">
        <v>14</v>
      </c>
    </row>
    <row r="45" spans="1:7" x14ac:dyDescent="0.25">
      <c r="A45">
        <v>1006143</v>
      </c>
      <c r="B45" t="s">
        <v>14</v>
      </c>
    </row>
    <row r="46" spans="1:7" x14ac:dyDescent="0.25">
      <c r="A46">
        <v>6006917</v>
      </c>
      <c r="B46" t="s">
        <v>14</v>
      </c>
    </row>
    <row r="48" spans="1:7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4" x14ac:dyDescent="0.25">
      <c r="A241" s="14">
        <v>9083682</v>
      </c>
      <c r="B241" t="s">
        <v>3</v>
      </c>
    </row>
    <row r="242" spans="1:4" x14ac:dyDescent="0.25">
      <c r="A242" s="14">
        <v>9102044</v>
      </c>
      <c r="B242" t="s">
        <v>3</v>
      </c>
    </row>
    <row r="243" spans="1:4" x14ac:dyDescent="0.25">
      <c r="A243" s="14">
        <v>9119854</v>
      </c>
      <c r="B243" t="s">
        <v>3</v>
      </c>
    </row>
    <row r="244" spans="1:4" x14ac:dyDescent="0.25">
      <c r="A244">
        <v>9125126</v>
      </c>
      <c r="B244" t="s">
        <v>3</v>
      </c>
    </row>
    <row r="245" spans="1:4" x14ac:dyDescent="0.25">
      <c r="A245" s="14">
        <v>9174811</v>
      </c>
      <c r="B245" t="s">
        <v>3</v>
      </c>
    </row>
    <row r="246" spans="1:4" x14ac:dyDescent="0.25">
      <c r="A246">
        <v>10002875</v>
      </c>
      <c r="B246" t="s">
        <v>3</v>
      </c>
    </row>
    <row r="247" spans="1:4" x14ac:dyDescent="0.25">
      <c r="A247" s="19">
        <v>10023080</v>
      </c>
      <c r="B247" t="s">
        <v>3</v>
      </c>
    </row>
    <row r="248" spans="1:4" x14ac:dyDescent="0.25">
      <c r="A248">
        <v>10025212</v>
      </c>
      <c r="B248" t="s">
        <v>3</v>
      </c>
    </row>
    <row r="249" spans="1:4" x14ac:dyDescent="0.25">
      <c r="A249" s="14">
        <v>10069407</v>
      </c>
      <c r="B249" t="s">
        <v>3</v>
      </c>
    </row>
    <row r="250" spans="1:4" x14ac:dyDescent="0.25">
      <c r="A250">
        <v>10071135</v>
      </c>
      <c r="B250" t="s">
        <v>3</v>
      </c>
    </row>
    <row r="251" spans="1:4" x14ac:dyDescent="0.25">
      <c r="A251">
        <v>10083649</v>
      </c>
      <c r="B251" t="s">
        <v>3</v>
      </c>
    </row>
    <row r="252" spans="1:4" x14ac:dyDescent="0.25">
      <c r="A252">
        <v>10102021</v>
      </c>
      <c r="B252" t="s">
        <v>3</v>
      </c>
      <c r="D252">
        <v>1800.15</v>
      </c>
    </row>
    <row r="253" spans="1:4" x14ac:dyDescent="0.25">
      <c r="A253" s="14">
        <v>10123729</v>
      </c>
      <c r="B253" t="s">
        <v>3</v>
      </c>
    </row>
    <row r="254" spans="1:4" x14ac:dyDescent="0.25">
      <c r="A254">
        <v>10144736</v>
      </c>
      <c r="B254" t="s">
        <v>3</v>
      </c>
    </row>
    <row r="255" spans="1:4" x14ac:dyDescent="0.25">
      <c r="A255" s="14">
        <v>10157275</v>
      </c>
      <c r="B255" t="s">
        <v>3</v>
      </c>
    </row>
    <row r="256" spans="1:4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3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E5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23.140625" bestFit="1" customWidth="1"/>
    <col min="4" max="4" width="79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2309</v>
      </c>
      <c r="D1" t="s">
        <v>95</v>
      </c>
      <c r="E1" t="s">
        <v>133</v>
      </c>
    </row>
    <row r="2" spans="1:5" x14ac:dyDescent="0.25">
      <c r="A2">
        <v>6016435</v>
      </c>
      <c r="B2" t="s">
        <v>14</v>
      </c>
      <c r="C2" t="s">
        <v>2309</v>
      </c>
      <c r="D2" t="s">
        <v>2310</v>
      </c>
      <c r="E2">
        <v>3</v>
      </c>
    </row>
    <row r="3" spans="1:5" x14ac:dyDescent="0.25">
      <c r="A3">
        <v>10102021</v>
      </c>
      <c r="B3" t="s">
        <v>3</v>
      </c>
      <c r="C3" t="s">
        <v>2309</v>
      </c>
      <c r="D3" t="s">
        <v>2305</v>
      </c>
      <c r="E3">
        <v>1</v>
      </c>
    </row>
    <row r="5" spans="1:5" x14ac:dyDescent="0.25">
      <c r="A5">
        <f>SUBTOTAL(2,Sauerstoffpartialdruck[Edited_BfArM Nummer2])</f>
        <v>2</v>
      </c>
      <c r="E5">
        <f>SUBTOTAL(9,Sauerstoffpartialdruck[Total Number of Observations])</f>
        <v>4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K370"/>
  <sheetViews>
    <sheetView workbookViewId="0">
      <selection sqref="A1:K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38.85546875" customWidth="1"/>
    <col min="4" max="10" width="30.28515625" customWidth="1"/>
    <col min="11" max="11" width="31.28515625" customWidth="1"/>
  </cols>
  <sheetData>
    <row r="1" spans="1:11" x14ac:dyDescent="0.25">
      <c r="A1" s="6" t="s">
        <v>96</v>
      </c>
      <c r="B1" s="7" t="s">
        <v>97</v>
      </c>
      <c r="C1" s="2" t="s">
        <v>2311</v>
      </c>
      <c r="D1" s="2" t="s">
        <v>2312</v>
      </c>
      <c r="E1" s="2" t="s">
        <v>2313</v>
      </c>
      <c r="F1" s="2" t="s">
        <v>2314</v>
      </c>
      <c r="G1" s="2" t="s">
        <v>2315</v>
      </c>
      <c r="H1" s="2" t="s">
        <v>2316</v>
      </c>
      <c r="I1" s="2" t="s">
        <v>2317</v>
      </c>
      <c r="J1" s="2" t="s">
        <v>2318</v>
      </c>
      <c r="K1" s="2" t="s">
        <v>2319</v>
      </c>
    </row>
    <row r="2" spans="1:11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25">
      <c r="A5">
        <v>95005911</v>
      </c>
      <c r="B5" t="s">
        <v>20</v>
      </c>
    </row>
    <row r="6" spans="1:11" x14ac:dyDescent="0.25">
      <c r="A6">
        <v>99001908</v>
      </c>
      <c r="B6" t="s">
        <v>20</v>
      </c>
    </row>
    <row r="7" spans="1:11" x14ac:dyDescent="0.25">
      <c r="A7">
        <v>99004067</v>
      </c>
      <c r="B7" t="s">
        <v>20</v>
      </c>
    </row>
    <row r="8" spans="1:11" x14ac:dyDescent="0.25">
      <c r="A8">
        <v>97002136</v>
      </c>
      <c r="B8" t="s">
        <v>20</v>
      </c>
    </row>
    <row r="9" spans="1:11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</row>
    <row r="10" spans="1:11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</row>
    <row r="11" spans="1:11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>
        <v>1480</v>
      </c>
      <c r="B18" t="s">
        <v>16</v>
      </c>
    </row>
    <row r="19" spans="1:11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</row>
    <row r="24" spans="1:11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</row>
    <row r="25" spans="1:11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</row>
    <row r="26" spans="1:11" x14ac:dyDescent="0.25">
      <c r="A26">
        <v>99000897</v>
      </c>
      <c r="B26" t="s">
        <v>16</v>
      </c>
    </row>
    <row r="27" spans="1:11" x14ac:dyDescent="0.25">
      <c r="A27">
        <v>99001245</v>
      </c>
      <c r="B27" t="s">
        <v>16</v>
      </c>
    </row>
    <row r="28" spans="1:11" x14ac:dyDescent="0.25">
      <c r="A28">
        <v>99001902</v>
      </c>
      <c r="B28" t="s">
        <v>16</v>
      </c>
    </row>
    <row r="29" spans="1:11" x14ac:dyDescent="0.25">
      <c r="A29">
        <v>99001912</v>
      </c>
      <c r="B29" t="s">
        <v>16</v>
      </c>
    </row>
    <row r="30" spans="1:11" x14ac:dyDescent="0.25">
      <c r="A30">
        <v>99001913</v>
      </c>
      <c r="B30" t="s">
        <v>16</v>
      </c>
    </row>
    <row r="31" spans="1:11" x14ac:dyDescent="0.25">
      <c r="A31">
        <v>99001937</v>
      </c>
      <c r="B31" t="s">
        <v>16</v>
      </c>
    </row>
    <row r="32" spans="1:11" x14ac:dyDescent="0.25">
      <c r="A32">
        <v>99001943</v>
      </c>
      <c r="B32" t="s">
        <v>16</v>
      </c>
    </row>
    <row r="33" spans="1:11" x14ac:dyDescent="0.25">
      <c r="A33">
        <v>99001927</v>
      </c>
      <c r="B33" t="s">
        <v>16</v>
      </c>
    </row>
    <row r="34" spans="1:11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</row>
    <row r="35" spans="1:11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25">
      <c r="A36" s="14">
        <v>96018835</v>
      </c>
      <c r="B36" t="s">
        <v>16</v>
      </c>
    </row>
    <row r="37" spans="1:11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</row>
    <row r="38" spans="1:11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</row>
    <row r="40" spans="1:11" x14ac:dyDescent="0.25">
      <c r="A40" s="15">
        <v>6016435</v>
      </c>
      <c r="B40" t="s">
        <v>14</v>
      </c>
      <c r="E40">
        <v>31</v>
      </c>
      <c r="F40">
        <v>38.200000000000003</v>
      </c>
      <c r="I40">
        <v>34.1</v>
      </c>
    </row>
    <row r="41" spans="1:11" x14ac:dyDescent="0.25">
      <c r="A41">
        <v>8045149</v>
      </c>
      <c r="B41" t="s">
        <v>14</v>
      </c>
    </row>
    <row r="42" spans="1:11" x14ac:dyDescent="0.25">
      <c r="A42">
        <v>10023001</v>
      </c>
      <c r="B42" t="s">
        <v>14</v>
      </c>
    </row>
    <row r="43" spans="1:11" x14ac:dyDescent="0.25">
      <c r="A43">
        <v>10027526</v>
      </c>
      <c r="B43" t="s">
        <v>14</v>
      </c>
    </row>
    <row r="44" spans="1:11" x14ac:dyDescent="0.25">
      <c r="A44">
        <v>14222171</v>
      </c>
      <c r="B44" t="s">
        <v>14</v>
      </c>
    </row>
    <row r="45" spans="1:11" x14ac:dyDescent="0.25">
      <c r="A45">
        <v>1006143</v>
      </c>
      <c r="B45" t="s">
        <v>14</v>
      </c>
    </row>
    <row r="46" spans="1:11" x14ac:dyDescent="0.25">
      <c r="A46">
        <v>6006917</v>
      </c>
      <c r="B46" t="s">
        <v>14</v>
      </c>
    </row>
    <row r="48" spans="1:11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11" x14ac:dyDescent="0.25">
      <c r="A97" s="14">
        <v>9150676</v>
      </c>
      <c r="B97" t="s">
        <v>5</v>
      </c>
    </row>
    <row r="98" spans="1:11" x14ac:dyDescent="0.25">
      <c r="A98" s="14">
        <v>10010926</v>
      </c>
      <c r="B98" t="s">
        <v>5</v>
      </c>
      <c r="D98">
        <v>24.001999999999999</v>
      </c>
      <c r="E98">
        <v>31.502600000000001</v>
      </c>
      <c r="F98">
        <v>36.003</v>
      </c>
      <c r="G98">
        <v>41.253399999999999</v>
      </c>
      <c r="H98">
        <v>34.502800000000001</v>
      </c>
      <c r="J98">
        <v>40.503300000000003</v>
      </c>
      <c r="K98">
        <v>42.003500000000003</v>
      </c>
    </row>
    <row r="99" spans="1:11" x14ac:dyDescent="0.25">
      <c r="A99">
        <v>10030897</v>
      </c>
      <c r="B99" t="s">
        <v>5</v>
      </c>
    </row>
    <row r="100" spans="1:11" x14ac:dyDescent="0.25">
      <c r="A100" s="16">
        <v>10091530</v>
      </c>
      <c r="B100" t="s">
        <v>5</v>
      </c>
    </row>
    <row r="101" spans="1:11" x14ac:dyDescent="0.25">
      <c r="A101">
        <v>10102052</v>
      </c>
      <c r="B101" t="s">
        <v>5</v>
      </c>
    </row>
    <row r="102" spans="1:11" x14ac:dyDescent="0.25">
      <c r="A102">
        <v>10104735</v>
      </c>
      <c r="B102" t="s">
        <v>5</v>
      </c>
    </row>
    <row r="103" spans="1:11" x14ac:dyDescent="0.25">
      <c r="A103" s="15">
        <v>10109552</v>
      </c>
      <c r="B103" t="s">
        <v>5</v>
      </c>
    </row>
    <row r="104" spans="1:11" x14ac:dyDescent="0.25">
      <c r="A104">
        <v>10131550</v>
      </c>
      <c r="B104" t="s">
        <v>5</v>
      </c>
    </row>
    <row r="105" spans="1:11" x14ac:dyDescent="0.25">
      <c r="A105">
        <v>10131607</v>
      </c>
      <c r="B105" t="s">
        <v>5</v>
      </c>
    </row>
    <row r="106" spans="1:11" x14ac:dyDescent="0.25">
      <c r="A106">
        <v>10145202</v>
      </c>
      <c r="B106" t="s">
        <v>5</v>
      </c>
    </row>
    <row r="107" spans="1:11" x14ac:dyDescent="0.25">
      <c r="A107">
        <v>10158770</v>
      </c>
      <c r="B107" t="s">
        <v>5</v>
      </c>
    </row>
    <row r="108" spans="1:11" x14ac:dyDescent="0.25">
      <c r="A108">
        <v>10162949</v>
      </c>
      <c r="B108" t="s">
        <v>5</v>
      </c>
    </row>
    <row r="109" spans="1:11" x14ac:dyDescent="0.25">
      <c r="A109">
        <v>10171633</v>
      </c>
      <c r="B109" t="s">
        <v>5</v>
      </c>
    </row>
    <row r="110" spans="1:11" x14ac:dyDescent="0.25">
      <c r="A110">
        <v>10180409</v>
      </c>
      <c r="B110" t="s">
        <v>5</v>
      </c>
    </row>
    <row r="111" spans="1:11" x14ac:dyDescent="0.25">
      <c r="A111">
        <v>11005762</v>
      </c>
      <c r="B111" t="s">
        <v>5</v>
      </c>
    </row>
    <row r="112" spans="1:11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4" x14ac:dyDescent="0.25">
      <c r="A241" s="14">
        <v>9083682</v>
      </c>
      <c r="B241" t="s">
        <v>3</v>
      </c>
    </row>
    <row r="242" spans="1:4" x14ac:dyDescent="0.25">
      <c r="A242" s="14">
        <v>9102044</v>
      </c>
      <c r="B242" t="s">
        <v>3</v>
      </c>
    </row>
    <row r="243" spans="1:4" x14ac:dyDescent="0.25">
      <c r="A243" s="14">
        <v>9119854</v>
      </c>
      <c r="B243" t="s">
        <v>3</v>
      </c>
    </row>
    <row r="244" spans="1:4" x14ac:dyDescent="0.25">
      <c r="A244">
        <v>9125126</v>
      </c>
      <c r="B244" t="s">
        <v>3</v>
      </c>
    </row>
    <row r="245" spans="1:4" x14ac:dyDescent="0.25">
      <c r="A245" s="14">
        <v>9174811</v>
      </c>
      <c r="B245" t="s">
        <v>3</v>
      </c>
    </row>
    <row r="246" spans="1:4" x14ac:dyDescent="0.25">
      <c r="A246">
        <v>10002875</v>
      </c>
      <c r="B246" t="s">
        <v>3</v>
      </c>
    </row>
    <row r="247" spans="1:4" x14ac:dyDescent="0.25">
      <c r="A247" s="19">
        <v>10023080</v>
      </c>
      <c r="B247" t="s">
        <v>3</v>
      </c>
    </row>
    <row r="248" spans="1:4" x14ac:dyDescent="0.25">
      <c r="A248">
        <v>10025212</v>
      </c>
      <c r="B248" t="s">
        <v>3</v>
      </c>
    </row>
    <row r="249" spans="1:4" x14ac:dyDescent="0.25">
      <c r="A249" s="14">
        <v>10069407</v>
      </c>
      <c r="B249" t="s">
        <v>3</v>
      </c>
    </row>
    <row r="250" spans="1:4" x14ac:dyDescent="0.25">
      <c r="A250">
        <v>10071135</v>
      </c>
      <c r="B250" t="s">
        <v>3</v>
      </c>
    </row>
    <row r="251" spans="1:4" x14ac:dyDescent="0.25">
      <c r="A251">
        <v>10083649</v>
      </c>
      <c r="B251" t="s">
        <v>3</v>
      </c>
    </row>
    <row r="252" spans="1:4" x14ac:dyDescent="0.25">
      <c r="A252">
        <v>10102021</v>
      </c>
      <c r="B252" t="s">
        <v>3</v>
      </c>
      <c r="D252">
        <v>4200.34</v>
      </c>
    </row>
    <row r="253" spans="1:4" x14ac:dyDescent="0.25">
      <c r="A253" s="14">
        <v>10123729</v>
      </c>
      <c r="B253" t="s">
        <v>3</v>
      </c>
    </row>
    <row r="254" spans="1:4" x14ac:dyDescent="0.25">
      <c r="A254">
        <v>10144736</v>
      </c>
      <c r="B254" t="s">
        <v>3</v>
      </c>
    </row>
    <row r="255" spans="1:4" x14ac:dyDescent="0.25">
      <c r="A255" s="14">
        <v>10157275</v>
      </c>
      <c r="B255" t="s">
        <v>3</v>
      </c>
    </row>
    <row r="256" spans="1:4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6" x14ac:dyDescent="0.25">
      <c r="A337" s="21">
        <v>8124816</v>
      </c>
      <c r="B337" t="s">
        <v>0</v>
      </c>
    </row>
    <row r="338" spans="1:6" x14ac:dyDescent="0.25">
      <c r="A338">
        <v>9003267</v>
      </c>
      <c r="B338" t="s">
        <v>0</v>
      </c>
    </row>
    <row r="339" spans="1:6" x14ac:dyDescent="0.25">
      <c r="A339">
        <v>9036964</v>
      </c>
      <c r="B339" t="s">
        <v>0</v>
      </c>
    </row>
    <row r="340" spans="1:6" x14ac:dyDescent="0.25">
      <c r="A340">
        <v>9090287</v>
      </c>
      <c r="B340" t="s">
        <v>0</v>
      </c>
      <c r="F340">
        <v>41.253386671511002</v>
      </c>
    </row>
    <row r="341" spans="1:6" x14ac:dyDescent="0.25">
      <c r="A341">
        <v>9095148</v>
      </c>
      <c r="B341" t="s">
        <v>0</v>
      </c>
    </row>
    <row r="342" spans="1:6" x14ac:dyDescent="0.25">
      <c r="A342" s="14">
        <v>9104979</v>
      </c>
      <c r="B342" t="s">
        <v>0</v>
      </c>
    </row>
    <row r="343" spans="1:6" x14ac:dyDescent="0.25">
      <c r="A343">
        <v>9139514</v>
      </c>
      <c r="B343" t="s">
        <v>0</v>
      </c>
    </row>
    <row r="344" spans="1:6" x14ac:dyDescent="0.25">
      <c r="A344">
        <v>10020659</v>
      </c>
      <c r="B344" t="s">
        <v>0</v>
      </c>
    </row>
    <row r="345" spans="1:6" x14ac:dyDescent="0.25">
      <c r="A345">
        <v>10025902</v>
      </c>
      <c r="B345" t="s">
        <v>0</v>
      </c>
    </row>
    <row r="346" spans="1:6" x14ac:dyDescent="0.25">
      <c r="A346">
        <v>10027654</v>
      </c>
      <c r="B346" t="s">
        <v>0</v>
      </c>
    </row>
    <row r="347" spans="1:6" x14ac:dyDescent="0.25">
      <c r="A347">
        <v>10084485</v>
      </c>
      <c r="B347" t="s">
        <v>0</v>
      </c>
    </row>
    <row r="348" spans="1:6" x14ac:dyDescent="0.25">
      <c r="A348">
        <v>10098420</v>
      </c>
      <c r="B348" t="s">
        <v>0</v>
      </c>
    </row>
    <row r="349" spans="1:6" x14ac:dyDescent="0.25">
      <c r="A349">
        <v>10129565</v>
      </c>
      <c r="B349" t="s">
        <v>0</v>
      </c>
    </row>
    <row r="350" spans="1:6" x14ac:dyDescent="0.25">
      <c r="A350" s="14">
        <v>10146828</v>
      </c>
      <c r="B350" t="s">
        <v>0</v>
      </c>
    </row>
    <row r="351" spans="1:6" x14ac:dyDescent="0.25">
      <c r="A351">
        <v>10163776</v>
      </c>
      <c r="B351" t="s">
        <v>0</v>
      </c>
    </row>
    <row r="352" spans="1:6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2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E7"/>
  <sheetViews>
    <sheetView workbookViewId="0">
      <selection activeCell="E8" sqref="E8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26" bestFit="1" customWidth="1"/>
    <col min="4" max="4" width="81.1406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2320</v>
      </c>
      <c r="D1" t="s">
        <v>95</v>
      </c>
      <c r="E1" t="s">
        <v>133</v>
      </c>
    </row>
    <row r="2" spans="1:5" x14ac:dyDescent="0.25">
      <c r="A2">
        <v>6016435</v>
      </c>
      <c r="B2" t="s">
        <v>14</v>
      </c>
      <c r="C2" t="s">
        <v>2320</v>
      </c>
      <c r="D2" t="s">
        <v>2321</v>
      </c>
      <c r="E2">
        <v>3</v>
      </c>
    </row>
    <row r="3" spans="1:5" x14ac:dyDescent="0.25">
      <c r="A3">
        <v>10010926</v>
      </c>
      <c r="B3" t="s">
        <v>5</v>
      </c>
      <c r="C3" t="s">
        <v>2320</v>
      </c>
      <c r="D3" t="s">
        <v>2322</v>
      </c>
      <c r="E3">
        <v>7</v>
      </c>
    </row>
    <row r="4" spans="1:5" x14ac:dyDescent="0.25">
      <c r="A4">
        <v>10102021</v>
      </c>
      <c r="B4" t="s">
        <v>3</v>
      </c>
      <c r="C4" t="s">
        <v>2320</v>
      </c>
      <c r="D4" t="s">
        <v>2312</v>
      </c>
      <c r="E4">
        <v>1</v>
      </c>
    </row>
    <row r="5" spans="1:5" x14ac:dyDescent="0.25">
      <c r="A5">
        <v>9090287</v>
      </c>
      <c r="B5" t="s">
        <v>0</v>
      </c>
      <c r="C5" t="s">
        <v>2320</v>
      </c>
      <c r="D5" t="s">
        <v>2314</v>
      </c>
      <c r="E5">
        <v>1</v>
      </c>
    </row>
    <row r="7" spans="1:5" x14ac:dyDescent="0.25">
      <c r="A7">
        <f>SUBTOTAL(2,Kohlendioxidpartialdruck[Edited_BfArM Nummer2])</f>
        <v>4</v>
      </c>
      <c r="E7">
        <f>SUBTOTAL(9,Kohlendioxidpartialdruck[Total Number of Observations])</f>
        <v>12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F370"/>
  <sheetViews>
    <sheetView workbookViewId="0">
      <selection sqref="A1:F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33.7109375" customWidth="1"/>
    <col min="4" max="6" width="25.140625" customWidth="1"/>
  </cols>
  <sheetData>
    <row r="1" spans="1:6" x14ac:dyDescent="0.25">
      <c r="A1" s="6" t="s">
        <v>96</v>
      </c>
      <c r="B1" s="7" t="s">
        <v>97</v>
      </c>
      <c r="C1" s="2" t="s">
        <v>2323</v>
      </c>
      <c r="D1" s="2" t="s">
        <v>2324</v>
      </c>
      <c r="E1" s="2" t="s">
        <v>2325</v>
      </c>
      <c r="F1" s="2" t="s">
        <v>2326</v>
      </c>
    </row>
    <row r="2" spans="1:6" x14ac:dyDescent="0.25">
      <c r="A2">
        <v>7072184</v>
      </c>
      <c r="B2" t="s">
        <v>20</v>
      </c>
      <c r="C2" s="12"/>
      <c r="D2" s="12"/>
      <c r="E2" s="12"/>
      <c r="F2" s="12"/>
    </row>
    <row r="3" spans="1:6" x14ac:dyDescent="0.25">
      <c r="A3">
        <v>9108231</v>
      </c>
      <c r="B3" t="s">
        <v>20</v>
      </c>
      <c r="C3" s="12"/>
      <c r="D3" s="12"/>
      <c r="E3" s="12"/>
      <c r="F3" s="12"/>
    </row>
    <row r="4" spans="1:6" x14ac:dyDescent="0.25">
      <c r="A4">
        <v>12061933</v>
      </c>
      <c r="B4" t="s">
        <v>20</v>
      </c>
      <c r="C4" s="12"/>
      <c r="D4" s="12"/>
      <c r="E4" s="12"/>
      <c r="F4" s="12"/>
    </row>
    <row r="5" spans="1:6" x14ac:dyDescent="0.25">
      <c r="A5">
        <v>95005911</v>
      </c>
      <c r="B5" t="s">
        <v>20</v>
      </c>
    </row>
    <row r="6" spans="1:6" x14ac:dyDescent="0.25">
      <c r="A6">
        <v>99001908</v>
      </c>
      <c r="B6" t="s">
        <v>20</v>
      </c>
    </row>
    <row r="7" spans="1:6" x14ac:dyDescent="0.25">
      <c r="A7">
        <v>99004067</v>
      </c>
      <c r="B7" t="s">
        <v>20</v>
      </c>
    </row>
    <row r="8" spans="1:6" x14ac:dyDescent="0.25">
      <c r="A8">
        <v>97002136</v>
      </c>
      <c r="B8" t="s">
        <v>20</v>
      </c>
    </row>
    <row r="9" spans="1:6" x14ac:dyDescent="0.25">
      <c r="A9">
        <v>1502</v>
      </c>
      <c r="B9" t="s">
        <v>20</v>
      </c>
      <c r="C9" s="12"/>
      <c r="D9" s="12"/>
      <c r="E9" s="12"/>
      <c r="F9" s="12"/>
    </row>
    <row r="10" spans="1:6" x14ac:dyDescent="0.25">
      <c r="A10">
        <v>4003543</v>
      </c>
      <c r="B10" t="s">
        <v>20</v>
      </c>
      <c r="C10" s="12"/>
      <c r="D10" s="12"/>
      <c r="E10" s="12"/>
      <c r="F10" s="12"/>
    </row>
    <row r="11" spans="1:6" x14ac:dyDescent="0.25">
      <c r="A11">
        <v>4900261</v>
      </c>
      <c r="B11" t="s">
        <v>20</v>
      </c>
      <c r="C11" s="12"/>
      <c r="D11" s="12"/>
      <c r="E11" s="12"/>
      <c r="F11" s="12"/>
    </row>
    <row r="12" spans="1:6" x14ac:dyDescent="0.25">
      <c r="C12" s="12"/>
      <c r="D12" s="12"/>
      <c r="E12" s="12"/>
      <c r="F12" s="12"/>
    </row>
    <row r="13" spans="1:6" x14ac:dyDescent="0.25">
      <c r="A13">
        <v>14242856</v>
      </c>
      <c r="B13" t="s">
        <v>18</v>
      </c>
      <c r="C13" s="12"/>
      <c r="D13" s="12"/>
      <c r="E13" s="12"/>
      <c r="F13" s="12"/>
    </row>
    <row r="14" spans="1:6" x14ac:dyDescent="0.25">
      <c r="A14">
        <v>99001183</v>
      </c>
      <c r="B14" t="s">
        <v>18</v>
      </c>
      <c r="C14" s="12"/>
      <c r="D14" s="12"/>
      <c r="E14" s="12"/>
      <c r="F14" s="12"/>
    </row>
    <row r="15" spans="1:6" x14ac:dyDescent="0.25">
      <c r="A15">
        <v>3000983</v>
      </c>
      <c r="B15" t="s">
        <v>18</v>
      </c>
      <c r="C15" s="12"/>
      <c r="D15" s="12"/>
      <c r="E15" s="12"/>
      <c r="F15" s="12"/>
    </row>
    <row r="16" spans="1:6" x14ac:dyDescent="0.25">
      <c r="A16">
        <v>10064335</v>
      </c>
      <c r="B16" t="s">
        <v>18</v>
      </c>
      <c r="C16" s="12"/>
      <c r="D16" s="12"/>
      <c r="E16" s="12"/>
      <c r="F16" s="12"/>
    </row>
    <row r="17" spans="1:6" x14ac:dyDescent="0.25">
      <c r="A17" s="12"/>
      <c r="C17" s="12"/>
      <c r="D17" s="12"/>
      <c r="E17" s="12"/>
      <c r="F17" s="12"/>
    </row>
    <row r="18" spans="1:6" x14ac:dyDescent="0.25">
      <c r="A18">
        <v>1480</v>
      </c>
      <c r="B18" t="s">
        <v>16</v>
      </c>
    </row>
    <row r="19" spans="1:6" x14ac:dyDescent="0.25">
      <c r="A19">
        <v>7063959</v>
      </c>
      <c r="B19" t="s">
        <v>16</v>
      </c>
      <c r="C19" s="12"/>
      <c r="D19" s="12"/>
      <c r="E19" s="12"/>
      <c r="F19" s="12"/>
    </row>
    <row r="20" spans="1:6" x14ac:dyDescent="0.25">
      <c r="A20">
        <v>1003215</v>
      </c>
      <c r="B20" t="s">
        <v>16</v>
      </c>
      <c r="C20" s="12"/>
      <c r="D20" s="12"/>
      <c r="E20" s="12"/>
      <c r="F20" s="12"/>
    </row>
    <row r="21" spans="1:6" x14ac:dyDescent="0.25">
      <c r="A21">
        <v>99000802</v>
      </c>
      <c r="B21" t="s">
        <v>16</v>
      </c>
      <c r="C21" s="12"/>
      <c r="D21" s="12"/>
      <c r="E21" s="12"/>
      <c r="F21" s="12"/>
    </row>
    <row r="22" spans="1:6" x14ac:dyDescent="0.25">
      <c r="A22">
        <v>99000892</v>
      </c>
      <c r="B22" t="s">
        <v>16</v>
      </c>
      <c r="C22" s="12"/>
      <c r="D22" s="12"/>
      <c r="E22" s="12"/>
      <c r="F22" s="12"/>
    </row>
    <row r="23" spans="1:6" x14ac:dyDescent="0.25">
      <c r="A23" s="14">
        <v>1000192</v>
      </c>
      <c r="B23" t="s">
        <v>16</v>
      </c>
      <c r="C23" s="12"/>
      <c r="D23" s="12"/>
      <c r="E23" s="12"/>
      <c r="F23" s="12"/>
    </row>
    <row r="24" spans="1:6" x14ac:dyDescent="0.25">
      <c r="A24">
        <v>1506</v>
      </c>
      <c r="B24" t="s">
        <v>16</v>
      </c>
      <c r="C24" s="12"/>
      <c r="D24" s="12"/>
      <c r="E24" s="12"/>
      <c r="F24" s="12"/>
    </row>
    <row r="25" spans="1:6" x14ac:dyDescent="0.25">
      <c r="A25" s="14">
        <v>99000894</v>
      </c>
      <c r="B25" t="s">
        <v>16</v>
      </c>
      <c r="C25" s="12"/>
      <c r="D25" s="12"/>
      <c r="E25" s="12"/>
      <c r="F25" s="12"/>
    </row>
    <row r="26" spans="1:6" x14ac:dyDescent="0.25">
      <c r="A26">
        <v>99000897</v>
      </c>
      <c r="B26" t="s">
        <v>16</v>
      </c>
    </row>
    <row r="27" spans="1:6" x14ac:dyDescent="0.25">
      <c r="A27">
        <v>99001245</v>
      </c>
      <c r="B27" t="s">
        <v>16</v>
      </c>
    </row>
    <row r="28" spans="1:6" x14ac:dyDescent="0.25">
      <c r="A28">
        <v>99001902</v>
      </c>
      <c r="B28" t="s">
        <v>16</v>
      </c>
    </row>
    <row r="29" spans="1:6" x14ac:dyDescent="0.25">
      <c r="A29">
        <v>99001912</v>
      </c>
      <c r="B29" t="s">
        <v>16</v>
      </c>
    </row>
    <row r="30" spans="1:6" x14ac:dyDescent="0.25">
      <c r="A30">
        <v>99001913</v>
      </c>
      <c r="B30" t="s">
        <v>16</v>
      </c>
    </row>
    <row r="31" spans="1:6" x14ac:dyDescent="0.25">
      <c r="A31">
        <v>99001937</v>
      </c>
      <c r="B31" t="s">
        <v>16</v>
      </c>
    </row>
    <row r="32" spans="1:6" x14ac:dyDescent="0.25">
      <c r="A32">
        <v>99001943</v>
      </c>
      <c r="B32" t="s">
        <v>16</v>
      </c>
    </row>
    <row r="33" spans="1:6" x14ac:dyDescent="0.25">
      <c r="A33">
        <v>99001927</v>
      </c>
      <c r="B33" t="s">
        <v>16</v>
      </c>
    </row>
    <row r="34" spans="1:6" x14ac:dyDescent="0.25">
      <c r="A34">
        <v>1505</v>
      </c>
      <c r="B34" t="s">
        <v>16</v>
      </c>
      <c r="C34" s="12"/>
      <c r="D34" s="12"/>
      <c r="E34" s="12"/>
      <c r="F34" s="12"/>
    </row>
    <row r="35" spans="1:6" x14ac:dyDescent="0.25">
      <c r="A35" s="14">
        <v>1000197</v>
      </c>
      <c r="B35" t="s">
        <v>16</v>
      </c>
      <c r="C35" s="12"/>
      <c r="D35" s="12"/>
      <c r="E35" s="12"/>
      <c r="F35" s="12"/>
    </row>
    <row r="36" spans="1:6" x14ac:dyDescent="0.25">
      <c r="A36" s="14">
        <v>96018835</v>
      </c>
      <c r="B36" t="s">
        <v>16</v>
      </c>
    </row>
    <row r="37" spans="1:6" x14ac:dyDescent="0.25">
      <c r="A37">
        <v>98008326</v>
      </c>
      <c r="B37" t="s">
        <v>16</v>
      </c>
      <c r="C37" s="12"/>
      <c r="D37" s="12"/>
      <c r="E37" s="12"/>
      <c r="F37" s="12"/>
    </row>
    <row r="38" spans="1:6" x14ac:dyDescent="0.25">
      <c r="A38">
        <v>99000717</v>
      </c>
      <c r="B38" t="s">
        <v>16</v>
      </c>
      <c r="C38" s="12"/>
      <c r="D38" s="12"/>
      <c r="E38" s="12"/>
      <c r="F38" s="12"/>
    </row>
    <row r="40" spans="1:6" x14ac:dyDescent="0.25">
      <c r="A40" s="15">
        <v>6016435</v>
      </c>
      <c r="B40" t="s">
        <v>14</v>
      </c>
      <c r="D40">
        <v>93.9</v>
      </c>
      <c r="E40">
        <v>89.8</v>
      </c>
      <c r="F40">
        <v>91.5</v>
      </c>
    </row>
    <row r="41" spans="1:6" x14ac:dyDescent="0.25">
      <c r="A41">
        <v>8045149</v>
      </c>
      <c r="B41" t="s">
        <v>14</v>
      </c>
    </row>
    <row r="42" spans="1:6" x14ac:dyDescent="0.25">
      <c r="A42">
        <v>10023001</v>
      </c>
      <c r="B42" t="s">
        <v>14</v>
      </c>
    </row>
    <row r="43" spans="1:6" x14ac:dyDescent="0.25">
      <c r="A43">
        <v>10027526</v>
      </c>
      <c r="B43" t="s">
        <v>14</v>
      </c>
    </row>
    <row r="44" spans="1:6" x14ac:dyDescent="0.25">
      <c r="A44">
        <v>14222171</v>
      </c>
      <c r="B44" t="s">
        <v>14</v>
      </c>
    </row>
    <row r="45" spans="1:6" x14ac:dyDescent="0.25">
      <c r="A45">
        <v>1006143</v>
      </c>
      <c r="B45" t="s">
        <v>14</v>
      </c>
    </row>
    <row r="46" spans="1:6" x14ac:dyDescent="0.25">
      <c r="A46">
        <v>6006917</v>
      </c>
      <c r="B46" t="s">
        <v>14</v>
      </c>
    </row>
    <row r="48" spans="1:6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1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E2"/>
  <sheetViews>
    <sheetView workbookViewId="0">
      <selection activeCell="D24" sqref="D24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20.7109375" bestFit="1" customWidth="1"/>
    <col min="4" max="4" width="71.42578125" bestFit="1" customWidth="1"/>
    <col min="5" max="5" width="30.28515625" bestFit="1" customWidth="1"/>
  </cols>
  <sheetData>
    <row r="1" spans="1:5" x14ac:dyDescent="0.25">
      <c r="A1" t="s">
        <v>96</v>
      </c>
      <c r="B1" t="s">
        <v>97</v>
      </c>
      <c r="C1" t="s">
        <v>2327</v>
      </c>
      <c r="D1" t="s">
        <v>95</v>
      </c>
      <c r="E1" t="s">
        <v>133</v>
      </c>
    </row>
    <row r="2" spans="1:5" x14ac:dyDescent="0.25">
      <c r="A2">
        <v>6016435</v>
      </c>
      <c r="B2" t="s">
        <v>14</v>
      </c>
      <c r="C2" t="s">
        <v>2327</v>
      </c>
      <c r="D2" t="s">
        <v>2328</v>
      </c>
      <c r="E2">
        <v>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AX370"/>
  <sheetViews>
    <sheetView workbookViewId="0">
      <selection sqref="A1:AX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10" width="28.85546875" customWidth="1"/>
    <col min="11" max="17" width="27.85546875" customWidth="1"/>
    <col min="18" max="18" width="26.28515625" customWidth="1"/>
    <col min="19" max="27" width="17.7109375" customWidth="1"/>
    <col min="28" max="49" width="18.7109375" customWidth="1"/>
    <col min="50" max="50" width="19.7109375" customWidth="1"/>
  </cols>
  <sheetData>
    <row r="1" spans="1:50" x14ac:dyDescent="0.25">
      <c r="A1" s="6" t="s">
        <v>96</v>
      </c>
      <c r="B1" s="7" t="s">
        <v>97</v>
      </c>
      <c r="C1" s="2" t="s">
        <v>2329</v>
      </c>
      <c r="D1" s="2" t="s">
        <v>2330</v>
      </c>
      <c r="E1" s="2" t="s">
        <v>2331</v>
      </c>
      <c r="F1" s="2" t="s">
        <v>2332</v>
      </c>
      <c r="G1" s="2" t="s">
        <v>2333</v>
      </c>
      <c r="H1" s="2" t="s">
        <v>2334</v>
      </c>
      <c r="I1" s="2" t="s">
        <v>2335</v>
      </c>
      <c r="J1" s="2" t="s">
        <v>2336</v>
      </c>
      <c r="K1" s="2" t="s">
        <v>2337</v>
      </c>
      <c r="L1" s="2" t="s">
        <v>2338</v>
      </c>
      <c r="M1" s="2" t="s">
        <v>2339</v>
      </c>
      <c r="N1" s="2" t="s">
        <v>2340</v>
      </c>
      <c r="O1" s="2" t="s">
        <v>2341</v>
      </c>
      <c r="P1" s="2" t="s">
        <v>2342</v>
      </c>
      <c r="Q1" s="2" t="s">
        <v>2343</v>
      </c>
      <c r="R1" s="2" t="s">
        <v>2344</v>
      </c>
      <c r="S1" s="2" t="s">
        <v>2345</v>
      </c>
      <c r="T1" s="2" t="s">
        <v>2346</v>
      </c>
      <c r="U1" s="2" t="s">
        <v>2347</v>
      </c>
      <c r="V1" s="2" t="s">
        <v>2348</v>
      </c>
      <c r="W1" s="2" t="s">
        <v>2349</v>
      </c>
      <c r="X1" s="2" t="s">
        <v>2350</v>
      </c>
      <c r="Y1" s="2" t="s">
        <v>2351</v>
      </c>
      <c r="Z1" s="2" t="s">
        <v>2352</v>
      </c>
      <c r="AA1" s="2" t="s">
        <v>2353</v>
      </c>
      <c r="AB1" s="2" t="s">
        <v>2354</v>
      </c>
      <c r="AC1" s="2" t="s">
        <v>2355</v>
      </c>
      <c r="AD1" s="2" t="s">
        <v>2356</v>
      </c>
      <c r="AE1" s="2" t="s">
        <v>2357</v>
      </c>
      <c r="AF1" s="2" t="s">
        <v>2358</v>
      </c>
      <c r="AG1" s="2" t="s">
        <v>2359</v>
      </c>
      <c r="AH1" s="2" t="s">
        <v>2360</v>
      </c>
      <c r="AI1" s="2" t="s">
        <v>2361</v>
      </c>
      <c r="AJ1" s="2" t="s">
        <v>2362</v>
      </c>
      <c r="AK1" s="2" t="s">
        <v>2363</v>
      </c>
      <c r="AL1" s="2" t="s">
        <v>2364</v>
      </c>
      <c r="AM1" s="2" t="s">
        <v>2365</v>
      </c>
      <c r="AN1" s="2" t="s">
        <v>2366</v>
      </c>
      <c r="AO1" s="2" t="s">
        <v>2367</v>
      </c>
      <c r="AP1" s="2" t="s">
        <v>2368</v>
      </c>
      <c r="AQ1" s="2" t="s">
        <v>2369</v>
      </c>
      <c r="AR1" s="2" t="s">
        <v>2370</v>
      </c>
      <c r="AS1" s="2" t="s">
        <v>2371</v>
      </c>
      <c r="AT1" s="2" t="s">
        <v>2372</v>
      </c>
      <c r="AU1" s="2" t="s">
        <v>2373</v>
      </c>
      <c r="AV1" s="2" t="s">
        <v>2374</v>
      </c>
      <c r="AW1" s="2" t="s">
        <v>2375</v>
      </c>
      <c r="AX1" s="2" t="s">
        <v>2376</v>
      </c>
    </row>
    <row r="2" spans="1:50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</row>
    <row r="3" spans="1:50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</row>
    <row r="4" spans="1:50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</row>
    <row r="5" spans="1:50" x14ac:dyDescent="0.25">
      <c r="A5">
        <v>95005911</v>
      </c>
      <c r="B5" t="s">
        <v>20</v>
      </c>
    </row>
    <row r="6" spans="1:50" x14ac:dyDescent="0.25">
      <c r="A6">
        <v>99001908</v>
      </c>
      <c r="B6" t="s">
        <v>20</v>
      </c>
    </row>
    <row r="7" spans="1:50" x14ac:dyDescent="0.25">
      <c r="A7">
        <v>99004067</v>
      </c>
      <c r="B7" t="s">
        <v>20</v>
      </c>
    </row>
    <row r="8" spans="1:50" x14ac:dyDescent="0.25">
      <c r="A8">
        <v>97002136</v>
      </c>
      <c r="B8" t="s">
        <v>20</v>
      </c>
    </row>
    <row r="9" spans="1:50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</row>
    <row r="10" spans="1:50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</row>
    <row r="11" spans="1:50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</row>
    <row r="12" spans="1:50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</row>
    <row r="13" spans="1:50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</row>
    <row r="14" spans="1:50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</row>
    <row r="15" spans="1:50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</row>
    <row r="16" spans="1:50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</row>
    <row r="17" spans="1:50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</row>
    <row r="18" spans="1:50" x14ac:dyDescent="0.25">
      <c r="A18">
        <v>1480</v>
      </c>
      <c r="B18" t="s">
        <v>16</v>
      </c>
    </row>
    <row r="19" spans="1:50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</row>
    <row r="20" spans="1:50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>
        <v>40</v>
      </c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</row>
    <row r="21" spans="1:50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</row>
    <row r="22" spans="1:50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</row>
    <row r="23" spans="1:50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</row>
    <row r="24" spans="1:50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</row>
    <row r="25" spans="1:50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</row>
    <row r="26" spans="1:50" x14ac:dyDescent="0.25">
      <c r="A26">
        <v>99000897</v>
      </c>
      <c r="B26" t="s">
        <v>16</v>
      </c>
    </row>
    <row r="27" spans="1:50" x14ac:dyDescent="0.25">
      <c r="A27">
        <v>99001245</v>
      </c>
      <c r="B27" t="s">
        <v>16</v>
      </c>
    </row>
    <row r="28" spans="1:50" x14ac:dyDescent="0.25">
      <c r="A28">
        <v>99001902</v>
      </c>
      <c r="B28" t="s">
        <v>16</v>
      </c>
    </row>
    <row r="29" spans="1:50" x14ac:dyDescent="0.25">
      <c r="A29">
        <v>99001912</v>
      </c>
      <c r="B29" t="s">
        <v>16</v>
      </c>
    </row>
    <row r="30" spans="1:50" x14ac:dyDescent="0.25">
      <c r="A30">
        <v>99001913</v>
      </c>
      <c r="B30" t="s">
        <v>16</v>
      </c>
    </row>
    <row r="31" spans="1:50" x14ac:dyDescent="0.25">
      <c r="A31">
        <v>99001937</v>
      </c>
      <c r="B31" t="s">
        <v>16</v>
      </c>
    </row>
    <row r="32" spans="1:50" x14ac:dyDescent="0.25">
      <c r="A32">
        <v>99001943</v>
      </c>
      <c r="B32" t="s">
        <v>16</v>
      </c>
    </row>
    <row r="33" spans="1:50" x14ac:dyDescent="0.25">
      <c r="A33">
        <v>99001927</v>
      </c>
      <c r="B33" t="s">
        <v>16</v>
      </c>
    </row>
    <row r="34" spans="1:50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</row>
    <row r="35" spans="1:50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</row>
    <row r="36" spans="1:50" x14ac:dyDescent="0.25">
      <c r="A36" s="14">
        <v>96018835</v>
      </c>
      <c r="B36" t="s">
        <v>16</v>
      </c>
    </row>
    <row r="37" spans="1:50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</row>
    <row r="38" spans="1:50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</row>
    <row r="40" spans="1:50" x14ac:dyDescent="0.25">
      <c r="A40" s="15">
        <v>6016435</v>
      </c>
      <c r="B40" t="s">
        <v>14</v>
      </c>
    </row>
    <row r="41" spans="1:50" x14ac:dyDescent="0.25">
      <c r="A41">
        <v>8045149</v>
      </c>
      <c r="B41" t="s">
        <v>14</v>
      </c>
    </row>
    <row r="42" spans="1:50" x14ac:dyDescent="0.25">
      <c r="A42">
        <v>10023001</v>
      </c>
      <c r="B42" t="s">
        <v>14</v>
      </c>
      <c r="R42">
        <v>40</v>
      </c>
    </row>
    <row r="43" spans="1:50" x14ac:dyDescent="0.25">
      <c r="A43">
        <v>10027526</v>
      </c>
      <c r="B43" t="s">
        <v>14</v>
      </c>
    </row>
    <row r="44" spans="1:50" x14ac:dyDescent="0.25">
      <c r="A44">
        <v>14222171</v>
      </c>
      <c r="B44" t="s">
        <v>14</v>
      </c>
      <c r="R44">
        <v>36</v>
      </c>
    </row>
    <row r="45" spans="1:50" x14ac:dyDescent="0.25">
      <c r="A45">
        <v>1006143</v>
      </c>
      <c r="B45" t="s">
        <v>14</v>
      </c>
      <c r="R45">
        <v>51.8</v>
      </c>
    </row>
    <row r="46" spans="1:50" x14ac:dyDescent="0.25">
      <c r="A46">
        <v>6006917</v>
      </c>
      <c r="B46" t="s">
        <v>14</v>
      </c>
    </row>
    <row r="48" spans="1:50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18" x14ac:dyDescent="0.25">
      <c r="A65" s="14">
        <v>6012681</v>
      </c>
      <c r="B65" t="s">
        <v>5</v>
      </c>
    </row>
    <row r="66" spans="1:18" x14ac:dyDescent="0.25">
      <c r="A66">
        <v>6014511</v>
      </c>
      <c r="B66" t="s">
        <v>5</v>
      </c>
    </row>
    <row r="67" spans="1:18" x14ac:dyDescent="0.25">
      <c r="A67">
        <v>6045127</v>
      </c>
      <c r="B67" t="s">
        <v>5</v>
      </c>
    </row>
    <row r="68" spans="1:18" x14ac:dyDescent="0.25">
      <c r="A68" s="14">
        <v>7000458</v>
      </c>
      <c r="B68" t="s">
        <v>5</v>
      </c>
    </row>
    <row r="69" spans="1:18" x14ac:dyDescent="0.25">
      <c r="A69">
        <v>7015502</v>
      </c>
      <c r="B69" t="s">
        <v>5</v>
      </c>
    </row>
    <row r="70" spans="1:18" x14ac:dyDescent="0.25">
      <c r="A70">
        <v>7025847</v>
      </c>
      <c r="B70" t="s">
        <v>5</v>
      </c>
    </row>
    <row r="71" spans="1:18" x14ac:dyDescent="0.25">
      <c r="A71">
        <v>7082707</v>
      </c>
      <c r="B71" t="s">
        <v>5</v>
      </c>
    </row>
    <row r="72" spans="1:18" x14ac:dyDescent="0.25">
      <c r="A72" s="14">
        <v>7083159</v>
      </c>
      <c r="B72" t="s">
        <v>5</v>
      </c>
    </row>
    <row r="73" spans="1:18" x14ac:dyDescent="0.25">
      <c r="A73">
        <v>7084659</v>
      </c>
      <c r="B73" t="s">
        <v>5</v>
      </c>
    </row>
    <row r="74" spans="1:18" x14ac:dyDescent="0.25">
      <c r="A74" s="14">
        <v>7076814</v>
      </c>
      <c r="B74" t="s">
        <v>5</v>
      </c>
    </row>
    <row r="75" spans="1:18" x14ac:dyDescent="0.25">
      <c r="A75">
        <v>7076815</v>
      </c>
      <c r="B75" t="s">
        <v>5</v>
      </c>
    </row>
    <row r="76" spans="1:18" x14ac:dyDescent="0.25">
      <c r="A76">
        <v>7089231</v>
      </c>
      <c r="B76" t="s">
        <v>5</v>
      </c>
      <c r="R76">
        <v>30.5</v>
      </c>
    </row>
    <row r="77" spans="1:18" x14ac:dyDescent="0.25">
      <c r="A77">
        <v>7116004</v>
      </c>
      <c r="B77" t="s">
        <v>5</v>
      </c>
    </row>
    <row r="78" spans="1:18" x14ac:dyDescent="0.25">
      <c r="A78">
        <v>8003819</v>
      </c>
      <c r="B78" t="s">
        <v>5</v>
      </c>
    </row>
    <row r="79" spans="1:18" x14ac:dyDescent="0.25">
      <c r="A79" s="14">
        <v>8091779</v>
      </c>
      <c r="B79" t="s">
        <v>5</v>
      </c>
    </row>
    <row r="80" spans="1:18" x14ac:dyDescent="0.25">
      <c r="A80">
        <v>8112522</v>
      </c>
      <c r="B80" t="s">
        <v>5</v>
      </c>
    </row>
    <row r="81" spans="1:42" x14ac:dyDescent="0.25">
      <c r="A81">
        <v>8127397</v>
      </c>
      <c r="B81" t="s">
        <v>5</v>
      </c>
    </row>
    <row r="82" spans="1:42" x14ac:dyDescent="0.25">
      <c r="A82">
        <v>8130998</v>
      </c>
      <c r="B82" t="s">
        <v>5</v>
      </c>
    </row>
    <row r="83" spans="1:42" x14ac:dyDescent="0.25">
      <c r="A83" s="14">
        <v>9002836</v>
      </c>
      <c r="B83" t="s">
        <v>5</v>
      </c>
    </row>
    <row r="84" spans="1:42" x14ac:dyDescent="0.25">
      <c r="A84" s="14">
        <v>9003331</v>
      </c>
      <c r="B84" t="s">
        <v>5</v>
      </c>
      <c r="AP84">
        <v>47</v>
      </c>
    </row>
    <row r="85" spans="1:42" x14ac:dyDescent="0.25">
      <c r="A85">
        <v>9003370</v>
      </c>
      <c r="B85" t="s">
        <v>5</v>
      </c>
      <c r="S85">
        <v>43</v>
      </c>
    </row>
    <row r="86" spans="1:42" x14ac:dyDescent="0.25">
      <c r="A86">
        <v>9016278</v>
      </c>
      <c r="B86" t="s">
        <v>5</v>
      </c>
      <c r="L86">
        <v>36</v>
      </c>
      <c r="P86">
        <v>32</v>
      </c>
      <c r="U86">
        <v>31</v>
      </c>
    </row>
    <row r="87" spans="1:42" x14ac:dyDescent="0.25">
      <c r="A87">
        <v>9030684</v>
      </c>
      <c r="B87" t="s">
        <v>5</v>
      </c>
      <c r="S87">
        <v>22</v>
      </c>
      <c r="T87">
        <v>26</v>
      </c>
      <c r="AD87">
        <v>35</v>
      </c>
    </row>
    <row r="88" spans="1:42" x14ac:dyDescent="0.25">
      <c r="A88">
        <v>9031387</v>
      </c>
      <c r="B88" t="s">
        <v>5</v>
      </c>
      <c r="AJ88">
        <v>42</v>
      </c>
    </row>
    <row r="89" spans="1:42" x14ac:dyDescent="0.25">
      <c r="A89">
        <v>9038676</v>
      </c>
      <c r="B89" t="s">
        <v>5</v>
      </c>
      <c r="S89">
        <v>44.6</v>
      </c>
      <c r="U89">
        <v>39.9</v>
      </c>
    </row>
    <row r="90" spans="1:42" x14ac:dyDescent="0.25">
      <c r="A90" s="14">
        <v>9039416</v>
      </c>
      <c r="B90" t="s">
        <v>5</v>
      </c>
      <c r="V90">
        <v>30</v>
      </c>
      <c r="W90">
        <v>28</v>
      </c>
      <c r="AD90">
        <v>27</v>
      </c>
      <c r="AN90">
        <v>31</v>
      </c>
    </row>
    <row r="91" spans="1:42" x14ac:dyDescent="0.25">
      <c r="A91">
        <v>9042861</v>
      </c>
      <c r="B91" t="s">
        <v>5</v>
      </c>
    </row>
    <row r="92" spans="1:42" x14ac:dyDescent="0.25">
      <c r="A92" s="14">
        <v>9044899</v>
      </c>
      <c r="B92" t="s">
        <v>5</v>
      </c>
      <c r="K92">
        <v>39</v>
      </c>
      <c r="Q92">
        <v>36</v>
      </c>
      <c r="S92">
        <v>42</v>
      </c>
      <c r="U92">
        <v>40</v>
      </c>
      <c r="AA92">
        <v>42</v>
      </c>
    </row>
    <row r="93" spans="1:42" x14ac:dyDescent="0.25">
      <c r="A93">
        <v>9052398</v>
      </c>
      <c r="B93" t="s">
        <v>5</v>
      </c>
      <c r="S93">
        <v>38</v>
      </c>
    </row>
    <row r="94" spans="1:42" x14ac:dyDescent="0.25">
      <c r="A94">
        <v>9085204</v>
      </c>
      <c r="B94" t="s">
        <v>5</v>
      </c>
    </row>
    <row r="95" spans="1:42" x14ac:dyDescent="0.25">
      <c r="A95">
        <v>9105492</v>
      </c>
      <c r="B95" t="s">
        <v>5</v>
      </c>
    </row>
    <row r="96" spans="1:42" x14ac:dyDescent="0.25">
      <c r="A96" s="14">
        <v>9138470</v>
      </c>
      <c r="B96" t="s">
        <v>5</v>
      </c>
    </row>
    <row r="97" spans="1:32" x14ac:dyDescent="0.25">
      <c r="A97" s="14">
        <v>9150676</v>
      </c>
      <c r="B97" t="s">
        <v>5</v>
      </c>
    </row>
    <row r="98" spans="1:32" x14ac:dyDescent="0.25">
      <c r="A98" s="14">
        <v>10010926</v>
      </c>
      <c r="B98" t="s">
        <v>5</v>
      </c>
      <c r="S98">
        <v>30</v>
      </c>
      <c r="T98">
        <v>27</v>
      </c>
      <c r="U98">
        <v>28</v>
      </c>
      <c r="AA98">
        <v>24</v>
      </c>
      <c r="AE98">
        <v>33</v>
      </c>
      <c r="AF98">
        <v>30</v>
      </c>
    </row>
    <row r="99" spans="1:32" x14ac:dyDescent="0.25">
      <c r="A99">
        <v>10030897</v>
      </c>
      <c r="B99" t="s">
        <v>5</v>
      </c>
    </row>
    <row r="100" spans="1:32" x14ac:dyDescent="0.25">
      <c r="A100" s="16">
        <v>10091530</v>
      </c>
      <c r="B100" t="s">
        <v>5</v>
      </c>
    </row>
    <row r="101" spans="1:32" x14ac:dyDescent="0.25">
      <c r="A101">
        <v>10102052</v>
      </c>
      <c r="B101" t="s">
        <v>5</v>
      </c>
    </row>
    <row r="102" spans="1:32" x14ac:dyDescent="0.25">
      <c r="A102">
        <v>10104735</v>
      </c>
      <c r="B102" t="s">
        <v>5</v>
      </c>
    </row>
    <row r="103" spans="1:32" x14ac:dyDescent="0.25">
      <c r="A103" s="15">
        <v>10109552</v>
      </c>
      <c r="B103" t="s">
        <v>5</v>
      </c>
    </row>
    <row r="104" spans="1:32" x14ac:dyDescent="0.25">
      <c r="A104">
        <v>10131550</v>
      </c>
      <c r="B104" t="s">
        <v>5</v>
      </c>
    </row>
    <row r="105" spans="1:32" x14ac:dyDescent="0.25">
      <c r="A105">
        <v>10131607</v>
      </c>
      <c r="B105" t="s">
        <v>5</v>
      </c>
    </row>
    <row r="106" spans="1:32" x14ac:dyDescent="0.25">
      <c r="A106">
        <v>10145202</v>
      </c>
      <c r="B106" t="s">
        <v>5</v>
      </c>
    </row>
    <row r="107" spans="1:32" x14ac:dyDescent="0.25">
      <c r="A107">
        <v>10158770</v>
      </c>
      <c r="B107" t="s">
        <v>5</v>
      </c>
    </row>
    <row r="108" spans="1:32" x14ac:dyDescent="0.25">
      <c r="A108">
        <v>10162949</v>
      </c>
      <c r="B108" t="s">
        <v>5</v>
      </c>
    </row>
    <row r="109" spans="1:32" x14ac:dyDescent="0.25">
      <c r="A109">
        <v>10171633</v>
      </c>
      <c r="B109" t="s">
        <v>5</v>
      </c>
    </row>
    <row r="110" spans="1:32" x14ac:dyDescent="0.25">
      <c r="A110">
        <v>10180409</v>
      </c>
      <c r="B110" t="s">
        <v>5</v>
      </c>
    </row>
    <row r="111" spans="1:32" x14ac:dyDescent="0.25">
      <c r="A111">
        <v>11005762</v>
      </c>
      <c r="B111" t="s">
        <v>5</v>
      </c>
    </row>
    <row r="112" spans="1:3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45" x14ac:dyDescent="0.25">
      <c r="A129">
        <v>12229481</v>
      </c>
      <c r="B129" t="s">
        <v>5</v>
      </c>
    </row>
    <row r="130" spans="1:45" x14ac:dyDescent="0.25">
      <c r="A130">
        <v>12258821</v>
      </c>
      <c r="B130" t="s">
        <v>5</v>
      </c>
    </row>
    <row r="131" spans="1:45" x14ac:dyDescent="0.25">
      <c r="A131">
        <v>12309729</v>
      </c>
      <c r="B131" t="s">
        <v>5</v>
      </c>
    </row>
    <row r="132" spans="1:45" x14ac:dyDescent="0.25">
      <c r="A132">
        <v>12314941</v>
      </c>
      <c r="B132" t="s">
        <v>5</v>
      </c>
    </row>
    <row r="133" spans="1:45" x14ac:dyDescent="0.25">
      <c r="A133">
        <v>12323945</v>
      </c>
      <c r="B133" t="s">
        <v>5</v>
      </c>
    </row>
    <row r="134" spans="1:45" x14ac:dyDescent="0.25">
      <c r="A134">
        <v>13005942</v>
      </c>
      <c r="B134" t="s">
        <v>5</v>
      </c>
    </row>
    <row r="135" spans="1:45" x14ac:dyDescent="0.25">
      <c r="A135">
        <v>324</v>
      </c>
      <c r="B135" t="s">
        <v>5</v>
      </c>
      <c r="S135">
        <v>46</v>
      </c>
      <c r="AR135">
        <v>34</v>
      </c>
    </row>
    <row r="136" spans="1:45" x14ac:dyDescent="0.25">
      <c r="A136" s="14">
        <v>3909</v>
      </c>
      <c r="B136" t="s">
        <v>5</v>
      </c>
      <c r="AS136">
        <v>43</v>
      </c>
    </row>
    <row r="137" spans="1:45" x14ac:dyDescent="0.25">
      <c r="A137" s="14">
        <v>4663</v>
      </c>
      <c r="B137" t="s">
        <v>5</v>
      </c>
    </row>
    <row r="138" spans="1:45" x14ac:dyDescent="0.25">
      <c r="A138">
        <v>1005522</v>
      </c>
      <c r="B138" t="s">
        <v>5</v>
      </c>
      <c r="E138">
        <v>43.8</v>
      </c>
      <c r="H138">
        <v>40.6</v>
      </c>
      <c r="S138">
        <v>44.1</v>
      </c>
      <c r="AA138">
        <v>44.2</v>
      </c>
      <c r="AF138">
        <v>45.4</v>
      </c>
    </row>
    <row r="139" spans="1:45" x14ac:dyDescent="0.25">
      <c r="A139">
        <v>1007631</v>
      </c>
      <c r="B139" t="s">
        <v>5</v>
      </c>
    </row>
    <row r="140" spans="1:45" x14ac:dyDescent="0.25">
      <c r="A140">
        <v>1009760</v>
      </c>
      <c r="B140" t="s">
        <v>5</v>
      </c>
      <c r="V140">
        <v>43.5</v>
      </c>
      <c r="AB140">
        <v>40.6</v>
      </c>
      <c r="AD140">
        <v>42.9</v>
      </c>
      <c r="AG140">
        <v>42.8</v>
      </c>
    </row>
    <row r="141" spans="1:45" x14ac:dyDescent="0.25">
      <c r="A141">
        <v>2000646</v>
      </c>
      <c r="B141" t="s">
        <v>5</v>
      </c>
      <c r="S141">
        <v>44.5</v>
      </c>
      <c r="T141">
        <v>32.5</v>
      </c>
      <c r="AA141">
        <v>39</v>
      </c>
      <c r="AB141">
        <v>38</v>
      </c>
      <c r="AC141">
        <v>40</v>
      </c>
    </row>
    <row r="142" spans="1:45" x14ac:dyDescent="0.25">
      <c r="A142">
        <v>2003761</v>
      </c>
      <c r="B142" t="s">
        <v>5</v>
      </c>
    </row>
    <row r="143" spans="1:45" x14ac:dyDescent="0.25">
      <c r="A143">
        <v>2004061</v>
      </c>
      <c r="B143" t="s">
        <v>5</v>
      </c>
    </row>
    <row r="144" spans="1:45" x14ac:dyDescent="0.25">
      <c r="A144">
        <v>2006469</v>
      </c>
      <c r="B144" t="s">
        <v>5</v>
      </c>
    </row>
    <row r="145" spans="1:49" x14ac:dyDescent="0.25">
      <c r="A145" s="14">
        <v>3005132</v>
      </c>
      <c r="B145" t="s">
        <v>5</v>
      </c>
    </row>
    <row r="146" spans="1:49" x14ac:dyDescent="0.25">
      <c r="A146">
        <v>3009119</v>
      </c>
      <c r="B146" t="s">
        <v>5</v>
      </c>
    </row>
    <row r="147" spans="1:49" x14ac:dyDescent="0.25">
      <c r="A147">
        <v>3009936</v>
      </c>
      <c r="B147" t="s">
        <v>5</v>
      </c>
    </row>
    <row r="148" spans="1:49" x14ac:dyDescent="0.25">
      <c r="A148">
        <v>3011094</v>
      </c>
      <c r="B148" t="s">
        <v>5</v>
      </c>
    </row>
    <row r="149" spans="1:49" x14ac:dyDescent="0.25">
      <c r="A149">
        <v>3014643</v>
      </c>
      <c r="B149" t="s">
        <v>5</v>
      </c>
    </row>
    <row r="150" spans="1:49" x14ac:dyDescent="0.25">
      <c r="A150" s="14">
        <v>3016056</v>
      </c>
      <c r="B150" t="s">
        <v>5</v>
      </c>
      <c r="S150">
        <v>40.5</v>
      </c>
      <c r="AW150">
        <v>42.3</v>
      </c>
    </row>
    <row r="151" spans="1:49" x14ac:dyDescent="0.25">
      <c r="A151" s="14">
        <v>3900219</v>
      </c>
      <c r="B151" t="s">
        <v>5</v>
      </c>
    </row>
    <row r="152" spans="1:49" x14ac:dyDescent="0.25">
      <c r="A152">
        <v>4000158</v>
      </c>
      <c r="B152" t="s">
        <v>5</v>
      </c>
    </row>
    <row r="153" spans="1:49" x14ac:dyDescent="0.25">
      <c r="A153">
        <v>4000304</v>
      </c>
      <c r="B153" t="s">
        <v>5</v>
      </c>
    </row>
    <row r="154" spans="1:49" x14ac:dyDescent="0.25">
      <c r="A154" s="14">
        <v>4001905</v>
      </c>
      <c r="B154" t="s">
        <v>5</v>
      </c>
    </row>
    <row r="155" spans="1:49" x14ac:dyDescent="0.25">
      <c r="A155">
        <v>4002206</v>
      </c>
      <c r="B155" t="s">
        <v>5</v>
      </c>
      <c r="S155">
        <v>50</v>
      </c>
      <c r="X155">
        <v>44</v>
      </c>
    </row>
    <row r="156" spans="1:49" x14ac:dyDescent="0.25">
      <c r="A156">
        <v>4002715</v>
      </c>
      <c r="B156" t="s">
        <v>5</v>
      </c>
    </row>
    <row r="157" spans="1:49" x14ac:dyDescent="0.25">
      <c r="A157">
        <v>4003924</v>
      </c>
      <c r="B157" t="s">
        <v>5</v>
      </c>
    </row>
    <row r="158" spans="1:49" x14ac:dyDescent="0.25">
      <c r="A158">
        <v>4006051</v>
      </c>
      <c r="B158" t="s">
        <v>5</v>
      </c>
    </row>
    <row r="159" spans="1:49" x14ac:dyDescent="0.25">
      <c r="A159">
        <v>4008140</v>
      </c>
      <c r="B159" t="s">
        <v>5</v>
      </c>
    </row>
    <row r="160" spans="1:49" x14ac:dyDescent="0.25">
      <c r="A160" s="14">
        <v>4009906</v>
      </c>
      <c r="B160" t="s">
        <v>5</v>
      </c>
      <c r="T160">
        <v>40.5</v>
      </c>
      <c r="AO160">
        <v>37.1</v>
      </c>
      <c r="AT160">
        <v>38.1</v>
      </c>
      <c r="AV160">
        <v>38.9</v>
      </c>
    </row>
    <row r="161" spans="1:32" x14ac:dyDescent="0.25">
      <c r="A161">
        <v>4011027</v>
      </c>
      <c r="B161" t="s">
        <v>5</v>
      </c>
      <c r="T161">
        <v>24</v>
      </c>
      <c r="U161">
        <v>28</v>
      </c>
      <c r="V161">
        <v>32</v>
      </c>
      <c r="Z161">
        <v>34</v>
      </c>
      <c r="AF161">
        <v>36</v>
      </c>
    </row>
    <row r="162" spans="1:32" x14ac:dyDescent="0.25">
      <c r="A162">
        <v>4011920</v>
      </c>
      <c r="B162" t="s">
        <v>5</v>
      </c>
    </row>
    <row r="163" spans="1:32" x14ac:dyDescent="0.25">
      <c r="A163">
        <v>4012248</v>
      </c>
      <c r="B163" t="s">
        <v>5</v>
      </c>
    </row>
    <row r="164" spans="1:32" x14ac:dyDescent="0.25">
      <c r="A164">
        <v>4013603</v>
      </c>
      <c r="B164" t="s">
        <v>5</v>
      </c>
    </row>
    <row r="165" spans="1:32" x14ac:dyDescent="0.25">
      <c r="A165">
        <v>5004654</v>
      </c>
      <c r="B165" t="s">
        <v>5</v>
      </c>
      <c r="T165">
        <v>37.700000000000003</v>
      </c>
      <c r="V165">
        <v>34.200000000000003</v>
      </c>
      <c r="W165">
        <v>36.700000000000003</v>
      </c>
      <c r="X165">
        <v>38.6</v>
      </c>
      <c r="Y165">
        <v>35.9</v>
      </c>
      <c r="AA165">
        <v>37.700000000000003</v>
      </c>
      <c r="AC165">
        <v>36.700000000000003</v>
      </c>
      <c r="AF165">
        <v>37.1</v>
      </c>
    </row>
    <row r="166" spans="1:32" x14ac:dyDescent="0.25">
      <c r="A166" s="16">
        <v>5006761</v>
      </c>
      <c r="B166" t="s">
        <v>5</v>
      </c>
    </row>
    <row r="167" spans="1:32" x14ac:dyDescent="0.25">
      <c r="A167">
        <v>5008807</v>
      </c>
      <c r="B167" t="s">
        <v>5</v>
      </c>
    </row>
    <row r="168" spans="1:32" x14ac:dyDescent="0.25">
      <c r="A168">
        <v>5009400</v>
      </c>
      <c r="B168" t="s">
        <v>5</v>
      </c>
    </row>
    <row r="169" spans="1:32" x14ac:dyDescent="0.25">
      <c r="A169">
        <v>5013211</v>
      </c>
      <c r="B169" t="s">
        <v>5</v>
      </c>
    </row>
    <row r="170" spans="1:32" x14ac:dyDescent="0.25">
      <c r="A170">
        <v>5013494</v>
      </c>
      <c r="B170" t="s">
        <v>5</v>
      </c>
    </row>
    <row r="171" spans="1:32" x14ac:dyDescent="0.25">
      <c r="A171" s="15">
        <v>5016255</v>
      </c>
      <c r="B171" t="s">
        <v>5</v>
      </c>
    </row>
    <row r="172" spans="1:32" x14ac:dyDescent="0.25">
      <c r="A172">
        <v>6005884</v>
      </c>
      <c r="B172" t="s">
        <v>5</v>
      </c>
    </row>
    <row r="173" spans="1:32" x14ac:dyDescent="0.25">
      <c r="A173">
        <v>6012448</v>
      </c>
      <c r="B173" t="s">
        <v>5</v>
      </c>
    </row>
    <row r="174" spans="1:32" x14ac:dyDescent="0.25">
      <c r="A174">
        <v>7000457</v>
      </c>
      <c r="B174" t="s">
        <v>5</v>
      </c>
    </row>
    <row r="175" spans="1:32" x14ac:dyDescent="0.25">
      <c r="A175" s="15">
        <v>7072644</v>
      </c>
      <c r="B175" t="s">
        <v>5</v>
      </c>
    </row>
    <row r="176" spans="1:3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8" x14ac:dyDescent="0.25">
      <c r="A193">
        <v>95007023</v>
      </c>
      <c r="B193" t="s">
        <v>5</v>
      </c>
    </row>
    <row r="194" spans="1:28" x14ac:dyDescent="0.25">
      <c r="A194">
        <v>95900316</v>
      </c>
      <c r="B194" t="s">
        <v>5</v>
      </c>
    </row>
    <row r="195" spans="1:28" x14ac:dyDescent="0.25">
      <c r="A195">
        <v>96004031</v>
      </c>
      <c r="B195" t="s">
        <v>5</v>
      </c>
    </row>
    <row r="196" spans="1:28" x14ac:dyDescent="0.25">
      <c r="A196">
        <v>96900455</v>
      </c>
      <c r="B196" t="s">
        <v>5</v>
      </c>
    </row>
    <row r="197" spans="1:28" x14ac:dyDescent="0.25">
      <c r="A197">
        <v>97004458</v>
      </c>
      <c r="B197" t="s">
        <v>5</v>
      </c>
    </row>
    <row r="198" spans="1:28" x14ac:dyDescent="0.25">
      <c r="A198">
        <v>97009212</v>
      </c>
      <c r="B198" t="s">
        <v>5</v>
      </c>
    </row>
    <row r="199" spans="1:28" x14ac:dyDescent="0.25">
      <c r="A199">
        <v>98006038</v>
      </c>
      <c r="B199" t="s">
        <v>5</v>
      </c>
    </row>
    <row r="200" spans="1:28" x14ac:dyDescent="0.25">
      <c r="A200">
        <v>98009041</v>
      </c>
      <c r="B200" t="s">
        <v>5</v>
      </c>
    </row>
    <row r="201" spans="1:28" x14ac:dyDescent="0.25">
      <c r="A201">
        <v>99000714</v>
      </c>
      <c r="B201" t="s">
        <v>5</v>
      </c>
    </row>
    <row r="202" spans="1:28" x14ac:dyDescent="0.25">
      <c r="A202">
        <v>99002655</v>
      </c>
      <c r="B202" t="s">
        <v>5</v>
      </c>
    </row>
    <row r="203" spans="1:28" x14ac:dyDescent="0.25">
      <c r="A203">
        <v>99007116</v>
      </c>
      <c r="B203" t="s">
        <v>5</v>
      </c>
    </row>
    <row r="204" spans="1:28" x14ac:dyDescent="0.25">
      <c r="A204">
        <v>99901293</v>
      </c>
      <c r="B204" t="s">
        <v>5</v>
      </c>
    </row>
    <row r="205" spans="1:28" x14ac:dyDescent="0.25">
      <c r="A205">
        <v>99901604</v>
      </c>
      <c r="B205" t="s">
        <v>5</v>
      </c>
    </row>
    <row r="206" spans="1:28" x14ac:dyDescent="0.25">
      <c r="A206" s="17"/>
    </row>
    <row r="207" spans="1:28" x14ac:dyDescent="0.25">
      <c r="A207">
        <v>4289</v>
      </c>
      <c r="B207" t="s">
        <v>3</v>
      </c>
    </row>
    <row r="208" spans="1:28" x14ac:dyDescent="0.25">
      <c r="A208">
        <v>500245</v>
      </c>
      <c r="B208" t="s">
        <v>3</v>
      </c>
      <c r="S208">
        <v>36</v>
      </c>
      <c r="V208">
        <v>33.799999999999997</v>
      </c>
      <c r="AB208">
        <v>0.41</v>
      </c>
    </row>
    <row r="209" spans="1:37" x14ac:dyDescent="0.25">
      <c r="A209">
        <v>2002573</v>
      </c>
      <c r="B209" t="s">
        <v>3</v>
      </c>
      <c r="Z209">
        <v>41</v>
      </c>
    </row>
    <row r="210" spans="1:37" x14ac:dyDescent="0.25">
      <c r="A210">
        <v>2003539</v>
      </c>
      <c r="B210" t="s">
        <v>3</v>
      </c>
    </row>
    <row r="211" spans="1:37" x14ac:dyDescent="0.25">
      <c r="A211">
        <v>2003649</v>
      </c>
      <c r="B211" t="s">
        <v>3</v>
      </c>
    </row>
    <row r="212" spans="1:37" x14ac:dyDescent="0.25">
      <c r="A212">
        <v>2005572</v>
      </c>
      <c r="B212" t="s">
        <v>3</v>
      </c>
      <c r="S212">
        <v>42</v>
      </c>
      <c r="U212">
        <v>44</v>
      </c>
      <c r="X212">
        <v>43</v>
      </c>
    </row>
    <row r="213" spans="1:37" x14ac:dyDescent="0.25">
      <c r="A213">
        <v>2013117</v>
      </c>
      <c r="B213" t="s">
        <v>3</v>
      </c>
    </row>
    <row r="214" spans="1:37" x14ac:dyDescent="0.25">
      <c r="A214" s="14">
        <v>3009633</v>
      </c>
      <c r="B214" t="s">
        <v>3</v>
      </c>
      <c r="AF214">
        <v>44</v>
      </c>
      <c r="AI214">
        <v>45</v>
      </c>
      <c r="AK214">
        <v>43</v>
      </c>
    </row>
    <row r="215" spans="1:37" x14ac:dyDescent="0.25">
      <c r="A215" s="14">
        <v>3010583</v>
      </c>
      <c r="B215" t="s">
        <v>3</v>
      </c>
    </row>
    <row r="216" spans="1:37" x14ac:dyDescent="0.25">
      <c r="A216" s="18">
        <v>3011892</v>
      </c>
      <c r="B216" t="s">
        <v>3</v>
      </c>
      <c r="AB216">
        <v>42</v>
      </c>
    </row>
    <row r="217" spans="1:37" x14ac:dyDescent="0.25">
      <c r="A217">
        <v>4001382</v>
      </c>
      <c r="B217" t="s">
        <v>3</v>
      </c>
    </row>
    <row r="218" spans="1:37" x14ac:dyDescent="0.25">
      <c r="A218">
        <v>5018675</v>
      </c>
      <c r="B218" t="s">
        <v>3</v>
      </c>
    </row>
    <row r="219" spans="1:37" x14ac:dyDescent="0.25">
      <c r="A219" s="14">
        <v>6050168</v>
      </c>
      <c r="B219" t="s">
        <v>3</v>
      </c>
    </row>
    <row r="220" spans="1:37" x14ac:dyDescent="0.25">
      <c r="A220" s="16">
        <v>6062742</v>
      </c>
      <c r="B220" t="s">
        <v>3</v>
      </c>
    </row>
    <row r="221" spans="1:37" x14ac:dyDescent="0.25">
      <c r="A221">
        <v>7003242</v>
      </c>
      <c r="B221" t="s">
        <v>3</v>
      </c>
    </row>
    <row r="222" spans="1:37" x14ac:dyDescent="0.25">
      <c r="A222">
        <v>8016252</v>
      </c>
      <c r="B222" t="s">
        <v>3</v>
      </c>
    </row>
    <row r="223" spans="1:37" x14ac:dyDescent="0.25">
      <c r="A223">
        <v>12022536</v>
      </c>
      <c r="B223" t="s">
        <v>3</v>
      </c>
    </row>
    <row r="224" spans="1:37" x14ac:dyDescent="0.25">
      <c r="A224">
        <v>13020792</v>
      </c>
      <c r="B224" t="s">
        <v>3</v>
      </c>
    </row>
    <row r="225" spans="1:39" x14ac:dyDescent="0.25">
      <c r="A225">
        <v>97005797</v>
      </c>
      <c r="B225" t="s">
        <v>3</v>
      </c>
    </row>
    <row r="226" spans="1:39" x14ac:dyDescent="0.25">
      <c r="A226">
        <v>99000345</v>
      </c>
      <c r="B226" t="s">
        <v>3</v>
      </c>
    </row>
    <row r="227" spans="1:39" x14ac:dyDescent="0.25">
      <c r="A227" s="14">
        <v>5006592</v>
      </c>
      <c r="B227" t="s">
        <v>3</v>
      </c>
    </row>
    <row r="228" spans="1:39" x14ac:dyDescent="0.25">
      <c r="A228">
        <v>5007274</v>
      </c>
      <c r="B228" t="s">
        <v>3</v>
      </c>
    </row>
    <row r="229" spans="1:39" x14ac:dyDescent="0.25">
      <c r="A229">
        <v>5015851</v>
      </c>
      <c r="B229" t="s">
        <v>3</v>
      </c>
    </row>
    <row r="230" spans="1:39" x14ac:dyDescent="0.25">
      <c r="A230">
        <v>6015647</v>
      </c>
      <c r="B230" t="s">
        <v>3</v>
      </c>
      <c r="S230">
        <v>47.7</v>
      </c>
      <c r="U230">
        <v>45.9</v>
      </c>
      <c r="V230">
        <v>43.8</v>
      </c>
      <c r="Y230">
        <v>45.3</v>
      </c>
      <c r="AB230">
        <v>43.9</v>
      </c>
      <c r="AF230">
        <v>42</v>
      </c>
      <c r="AM230">
        <v>40</v>
      </c>
    </row>
    <row r="231" spans="1:39" x14ac:dyDescent="0.25">
      <c r="A231" s="14">
        <v>6056633</v>
      </c>
      <c r="B231" t="s">
        <v>3</v>
      </c>
    </row>
    <row r="232" spans="1:39" x14ac:dyDescent="0.25">
      <c r="A232">
        <v>7086224</v>
      </c>
      <c r="B232" t="s">
        <v>3</v>
      </c>
      <c r="AC232">
        <v>40</v>
      </c>
      <c r="AL232">
        <v>35</v>
      </c>
    </row>
    <row r="233" spans="1:39" x14ac:dyDescent="0.25">
      <c r="A233" s="14">
        <v>8040959</v>
      </c>
      <c r="B233" t="s">
        <v>3</v>
      </c>
    </row>
    <row r="234" spans="1:39" x14ac:dyDescent="0.25">
      <c r="A234">
        <v>8107048</v>
      </c>
      <c r="B234" t="s">
        <v>3</v>
      </c>
    </row>
    <row r="235" spans="1:39" x14ac:dyDescent="0.25">
      <c r="A235" s="14">
        <v>8124044</v>
      </c>
      <c r="B235" t="s">
        <v>3</v>
      </c>
    </row>
    <row r="236" spans="1:39" x14ac:dyDescent="0.25">
      <c r="A236">
        <v>8142949</v>
      </c>
      <c r="B236" t="s">
        <v>3</v>
      </c>
    </row>
    <row r="237" spans="1:39" x14ac:dyDescent="0.25">
      <c r="A237">
        <v>9023306</v>
      </c>
      <c r="B237" t="s">
        <v>3</v>
      </c>
    </row>
    <row r="238" spans="1:39" x14ac:dyDescent="0.25">
      <c r="A238">
        <v>9034464</v>
      </c>
      <c r="B238" t="s">
        <v>3</v>
      </c>
    </row>
    <row r="239" spans="1:39" x14ac:dyDescent="0.25">
      <c r="A239">
        <v>9040167</v>
      </c>
      <c r="B239" t="s">
        <v>3</v>
      </c>
      <c r="P239">
        <v>38</v>
      </c>
    </row>
    <row r="240" spans="1:39" x14ac:dyDescent="0.25">
      <c r="A240" s="14">
        <v>9054567</v>
      </c>
      <c r="B240" t="s">
        <v>3</v>
      </c>
    </row>
    <row r="241" spans="1:31" x14ac:dyDescent="0.25">
      <c r="A241" s="14">
        <v>9083682</v>
      </c>
      <c r="B241" t="s">
        <v>3</v>
      </c>
      <c r="R241">
        <v>45</v>
      </c>
    </row>
    <row r="242" spans="1:31" x14ac:dyDescent="0.25">
      <c r="A242" s="14">
        <v>9102044</v>
      </c>
      <c r="B242" t="s">
        <v>3</v>
      </c>
    </row>
    <row r="243" spans="1:31" x14ac:dyDescent="0.25">
      <c r="A243" s="14">
        <v>9119854</v>
      </c>
      <c r="B243" t="s">
        <v>3</v>
      </c>
    </row>
    <row r="244" spans="1:31" x14ac:dyDescent="0.25">
      <c r="A244">
        <v>9125126</v>
      </c>
      <c r="B244" t="s">
        <v>3</v>
      </c>
    </row>
    <row r="245" spans="1:31" x14ac:dyDescent="0.25">
      <c r="A245" s="14">
        <v>9174811</v>
      </c>
      <c r="B245" t="s">
        <v>3</v>
      </c>
    </row>
    <row r="246" spans="1:31" x14ac:dyDescent="0.25">
      <c r="A246">
        <v>10002875</v>
      </c>
      <c r="B246" t="s">
        <v>3</v>
      </c>
    </row>
    <row r="247" spans="1:31" x14ac:dyDescent="0.25">
      <c r="A247" s="19">
        <v>10023080</v>
      </c>
      <c r="B247" t="s">
        <v>3</v>
      </c>
    </row>
    <row r="248" spans="1:31" x14ac:dyDescent="0.25">
      <c r="A248">
        <v>10025212</v>
      </c>
      <c r="B248" t="s">
        <v>3</v>
      </c>
    </row>
    <row r="249" spans="1:31" x14ac:dyDescent="0.25">
      <c r="A249" s="14">
        <v>10069407</v>
      </c>
      <c r="B249" t="s">
        <v>3</v>
      </c>
    </row>
    <row r="250" spans="1:31" x14ac:dyDescent="0.25">
      <c r="A250">
        <v>10071135</v>
      </c>
      <c r="B250" t="s">
        <v>3</v>
      </c>
      <c r="AE250">
        <v>48</v>
      </c>
    </row>
    <row r="251" spans="1:31" x14ac:dyDescent="0.25">
      <c r="A251">
        <v>10083649</v>
      </c>
      <c r="B251" t="s">
        <v>3</v>
      </c>
    </row>
    <row r="252" spans="1:31" x14ac:dyDescent="0.25">
      <c r="A252">
        <v>10102021</v>
      </c>
      <c r="B252" t="s">
        <v>3</v>
      </c>
    </row>
    <row r="253" spans="1:31" x14ac:dyDescent="0.25">
      <c r="A253" s="14">
        <v>10123729</v>
      </c>
      <c r="B253" t="s">
        <v>3</v>
      </c>
    </row>
    <row r="254" spans="1:31" x14ac:dyDescent="0.25">
      <c r="A254">
        <v>10144736</v>
      </c>
      <c r="B254" t="s">
        <v>3</v>
      </c>
    </row>
    <row r="255" spans="1:31" x14ac:dyDescent="0.25">
      <c r="A255" s="14">
        <v>10157275</v>
      </c>
      <c r="B255" t="s">
        <v>3</v>
      </c>
    </row>
    <row r="256" spans="1:31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4" x14ac:dyDescent="0.25">
      <c r="A289" s="14">
        <v>500129</v>
      </c>
      <c r="B289" t="s">
        <v>0</v>
      </c>
    </row>
    <row r="290" spans="1:34" x14ac:dyDescent="0.25">
      <c r="A290" s="20">
        <v>1002033</v>
      </c>
      <c r="B290" t="s">
        <v>0</v>
      </c>
    </row>
    <row r="291" spans="1:34" x14ac:dyDescent="0.25">
      <c r="A291" s="14">
        <v>1003457</v>
      </c>
      <c r="B291" t="s">
        <v>0</v>
      </c>
    </row>
    <row r="292" spans="1:34" x14ac:dyDescent="0.25">
      <c r="A292" s="14">
        <v>2005223</v>
      </c>
      <c r="B292" t="s">
        <v>0</v>
      </c>
    </row>
    <row r="293" spans="1:34" x14ac:dyDescent="0.25">
      <c r="A293">
        <v>2006107</v>
      </c>
      <c r="B293" t="s">
        <v>0</v>
      </c>
    </row>
    <row r="294" spans="1:34" x14ac:dyDescent="0.25">
      <c r="A294" s="14">
        <v>2012014</v>
      </c>
      <c r="B294" t="s">
        <v>0</v>
      </c>
      <c r="J294">
        <v>40</v>
      </c>
      <c r="V294">
        <v>32.200000000000003</v>
      </c>
    </row>
    <row r="295" spans="1:34" x14ac:dyDescent="0.25">
      <c r="A295" s="14">
        <v>3000152</v>
      </c>
      <c r="B295" t="s">
        <v>0</v>
      </c>
      <c r="R295">
        <v>44</v>
      </c>
    </row>
    <row r="296" spans="1:34" x14ac:dyDescent="0.25">
      <c r="A296">
        <v>3014566</v>
      </c>
      <c r="B296" t="s">
        <v>0</v>
      </c>
    </row>
    <row r="297" spans="1:34" x14ac:dyDescent="0.25">
      <c r="A297">
        <v>3015058</v>
      </c>
      <c r="B297" t="s">
        <v>0</v>
      </c>
      <c r="J297">
        <v>34.9</v>
      </c>
      <c r="K297" s="23">
        <v>34.299999999999997</v>
      </c>
      <c r="L297">
        <v>39.9</v>
      </c>
      <c r="N297">
        <v>31.7</v>
      </c>
      <c r="T297">
        <v>31.2</v>
      </c>
      <c r="U297">
        <v>34.700000000000003</v>
      </c>
      <c r="Y297">
        <v>32.200000000000003</v>
      </c>
      <c r="AA297">
        <v>33.200000000000003</v>
      </c>
    </row>
    <row r="298" spans="1:34" x14ac:dyDescent="0.25">
      <c r="A298" s="18">
        <v>4000996</v>
      </c>
      <c r="B298" t="s">
        <v>0</v>
      </c>
      <c r="T298">
        <v>36</v>
      </c>
    </row>
    <row r="299" spans="1:34" x14ac:dyDescent="0.25">
      <c r="A299">
        <v>4003768</v>
      </c>
      <c r="B299" t="s">
        <v>0</v>
      </c>
    </row>
    <row r="300" spans="1:34" x14ac:dyDescent="0.25">
      <c r="A300">
        <v>4006540</v>
      </c>
      <c r="B300" t="s">
        <v>0</v>
      </c>
      <c r="AC300">
        <v>42</v>
      </c>
      <c r="AH300">
        <v>44</v>
      </c>
    </row>
    <row r="301" spans="1:34" x14ac:dyDescent="0.25">
      <c r="A301">
        <v>4007054</v>
      </c>
      <c r="B301" t="s">
        <v>0</v>
      </c>
      <c r="W301">
        <v>39</v>
      </c>
    </row>
    <row r="302" spans="1:34" x14ac:dyDescent="0.25">
      <c r="A302">
        <v>4011002</v>
      </c>
      <c r="B302" t="s">
        <v>0</v>
      </c>
      <c r="S302">
        <v>42</v>
      </c>
      <c r="T302">
        <v>38</v>
      </c>
      <c r="X302">
        <v>40</v>
      </c>
      <c r="AA302">
        <v>41</v>
      </c>
    </row>
    <row r="303" spans="1:34" x14ac:dyDescent="0.25">
      <c r="A303">
        <v>4900268</v>
      </c>
      <c r="B303" t="s">
        <v>0</v>
      </c>
    </row>
    <row r="304" spans="1:34" x14ac:dyDescent="0.25">
      <c r="A304">
        <v>5001097</v>
      </c>
      <c r="B304" t="s">
        <v>0</v>
      </c>
      <c r="L304">
        <v>40.6</v>
      </c>
      <c r="M304">
        <v>39.9</v>
      </c>
      <c r="S304">
        <v>40</v>
      </c>
      <c r="AA304">
        <v>42.4</v>
      </c>
    </row>
    <row r="305" spans="1:20" x14ac:dyDescent="0.25">
      <c r="A305">
        <v>5001098</v>
      </c>
      <c r="B305" t="s">
        <v>0</v>
      </c>
      <c r="I305">
        <v>41.8</v>
      </c>
      <c r="K305">
        <v>41.6</v>
      </c>
      <c r="L305">
        <v>41.1</v>
      </c>
    </row>
    <row r="306" spans="1:20" x14ac:dyDescent="0.25">
      <c r="A306">
        <v>5006152</v>
      </c>
      <c r="B306" t="s">
        <v>0</v>
      </c>
      <c r="P306">
        <v>47</v>
      </c>
      <c r="T306">
        <v>31</v>
      </c>
    </row>
    <row r="307" spans="1:20" x14ac:dyDescent="0.25">
      <c r="A307" s="16">
        <v>5011824</v>
      </c>
      <c r="B307" t="s">
        <v>0</v>
      </c>
    </row>
    <row r="308" spans="1:20" x14ac:dyDescent="0.25">
      <c r="A308">
        <v>5016179</v>
      </c>
      <c r="B308" t="s">
        <v>0</v>
      </c>
    </row>
    <row r="309" spans="1:20" x14ac:dyDescent="0.25">
      <c r="A309">
        <v>5018677</v>
      </c>
      <c r="B309" t="s">
        <v>0</v>
      </c>
    </row>
    <row r="310" spans="1:20" x14ac:dyDescent="0.25">
      <c r="A310">
        <v>8012361</v>
      </c>
      <c r="B310" t="s">
        <v>0</v>
      </c>
    </row>
    <row r="311" spans="1:20" x14ac:dyDescent="0.25">
      <c r="A311">
        <v>7079011</v>
      </c>
      <c r="B311" t="s">
        <v>0</v>
      </c>
    </row>
    <row r="312" spans="1:20" x14ac:dyDescent="0.25">
      <c r="A312">
        <v>8055349</v>
      </c>
      <c r="B312" t="s">
        <v>0</v>
      </c>
    </row>
    <row r="313" spans="1:20" x14ac:dyDescent="0.25">
      <c r="A313">
        <v>8135416</v>
      </c>
      <c r="B313" t="s">
        <v>0</v>
      </c>
    </row>
    <row r="314" spans="1:20" x14ac:dyDescent="0.25">
      <c r="A314">
        <v>93018945</v>
      </c>
      <c r="B314" t="s">
        <v>0</v>
      </c>
    </row>
    <row r="315" spans="1:20" x14ac:dyDescent="0.25">
      <c r="A315">
        <v>94009028</v>
      </c>
      <c r="B315" t="s">
        <v>0</v>
      </c>
    </row>
    <row r="316" spans="1:20" x14ac:dyDescent="0.25">
      <c r="A316">
        <v>95005907</v>
      </c>
      <c r="B316" t="s">
        <v>0</v>
      </c>
    </row>
    <row r="317" spans="1:20" x14ac:dyDescent="0.25">
      <c r="A317">
        <v>95900164</v>
      </c>
      <c r="B317" t="s">
        <v>0</v>
      </c>
    </row>
    <row r="318" spans="1:20" x14ac:dyDescent="0.25">
      <c r="A318">
        <v>96015811</v>
      </c>
      <c r="B318" t="s">
        <v>0</v>
      </c>
    </row>
    <row r="319" spans="1:20" x14ac:dyDescent="0.25">
      <c r="A319">
        <v>97001240</v>
      </c>
      <c r="B319" t="s">
        <v>0</v>
      </c>
    </row>
    <row r="320" spans="1:20" x14ac:dyDescent="0.25">
      <c r="A320">
        <v>97005366</v>
      </c>
      <c r="B320" t="s">
        <v>0</v>
      </c>
    </row>
    <row r="321" spans="1:25" x14ac:dyDescent="0.25">
      <c r="A321">
        <v>98000595</v>
      </c>
      <c r="B321" t="s">
        <v>0</v>
      </c>
    </row>
    <row r="322" spans="1:25" x14ac:dyDescent="0.25">
      <c r="A322">
        <v>98002692</v>
      </c>
      <c r="B322" t="s">
        <v>0</v>
      </c>
    </row>
    <row r="323" spans="1:25" x14ac:dyDescent="0.25">
      <c r="A323">
        <v>98005277</v>
      </c>
      <c r="B323" t="s">
        <v>0</v>
      </c>
      <c r="R323">
        <v>39.6</v>
      </c>
    </row>
    <row r="324" spans="1:25" x14ac:dyDescent="0.25">
      <c r="A324">
        <v>99001815</v>
      </c>
      <c r="B324" t="s">
        <v>0</v>
      </c>
    </row>
    <row r="325" spans="1:25" x14ac:dyDescent="0.25">
      <c r="A325">
        <v>6012361</v>
      </c>
      <c r="B325" t="s">
        <v>0</v>
      </c>
    </row>
    <row r="326" spans="1:25" x14ac:dyDescent="0.25">
      <c r="A326">
        <v>6015793</v>
      </c>
      <c r="B326" t="s">
        <v>0</v>
      </c>
    </row>
    <row r="327" spans="1:25" x14ac:dyDescent="0.25">
      <c r="A327">
        <v>6043619</v>
      </c>
      <c r="B327" t="s">
        <v>0</v>
      </c>
    </row>
    <row r="328" spans="1:25" x14ac:dyDescent="0.25">
      <c r="A328">
        <v>7001097</v>
      </c>
      <c r="B328" t="s">
        <v>0</v>
      </c>
    </row>
    <row r="329" spans="1:25" x14ac:dyDescent="0.25">
      <c r="A329">
        <v>7011435</v>
      </c>
      <c r="B329" t="s">
        <v>0</v>
      </c>
      <c r="S329">
        <v>37</v>
      </c>
      <c r="U329">
        <v>33</v>
      </c>
      <c r="Y329">
        <v>38</v>
      </c>
    </row>
    <row r="330" spans="1:25" x14ac:dyDescent="0.25">
      <c r="A330">
        <v>7045811</v>
      </c>
      <c r="B330" t="s">
        <v>0</v>
      </c>
    </row>
    <row r="331" spans="1:25" x14ac:dyDescent="0.25">
      <c r="A331">
        <v>7071198</v>
      </c>
      <c r="B331" t="s">
        <v>0</v>
      </c>
      <c r="C331">
        <v>35.6</v>
      </c>
      <c r="W331">
        <v>36.700000000000003</v>
      </c>
    </row>
    <row r="332" spans="1:25" x14ac:dyDescent="0.25">
      <c r="A332">
        <v>7101143</v>
      </c>
      <c r="B332" t="s">
        <v>0</v>
      </c>
    </row>
    <row r="333" spans="1:25" x14ac:dyDescent="0.25">
      <c r="A333">
        <v>8073350</v>
      </c>
      <c r="B333" t="s">
        <v>0</v>
      </c>
    </row>
    <row r="334" spans="1:25" x14ac:dyDescent="0.25">
      <c r="A334">
        <v>8073645</v>
      </c>
      <c r="B334" t="s">
        <v>0</v>
      </c>
    </row>
    <row r="335" spans="1:25" x14ac:dyDescent="0.25">
      <c r="A335" s="20">
        <v>8089666</v>
      </c>
      <c r="B335" t="s">
        <v>0</v>
      </c>
      <c r="O335">
        <v>32</v>
      </c>
      <c r="P335" s="23">
        <v>27</v>
      </c>
      <c r="Q335">
        <v>34</v>
      </c>
      <c r="S335" s="23">
        <v>25</v>
      </c>
      <c r="T335">
        <v>29</v>
      </c>
    </row>
    <row r="336" spans="1:25" x14ac:dyDescent="0.25">
      <c r="A336">
        <v>8103536</v>
      </c>
      <c r="B336" t="s">
        <v>0</v>
      </c>
    </row>
    <row r="337" spans="1:25" x14ac:dyDescent="0.25">
      <c r="A337" s="21">
        <v>8124816</v>
      </c>
      <c r="B337" t="s">
        <v>0</v>
      </c>
    </row>
    <row r="338" spans="1:25" x14ac:dyDescent="0.25">
      <c r="A338">
        <v>9003267</v>
      </c>
      <c r="B338" t="s">
        <v>0</v>
      </c>
    </row>
    <row r="339" spans="1:25" x14ac:dyDescent="0.25">
      <c r="A339">
        <v>9036964</v>
      </c>
      <c r="B339" t="s">
        <v>0</v>
      </c>
      <c r="T339">
        <v>46</v>
      </c>
    </row>
    <row r="340" spans="1:25" x14ac:dyDescent="0.25">
      <c r="A340">
        <v>9090287</v>
      </c>
      <c r="B340" t="s">
        <v>0</v>
      </c>
      <c r="V340">
        <v>34</v>
      </c>
      <c r="X340">
        <v>36</v>
      </c>
      <c r="Y340">
        <v>36</v>
      </c>
    </row>
    <row r="341" spans="1:25" x14ac:dyDescent="0.25">
      <c r="A341">
        <v>9095148</v>
      </c>
      <c r="B341" t="s">
        <v>0</v>
      </c>
    </row>
    <row r="342" spans="1:25" x14ac:dyDescent="0.25">
      <c r="A342" s="14">
        <v>9104979</v>
      </c>
      <c r="B342" t="s">
        <v>0</v>
      </c>
    </row>
    <row r="343" spans="1:25" x14ac:dyDescent="0.25">
      <c r="A343">
        <v>9139514</v>
      </c>
      <c r="B343" t="s">
        <v>0</v>
      </c>
    </row>
    <row r="344" spans="1:25" x14ac:dyDescent="0.25">
      <c r="A344">
        <v>10020659</v>
      </c>
      <c r="B344" t="s">
        <v>0</v>
      </c>
    </row>
    <row r="345" spans="1:25" x14ac:dyDescent="0.25">
      <c r="A345">
        <v>10025902</v>
      </c>
      <c r="B345" t="s">
        <v>0</v>
      </c>
    </row>
    <row r="346" spans="1:25" x14ac:dyDescent="0.25">
      <c r="A346">
        <v>10027654</v>
      </c>
      <c r="B346" t="s">
        <v>0</v>
      </c>
    </row>
    <row r="347" spans="1:25" x14ac:dyDescent="0.25">
      <c r="A347">
        <v>10084485</v>
      </c>
      <c r="B347" t="s">
        <v>0</v>
      </c>
    </row>
    <row r="348" spans="1:25" x14ac:dyDescent="0.25">
      <c r="A348">
        <v>10098420</v>
      </c>
      <c r="B348" t="s">
        <v>0</v>
      </c>
    </row>
    <row r="349" spans="1:25" x14ac:dyDescent="0.25">
      <c r="A349">
        <v>10129565</v>
      </c>
      <c r="B349" t="s">
        <v>0</v>
      </c>
    </row>
    <row r="350" spans="1:25" x14ac:dyDescent="0.25">
      <c r="A350" s="14">
        <v>10146828</v>
      </c>
      <c r="B350" t="s">
        <v>0</v>
      </c>
    </row>
    <row r="351" spans="1:25" x14ac:dyDescent="0.25">
      <c r="A351">
        <v>10163776</v>
      </c>
      <c r="B351" t="s">
        <v>0</v>
      </c>
    </row>
    <row r="352" spans="1:25" x14ac:dyDescent="0.25">
      <c r="A352">
        <v>10173664</v>
      </c>
      <c r="B352" t="s">
        <v>0</v>
      </c>
      <c r="V352">
        <v>46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0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E55"/>
  <sheetViews>
    <sheetView workbookViewId="0">
      <selection activeCell="E13" sqref="E6:E13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3.140625" bestFit="1" customWidth="1"/>
    <col min="4" max="4" width="81.140625" bestFit="1" customWidth="1"/>
    <col min="5" max="5" width="30.28515625" bestFit="1" customWidth="1"/>
  </cols>
  <sheetData>
    <row r="1" spans="1:5" x14ac:dyDescent="0.25">
      <c r="A1" s="43" t="s">
        <v>96</v>
      </c>
      <c r="B1" s="43" t="s">
        <v>97</v>
      </c>
      <c r="C1" s="43" t="s">
        <v>2377</v>
      </c>
      <c r="D1" s="43" t="s">
        <v>95</v>
      </c>
      <c r="E1" s="43" t="s">
        <v>133</v>
      </c>
    </row>
    <row r="2" spans="1:5" x14ac:dyDescent="0.25">
      <c r="A2" s="43">
        <v>5004654</v>
      </c>
      <c r="B2" s="43" t="s">
        <v>5</v>
      </c>
      <c r="C2" s="43" t="s">
        <v>2377</v>
      </c>
      <c r="D2" s="43" t="s">
        <v>2392</v>
      </c>
      <c r="E2" s="43">
        <v>8</v>
      </c>
    </row>
    <row r="3" spans="1:5" x14ac:dyDescent="0.25">
      <c r="A3" s="43">
        <v>3015058</v>
      </c>
      <c r="B3" s="43" t="s">
        <v>0</v>
      </c>
      <c r="C3" s="43" t="s">
        <v>2377</v>
      </c>
      <c r="D3" s="43" t="s">
        <v>2399</v>
      </c>
      <c r="E3" s="43">
        <v>8</v>
      </c>
    </row>
    <row r="4" spans="1:5" x14ac:dyDescent="0.25">
      <c r="A4" s="43">
        <v>6015647</v>
      </c>
      <c r="B4" s="43" t="s">
        <v>3</v>
      </c>
      <c r="C4" s="43" t="s">
        <v>2377</v>
      </c>
      <c r="D4" s="43" t="s">
        <v>2396</v>
      </c>
      <c r="E4" s="43">
        <v>7</v>
      </c>
    </row>
    <row r="5" spans="1:5" x14ac:dyDescent="0.25">
      <c r="A5" s="43">
        <v>10010926</v>
      </c>
      <c r="B5" s="43" t="s">
        <v>5</v>
      </c>
      <c r="C5" s="43" t="s">
        <v>2377</v>
      </c>
      <c r="D5" s="43" t="s">
        <v>2383</v>
      </c>
      <c r="E5" s="43">
        <v>6</v>
      </c>
    </row>
    <row r="6" spans="1:5" x14ac:dyDescent="0.25">
      <c r="A6" s="43">
        <v>9044899</v>
      </c>
      <c r="B6" s="43" t="s">
        <v>5</v>
      </c>
      <c r="C6" s="43" t="s">
        <v>2377</v>
      </c>
      <c r="D6" s="43" t="s">
        <v>2382</v>
      </c>
      <c r="E6" s="43">
        <v>5</v>
      </c>
    </row>
    <row r="7" spans="1:5" x14ac:dyDescent="0.25">
      <c r="A7" s="43">
        <v>1005522</v>
      </c>
      <c r="B7" s="43" t="s">
        <v>5</v>
      </c>
      <c r="C7" s="43" t="s">
        <v>2377</v>
      </c>
      <c r="D7" s="43" t="s">
        <v>2385</v>
      </c>
      <c r="E7" s="43">
        <v>5</v>
      </c>
    </row>
    <row r="8" spans="1:5" x14ac:dyDescent="0.25">
      <c r="A8" s="43">
        <v>2000646</v>
      </c>
      <c r="B8" s="43" t="s">
        <v>5</v>
      </c>
      <c r="C8" s="43" t="s">
        <v>2377</v>
      </c>
      <c r="D8" s="43" t="s">
        <v>2387</v>
      </c>
      <c r="E8" s="43">
        <v>5</v>
      </c>
    </row>
    <row r="9" spans="1:5" x14ac:dyDescent="0.25">
      <c r="A9" s="43">
        <v>4011027</v>
      </c>
      <c r="B9" s="43" t="s">
        <v>5</v>
      </c>
      <c r="C9" s="43" t="s">
        <v>2377</v>
      </c>
      <c r="D9" s="43" t="s">
        <v>2391</v>
      </c>
      <c r="E9" s="43">
        <v>5</v>
      </c>
    </row>
    <row r="10" spans="1:5" x14ac:dyDescent="0.25">
      <c r="A10">
        <v>8089666</v>
      </c>
      <c r="B10" s="43" t="s">
        <v>0</v>
      </c>
      <c r="C10" s="43" t="s">
        <v>2377</v>
      </c>
      <c r="D10" t="s">
        <v>2407</v>
      </c>
      <c r="E10">
        <v>5</v>
      </c>
    </row>
    <row r="11" spans="1:5" x14ac:dyDescent="0.25">
      <c r="A11" s="43">
        <v>9039416</v>
      </c>
      <c r="B11" s="43" t="s">
        <v>5</v>
      </c>
      <c r="C11" s="43" t="s">
        <v>2377</v>
      </c>
      <c r="D11" s="43" t="s">
        <v>2381</v>
      </c>
      <c r="E11" s="43">
        <v>4</v>
      </c>
    </row>
    <row r="12" spans="1:5" x14ac:dyDescent="0.25">
      <c r="A12" s="43">
        <v>1009760</v>
      </c>
      <c r="B12" s="43" t="s">
        <v>5</v>
      </c>
      <c r="C12" s="43" t="s">
        <v>2377</v>
      </c>
      <c r="D12" s="43" t="s">
        <v>2386</v>
      </c>
      <c r="E12" s="43">
        <v>4</v>
      </c>
    </row>
    <row r="13" spans="1:5" x14ac:dyDescent="0.25">
      <c r="A13" s="43">
        <v>4009906</v>
      </c>
      <c r="B13" s="43" t="s">
        <v>5</v>
      </c>
      <c r="C13" s="43" t="s">
        <v>2377</v>
      </c>
      <c r="D13" s="43" t="s">
        <v>2390</v>
      </c>
      <c r="E13" s="43">
        <v>4</v>
      </c>
    </row>
    <row r="14" spans="1:5" x14ac:dyDescent="0.25">
      <c r="A14">
        <v>4011002</v>
      </c>
      <c r="B14" s="43" t="s">
        <v>0</v>
      </c>
      <c r="C14" s="43" t="s">
        <v>2377</v>
      </c>
      <c r="D14" t="s">
        <v>2401</v>
      </c>
      <c r="E14">
        <v>4</v>
      </c>
    </row>
    <row r="15" spans="1:5" x14ac:dyDescent="0.25">
      <c r="A15">
        <v>5001097</v>
      </c>
      <c r="B15" s="43" t="s">
        <v>0</v>
      </c>
      <c r="C15" s="43" t="s">
        <v>2377</v>
      </c>
      <c r="D15" t="s">
        <v>2402</v>
      </c>
      <c r="E15">
        <v>4</v>
      </c>
    </row>
    <row r="16" spans="1:5" x14ac:dyDescent="0.25">
      <c r="A16" s="43">
        <v>9016278</v>
      </c>
      <c r="B16" s="43" t="s">
        <v>5</v>
      </c>
      <c r="C16" s="43" t="s">
        <v>2377</v>
      </c>
      <c r="D16" s="43" t="s">
        <v>2378</v>
      </c>
      <c r="E16" s="43">
        <v>3</v>
      </c>
    </row>
    <row r="17" spans="1:5" x14ac:dyDescent="0.25">
      <c r="A17" s="43">
        <v>9030684</v>
      </c>
      <c r="B17" s="43" t="s">
        <v>5</v>
      </c>
      <c r="C17" s="43" t="s">
        <v>2377</v>
      </c>
      <c r="D17" s="43" t="s">
        <v>2379</v>
      </c>
      <c r="E17" s="43">
        <v>3</v>
      </c>
    </row>
    <row r="18" spans="1:5" x14ac:dyDescent="0.25">
      <c r="A18" s="43">
        <v>500245</v>
      </c>
      <c r="B18" s="43" t="s">
        <v>3</v>
      </c>
      <c r="C18" s="43" t="s">
        <v>2377</v>
      </c>
      <c r="D18" s="43" t="s">
        <v>2393</v>
      </c>
      <c r="E18" s="43">
        <v>3</v>
      </c>
    </row>
    <row r="19" spans="1:5" x14ac:dyDescent="0.25">
      <c r="A19" s="43">
        <v>2005572</v>
      </c>
      <c r="B19" s="43" t="s">
        <v>3</v>
      </c>
      <c r="C19" s="43" t="s">
        <v>2377</v>
      </c>
      <c r="D19" s="43" t="s">
        <v>2394</v>
      </c>
      <c r="E19" s="43">
        <v>3</v>
      </c>
    </row>
    <row r="20" spans="1:5" x14ac:dyDescent="0.25">
      <c r="A20" s="43">
        <v>3009633</v>
      </c>
      <c r="B20" s="43" t="s">
        <v>3</v>
      </c>
      <c r="C20" s="43" t="s">
        <v>2377</v>
      </c>
      <c r="D20" s="43" t="s">
        <v>2395</v>
      </c>
      <c r="E20" s="43">
        <v>3</v>
      </c>
    </row>
    <row r="21" spans="1:5" x14ac:dyDescent="0.25">
      <c r="A21">
        <v>5001098</v>
      </c>
      <c r="B21" s="43" t="s">
        <v>0</v>
      </c>
      <c r="C21" s="43" t="s">
        <v>2377</v>
      </c>
      <c r="D21" t="s">
        <v>2403</v>
      </c>
      <c r="E21">
        <v>3</v>
      </c>
    </row>
    <row r="22" spans="1:5" x14ac:dyDescent="0.25">
      <c r="A22">
        <v>7011435</v>
      </c>
      <c r="B22" s="43" t="s">
        <v>0</v>
      </c>
      <c r="C22" s="43" t="s">
        <v>2377</v>
      </c>
      <c r="D22" t="s">
        <v>2405</v>
      </c>
      <c r="E22">
        <v>3</v>
      </c>
    </row>
    <row r="23" spans="1:5" x14ac:dyDescent="0.25">
      <c r="A23">
        <v>9090287</v>
      </c>
      <c r="B23" s="43" t="s">
        <v>0</v>
      </c>
      <c r="C23" s="43" t="s">
        <v>2377</v>
      </c>
      <c r="D23" t="s">
        <v>2408</v>
      </c>
      <c r="E23">
        <v>3</v>
      </c>
    </row>
    <row r="24" spans="1:5" x14ac:dyDescent="0.25">
      <c r="A24" s="43">
        <v>9038676</v>
      </c>
      <c r="B24" s="43" t="s">
        <v>5</v>
      </c>
      <c r="C24" s="43" t="s">
        <v>2377</v>
      </c>
      <c r="D24" s="43" t="s">
        <v>2380</v>
      </c>
      <c r="E24" s="43">
        <v>2</v>
      </c>
    </row>
    <row r="25" spans="1:5" x14ac:dyDescent="0.25">
      <c r="A25" s="43">
        <v>324</v>
      </c>
      <c r="B25" s="43" t="s">
        <v>5</v>
      </c>
      <c r="C25" s="43" t="s">
        <v>2377</v>
      </c>
      <c r="D25" s="43" t="s">
        <v>2384</v>
      </c>
      <c r="E25" s="43">
        <v>2</v>
      </c>
    </row>
    <row r="26" spans="1:5" x14ac:dyDescent="0.25">
      <c r="A26" s="43">
        <v>3016056</v>
      </c>
      <c r="B26" s="43" t="s">
        <v>5</v>
      </c>
      <c r="C26" s="43" t="s">
        <v>2377</v>
      </c>
      <c r="D26" s="43" t="s">
        <v>2388</v>
      </c>
      <c r="E26" s="43">
        <v>2</v>
      </c>
    </row>
    <row r="27" spans="1:5" x14ac:dyDescent="0.25">
      <c r="A27" s="43">
        <v>4002206</v>
      </c>
      <c r="B27" s="43" t="s">
        <v>5</v>
      </c>
      <c r="C27" s="43" t="s">
        <v>2377</v>
      </c>
      <c r="D27" s="43" t="s">
        <v>2389</v>
      </c>
      <c r="E27" s="43">
        <v>2</v>
      </c>
    </row>
    <row r="28" spans="1:5" x14ac:dyDescent="0.25">
      <c r="A28" s="43">
        <v>7086224</v>
      </c>
      <c r="B28" s="43" t="s">
        <v>3</v>
      </c>
      <c r="C28" s="43" t="s">
        <v>2377</v>
      </c>
      <c r="D28" s="43" t="s">
        <v>2397</v>
      </c>
      <c r="E28" s="43">
        <v>2</v>
      </c>
    </row>
    <row r="29" spans="1:5" x14ac:dyDescent="0.25">
      <c r="A29" s="43">
        <v>2012014</v>
      </c>
      <c r="B29" s="43" t="s">
        <v>0</v>
      </c>
      <c r="C29" s="43" t="s">
        <v>2377</v>
      </c>
      <c r="D29" s="43" t="s">
        <v>2398</v>
      </c>
      <c r="E29" s="43">
        <v>2</v>
      </c>
    </row>
    <row r="30" spans="1:5" x14ac:dyDescent="0.25">
      <c r="A30">
        <v>4006540</v>
      </c>
      <c r="B30" s="43" t="s">
        <v>0</v>
      </c>
      <c r="C30" s="43" t="s">
        <v>2377</v>
      </c>
      <c r="D30" t="s">
        <v>2400</v>
      </c>
      <c r="E30">
        <v>2</v>
      </c>
    </row>
    <row r="31" spans="1:5" x14ac:dyDescent="0.25">
      <c r="A31">
        <v>5006152</v>
      </c>
      <c r="B31" s="43" t="s">
        <v>0</v>
      </c>
      <c r="C31" s="43" t="s">
        <v>2377</v>
      </c>
      <c r="D31" t="s">
        <v>2404</v>
      </c>
      <c r="E31">
        <v>2</v>
      </c>
    </row>
    <row r="32" spans="1:5" x14ac:dyDescent="0.25">
      <c r="A32">
        <v>7071198</v>
      </c>
      <c r="B32" s="43" t="s">
        <v>0</v>
      </c>
      <c r="C32" s="43" t="s">
        <v>2377</v>
      </c>
      <c r="D32" t="s">
        <v>2406</v>
      </c>
      <c r="E32">
        <v>2</v>
      </c>
    </row>
    <row r="33" spans="1:5" x14ac:dyDescent="0.25">
      <c r="A33" s="43">
        <v>1003215</v>
      </c>
      <c r="B33" s="43" t="s">
        <v>16</v>
      </c>
      <c r="C33" s="43" t="s">
        <v>2377</v>
      </c>
      <c r="D33" s="43" t="s">
        <v>2344</v>
      </c>
      <c r="E33" s="43">
        <v>1</v>
      </c>
    </row>
    <row r="34" spans="1:5" x14ac:dyDescent="0.25">
      <c r="A34" s="43">
        <v>10023001</v>
      </c>
      <c r="B34" s="43" t="s">
        <v>14</v>
      </c>
      <c r="C34" s="43" t="s">
        <v>2377</v>
      </c>
      <c r="D34" s="43" t="s">
        <v>2344</v>
      </c>
      <c r="E34" s="43">
        <v>1</v>
      </c>
    </row>
    <row r="35" spans="1:5" x14ac:dyDescent="0.25">
      <c r="A35" s="43">
        <v>14222171</v>
      </c>
      <c r="B35" s="43" t="s">
        <v>14</v>
      </c>
      <c r="C35" s="43" t="s">
        <v>2377</v>
      </c>
      <c r="D35" s="43" t="s">
        <v>2344</v>
      </c>
      <c r="E35" s="43">
        <v>1</v>
      </c>
    </row>
    <row r="36" spans="1:5" x14ac:dyDescent="0.25">
      <c r="A36" s="43">
        <v>1006143</v>
      </c>
      <c r="B36" s="43" t="s">
        <v>14</v>
      </c>
      <c r="C36" s="43" t="s">
        <v>2377</v>
      </c>
      <c r="D36" s="43" t="s">
        <v>2344</v>
      </c>
      <c r="E36" s="43">
        <v>1</v>
      </c>
    </row>
    <row r="37" spans="1:5" x14ac:dyDescent="0.25">
      <c r="A37" s="43">
        <v>7089231</v>
      </c>
      <c r="B37" s="43" t="s">
        <v>5</v>
      </c>
      <c r="C37" s="43" t="s">
        <v>2377</v>
      </c>
      <c r="D37" s="43" t="s">
        <v>2344</v>
      </c>
      <c r="E37" s="43">
        <v>1</v>
      </c>
    </row>
    <row r="38" spans="1:5" x14ac:dyDescent="0.25">
      <c r="A38" s="43">
        <v>9003331</v>
      </c>
      <c r="B38" s="43" t="s">
        <v>5</v>
      </c>
      <c r="C38" s="43" t="s">
        <v>2377</v>
      </c>
      <c r="D38" s="43" t="s">
        <v>2368</v>
      </c>
      <c r="E38" s="43">
        <v>1</v>
      </c>
    </row>
    <row r="39" spans="1:5" x14ac:dyDescent="0.25">
      <c r="A39" s="43">
        <v>9003370</v>
      </c>
      <c r="B39" s="43" t="s">
        <v>5</v>
      </c>
      <c r="C39" s="43" t="s">
        <v>2377</v>
      </c>
      <c r="D39" s="43" t="s">
        <v>2345</v>
      </c>
      <c r="E39" s="43">
        <v>1</v>
      </c>
    </row>
    <row r="40" spans="1:5" x14ac:dyDescent="0.25">
      <c r="A40" s="43">
        <v>9031387</v>
      </c>
      <c r="B40" s="43" t="s">
        <v>5</v>
      </c>
      <c r="C40" s="43" t="s">
        <v>2377</v>
      </c>
      <c r="D40" s="43" t="s">
        <v>2362</v>
      </c>
      <c r="E40" s="43">
        <v>1</v>
      </c>
    </row>
    <row r="41" spans="1:5" x14ac:dyDescent="0.25">
      <c r="A41" s="43">
        <v>9052398</v>
      </c>
      <c r="B41" s="43" t="s">
        <v>5</v>
      </c>
      <c r="C41" s="43" t="s">
        <v>2377</v>
      </c>
      <c r="D41" s="43" t="s">
        <v>2345</v>
      </c>
      <c r="E41" s="43">
        <v>1</v>
      </c>
    </row>
    <row r="42" spans="1:5" x14ac:dyDescent="0.25">
      <c r="A42" s="43">
        <v>3909</v>
      </c>
      <c r="B42" s="43" t="s">
        <v>5</v>
      </c>
      <c r="C42" s="43" t="s">
        <v>2377</v>
      </c>
      <c r="D42" s="43" t="s">
        <v>2371</v>
      </c>
      <c r="E42" s="43">
        <v>1</v>
      </c>
    </row>
    <row r="43" spans="1:5" x14ac:dyDescent="0.25">
      <c r="A43" s="43">
        <v>2002573</v>
      </c>
      <c r="B43" s="43" t="s">
        <v>3</v>
      </c>
      <c r="C43" s="43" t="s">
        <v>2377</v>
      </c>
      <c r="D43" s="43" t="s">
        <v>2352</v>
      </c>
      <c r="E43" s="43">
        <v>1</v>
      </c>
    </row>
    <row r="44" spans="1:5" x14ac:dyDescent="0.25">
      <c r="A44" s="43">
        <v>3011892</v>
      </c>
      <c r="B44" s="43" t="s">
        <v>3</v>
      </c>
      <c r="C44" s="43" t="s">
        <v>2377</v>
      </c>
      <c r="D44" s="43" t="s">
        <v>2354</v>
      </c>
      <c r="E44" s="43">
        <v>1</v>
      </c>
    </row>
    <row r="45" spans="1:5" x14ac:dyDescent="0.25">
      <c r="A45" s="43">
        <v>9040167</v>
      </c>
      <c r="B45" s="43" t="s">
        <v>3</v>
      </c>
      <c r="C45" s="43" t="s">
        <v>2377</v>
      </c>
      <c r="D45" s="43" t="s">
        <v>2342</v>
      </c>
      <c r="E45" s="43">
        <v>1</v>
      </c>
    </row>
    <row r="46" spans="1:5" x14ac:dyDescent="0.25">
      <c r="A46" s="43">
        <v>9083682</v>
      </c>
      <c r="B46" s="43" t="s">
        <v>3</v>
      </c>
      <c r="C46" s="43" t="s">
        <v>2377</v>
      </c>
      <c r="D46" s="43" t="s">
        <v>2344</v>
      </c>
      <c r="E46" s="43">
        <v>1</v>
      </c>
    </row>
    <row r="47" spans="1:5" x14ac:dyDescent="0.25">
      <c r="A47" s="43">
        <v>10071135</v>
      </c>
      <c r="B47" s="43" t="s">
        <v>3</v>
      </c>
      <c r="C47" s="43" t="s">
        <v>2377</v>
      </c>
      <c r="D47" s="43" t="s">
        <v>2357</v>
      </c>
      <c r="E47" s="43">
        <v>1</v>
      </c>
    </row>
    <row r="48" spans="1:5" x14ac:dyDescent="0.25">
      <c r="A48" s="43">
        <v>3000152</v>
      </c>
      <c r="B48" s="43" t="s">
        <v>0</v>
      </c>
      <c r="C48" s="43" t="s">
        <v>2377</v>
      </c>
      <c r="D48" s="43" t="s">
        <v>2344</v>
      </c>
      <c r="E48" s="43">
        <v>1</v>
      </c>
    </row>
    <row r="49" spans="1:5" x14ac:dyDescent="0.25">
      <c r="A49" s="43">
        <v>4000996</v>
      </c>
      <c r="B49" s="43" t="s">
        <v>0</v>
      </c>
      <c r="C49" s="43" t="s">
        <v>2377</v>
      </c>
      <c r="D49" s="43" t="s">
        <v>2346</v>
      </c>
      <c r="E49" s="43">
        <v>1</v>
      </c>
    </row>
    <row r="50" spans="1:5" x14ac:dyDescent="0.25">
      <c r="A50">
        <v>4007054</v>
      </c>
      <c r="B50" s="43" t="s">
        <v>0</v>
      </c>
      <c r="C50" s="43" t="s">
        <v>2377</v>
      </c>
      <c r="D50" t="s">
        <v>2349</v>
      </c>
      <c r="E50">
        <v>1</v>
      </c>
    </row>
    <row r="51" spans="1:5" x14ac:dyDescent="0.25">
      <c r="A51">
        <v>98005277</v>
      </c>
      <c r="B51" s="43" t="s">
        <v>0</v>
      </c>
      <c r="C51" s="43" t="s">
        <v>2377</v>
      </c>
      <c r="D51" t="s">
        <v>2344</v>
      </c>
      <c r="E51">
        <v>1</v>
      </c>
    </row>
    <row r="52" spans="1:5" x14ac:dyDescent="0.25">
      <c r="A52">
        <v>9036964</v>
      </c>
      <c r="B52" s="43" t="s">
        <v>0</v>
      </c>
      <c r="C52" s="43" t="s">
        <v>2377</v>
      </c>
      <c r="D52" t="s">
        <v>2346</v>
      </c>
      <c r="E52">
        <v>1</v>
      </c>
    </row>
    <row r="53" spans="1:5" x14ac:dyDescent="0.25">
      <c r="A53">
        <v>10173664</v>
      </c>
      <c r="B53" s="43" t="s">
        <v>0</v>
      </c>
      <c r="C53" s="43" t="s">
        <v>2377</v>
      </c>
      <c r="D53" t="s">
        <v>2348</v>
      </c>
      <c r="E53">
        <v>1</v>
      </c>
    </row>
    <row r="55" spans="1:5" x14ac:dyDescent="0.25">
      <c r="A55">
        <f>SUBTOTAL(2,Hämatokrit[Edited_BfArM Nummer2])</f>
        <v>52</v>
      </c>
      <c r="E55">
        <f>SUBTOTAL(9,Hämatokrit[Total Number of Observations])</f>
        <v>137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AI370"/>
  <sheetViews>
    <sheetView workbookViewId="0">
      <selection sqref="A1:AI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6" width="23.28515625" customWidth="1"/>
    <col min="7" max="13" width="22.28515625" customWidth="1"/>
    <col min="14" max="14" width="20.7109375" customWidth="1"/>
    <col min="15" max="22" width="12.140625" customWidth="1"/>
    <col min="23" max="35" width="13.140625" customWidth="1"/>
  </cols>
  <sheetData>
    <row r="1" spans="1:35" x14ac:dyDescent="0.25">
      <c r="A1" s="6" t="s">
        <v>96</v>
      </c>
      <c r="B1" s="7" t="s">
        <v>97</v>
      </c>
      <c r="C1" s="2" t="s">
        <v>2409</v>
      </c>
      <c r="D1" s="2" t="s">
        <v>2410</v>
      </c>
      <c r="E1" s="2" t="s">
        <v>2411</v>
      </c>
      <c r="F1" s="2" t="s">
        <v>2412</v>
      </c>
      <c r="G1" s="2" t="s">
        <v>2413</v>
      </c>
      <c r="H1" s="2" t="s">
        <v>2414</v>
      </c>
      <c r="I1" s="2" t="s">
        <v>2415</v>
      </c>
      <c r="J1" s="2" t="s">
        <v>2416</v>
      </c>
      <c r="K1" s="2" t="s">
        <v>2417</v>
      </c>
      <c r="L1" s="2" t="s">
        <v>2418</v>
      </c>
      <c r="M1" s="2" t="s">
        <v>2419</v>
      </c>
      <c r="N1" s="2" t="s">
        <v>2420</v>
      </c>
      <c r="O1" s="2" t="s">
        <v>2421</v>
      </c>
      <c r="P1" s="2" t="s">
        <v>2422</v>
      </c>
      <c r="Q1" s="2" t="s">
        <v>2423</v>
      </c>
      <c r="R1" s="2" t="s">
        <v>2424</v>
      </c>
      <c r="S1" s="2" t="s">
        <v>2425</v>
      </c>
      <c r="T1" s="2" t="s">
        <v>2426</v>
      </c>
      <c r="U1" s="2" t="s">
        <v>2427</v>
      </c>
      <c r="V1" s="2" t="s">
        <v>2428</v>
      </c>
      <c r="W1" s="2" t="s">
        <v>2429</v>
      </c>
      <c r="X1" s="2" t="s">
        <v>2430</v>
      </c>
      <c r="Y1" s="2" t="s">
        <v>2431</v>
      </c>
      <c r="Z1" s="2" t="s">
        <v>2432</v>
      </c>
      <c r="AA1" s="2" t="s">
        <v>2433</v>
      </c>
      <c r="AB1" s="2" t="s">
        <v>2434</v>
      </c>
      <c r="AC1" s="2" t="s">
        <v>2435</v>
      </c>
      <c r="AD1" s="2" t="s">
        <v>2436</v>
      </c>
      <c r="AE1" s="2" t="s">
        <v>2437</v>
      </c>
      <c r="AF1" s="2" t="s">
        <v>2438</v>
      </c>
      <c r="AG1" s="2" t="s">
        <v>2439</v>
      </c>
      <c r="AH1" s="2" t="s">
        <v>2440</v>
      </c>
      <c r="AI1" s="2" t="s">
        <v>2441</v>
      </c>
    </row>
    <row r="2" spans="1:35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spans="1:35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spans="1:35" x14ac:dyDescent="0.25">
      <c r="A5">
        <v>95005911</v>
      </c>
      <c r="B5" t="s">
        <v>20</v>
      </c>
    </row>
    <row r="6" spans="1:35" x14ac:dyDescent="0.25">
      <c r="A6">
        <v>99001908</v>
      </c>
      <c r="B6" t="s">
        <v>20</v>
      </c>
    </row>
    <row r="7" spans="1:35" x14ac:dyDescent="0.25">
      <c r="A7">
        <v>99004067</v>
      </c>
      <c r="B7" t="s">
        <v>20</v>
      </c>
    </row>
    <row r="8" spans="1:35" x14ac:dyDescent="0.25">
      <c r="A8">
        <v>97002136</v>
      </c>
      <c r="B8" t="s">
        <v>20</v>
      </c>
    </row>
    <row r="9" spans="1:35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</row>
    <row r="10" spans="1:35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</row>
    <row r="11" spans="1:35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spans="1:35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 spans="1:35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 spans="1:35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 spans="1:35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</row>
    <row r="16" spans="1:35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</row>
    <row r="17" spans="1:35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</row>
    <row r="18" spans="1:35" x14ac:dyDescent="0.25">
      <c r="A18">
        <v>1480</v>
      </c>
      <c r="B18" t="s">
        <v>16</v>
      </c>
    </row>
    <row r="19" spans="1:35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</row>
    <row r="20" spans="1:35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>
        <v>82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</row>
    <row r="21" spans="1:35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</row>
    <row r="22" spans="1:35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</row>
    <row r="23" spans="1:35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x14ac:dyDescent="0.25">
      <c r="A26">
        <v>99000897</v>
      </c>
      <c r="B26" t="s">
        <v>16</v>
      </c>
    </row>
    <row r="27" spans="1:35" x14ac:dyDescent="0.25">
      <c r="A27">
        <v>99001245</v>
      </c>
      <c r="B27" t="s">
        <v>16</v>
      </c>
    </row>
    <row r="28" spans="1:35" x14ac:dyDescent="0.25">
      <c r="A28">
        <v>99001902</v>
      </c>
      <c r="B28" t="s">
        <v>16</v>
      </c>
    </row>
    <row r="29" spans="1:35" x14ac:dyDescent="0.25">
      <c r="A29">
        <v>99001912</v>
      </c>
      <c r="B29" t="s">
        <v>16</v>
      </c>
    </row>
    <row r="30" spans="1:35" x14ac:dyDescent="0.25">
      <c r="A30">
        <v>99001913</v>
      </c>
      <c r="B30" t="s">
        <v>16</v>
      </c>
    </row>
    <row r="31" spans="1:35" x14ac:dyDescent="0.25">
      <c r="A31">
        <v>99001937</v>
      </c>
      <c r="B31" t="s">
        <v>16</v>
      </c>
    </row>
    <row r="32" spans="1:35" x14ac:dyDescent="0.25">
      <c r="A32">
        <v>99001943</v>
      </c>
      <c r="B32" t="s">
        <v>16</v>
      </c>
    </row>
    <row r="33" spans="1:35" x14ac:dyDescent="0.25">
      <c r="A33">
        <v>99001927</v>
      </c>
      <c r="B33" t="s">
        <v>16</v>
      </c>
    </row>
    <row r="34" spans="1:35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</row>
    <row r="35" spans="1:35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</row>
    <row r="36" spans="1:35" x14ac:dyDescent="0.25">
      <c r="A36" s="14">
        <v>96018835</v>
      </c>
      <c r="B36" t="s">
        <v>16</v>
      </c>
    </row>
    <row r="37" spans="1:35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</row>
    <row r="38" spans="1:35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</row>
    <row r="40" spans="1:35" x14ac:dyDescent="0.25">
      <c r="A40" s="15">
        <v>6016435</v>
      </c>
      <c r="B40" t="s">
        <v>14</v>
      </c>
    </row>
    <row r="41" spans="1:35" x14ac:dyDescent="0.25">
      <c r="A41">
        <v>8045149</v>
      </c>
      <c r="B41" t="s">
        <v>14</v>
      </c>
    </row>
    <row r="42" spans="1:35" x14ac:dyDescent="0.25">
      <c r="A42">
        <v>10023001</v>
      </c>
      <c r="B42" t="s">
        <v>14</v>
      </c>
      <c r="N42">
        <v>82</v>
      </c>
    </row>
    <row r="43" spans="1:35" x14ac:dyDescent="0.25">
      <c r="A43">
        <v>10027526</v>
      </c>
      <c r="B43" t="s">
        <v>14</v>
      </c>
    </row>
    <row r="44" spans="1:35" x14ac:dyDescent="0.25">
      <c r="A44">
        <v>14222171</v>
      </c>
      <c r="B44" t="s">
        <v>14</v>
      </c>
    </row>
    <row r="45" spans="1:35" x14ac:dyDescent="0.25">
      <c r="A45">
        <v>1006143</v>
      </c>
      <c r="B45" t="s">
        <v>14</v>
      </c>
    </row>
    <row r="46" spans="1:35" x14ac:dyDescent="0.25">
      <c r="A46">
        <v>6006917</v>
      </c>
      <c r="B46" t="s">
        <v>14</v>
      </c>
    </row>
    <row r="48" spans="1:35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19" x14ac:dyDescent="0.25">
      <c r="A81">
        <v>8127397</v>
      </c>
      <c r="B81" t="s">
        <v>5</v>
      </c>
    </row>
    <row r="82" spans="1:19" x14ac:dyDescent="0.25">
      <c r="A82">
        <v>8130998</v>
      </c>
      <c r="B82" t="s">
        <v>5</v>
      </c>
    </row>
    <row r="83" spans="1:19" x14ac:dyDescent="0.25">
      <c r="A83" s="14">
        <v>9002836</v>
      </c>
      <c r="B83" t="s">
        <v>5</v>
      </c>
    </row>
    <row r="84" spans="1:19" x14ac:dyDescent="0.25">
      <c r="A84" s="14">
        <v>9003331</v>
      </c>
      <c r="B84" t="s">
        <v>5</v>
      </c>
    </row>
    <row r="85" spans="1:19" x14ac:dyDescent="0.25">
      <c r="A85">
        <v>9003370</v>
      </c>
      <c r="B85" t="s">
        <v>5</v>
      </c>
    </row>
    <row r="86" spans="1:19" x14ac:dyDescent="0.25">
      <c r="A86">
        <v>9016278</v>
      </c>
      <c r="B86" t="s">
        <v>5</v>
      </c>
    </row>
    <row r="87" spans="1:19" x14ac:dyDescent="0.25">
      <c r="A87">
        <v>9030684</v>
      </c>
      <c r="B87" t="s">
        <v>5</v>
      </c>
    </row>
    <row r="88" spans="1:19" x14ac:dyDescent="0.25">
      <c r="A88">
        <v>9031387</v>
      </c>
      <c r="B88" t="s">
        <v>5</v>
      </c>
    </row>
    <row r="89" spans="1:19" x14ac:dyDescent="0.25">
      <c r="A89">
        <v>9038676</v>
      </c>
      <c r="B89" t="s">
        <v>5</v>
      </c>
    </row>
    <row r="90" spans="1:19" x14ac:dyDescent="0.25">
      <c r="A90" s="14">
        <v>9039416</v>
      </c>
      <c r="B90" t="s">
        <v>5</v>
      </c>
      <c r="S90">
        <v>91.4</v>
      </c>
    </row>
    <row r="91" spans="1:19" x14ac:dyDescent="0.25">
      <c r="A91">
        <v>9042861</v>
      </c>
      <c r="B91" t="s">
        <v>5</v>
      </c>
    </row>
    <row r="92" spans="1:19" x14ac:dyDescent="0.25">
      <c r="A92" s="14">
        <v>9044899</v>
      </c>
      <c r="B92" t="s">
        <v>5</v>
      </c>
    </row>
    <row r="93" spans="1:19" x14ac:dyDescent="0.25">
      <c r="A93">
        <v>9052398</v>
      </c>
      <c r="B93" t="s">
        <v>5</v>
      </c>
    </row>
    <row r="94" spans="1:19" x14ac:dyDescent="0.25">
      <c r="A94">
        <v>9085204</v>
      </c>
      <c r="B94" t="s">
        <v>5</v>
      </c>
    </row>
    <row r="95" spans="1:19" x14ac:dyDescent="0.25">
      <c r="A95">
        <v>9105492</v>
      </c>
      <c r="B95" t="s">
        <v>5</v>
      </c>
    </row>
    <row r="96" spans="1:19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7" x14ac:dyDescent="0.25">
      <c r="A129">
        <v>12229481</v>
      </c>
      <c r="B129" t="s">
        <v>5</v>
      </c>
    </row>
    <row r="130" spans="1:27" x14ac:dyDescent="0.25">
      <c r="A130">
        <v>12258821</v>
      </c>
      <c r="B130" t="s">
        <v>5</v>
      </c>
    </row>
    <row r="131" spans="1:27" x14ac:dyDescent="0.25">
      <c r="A131">
        <v>12309729</v>
      </c>
      <c r="B131" t="s">
        <v>5</v>
      </c>
    </row>
    <row r="132" spans="1:27" x14ac:dyDescent="0.25">
      <c r="A132">
        <v>12314941</v>
      </c>
      <c r="B132" t="s">
        <v>5</v>
      </c>
    </row>
    <row r="133" spans="1:27" x14ac:dyDescent="0.25">
      <c r="A133">
        <v>12323945</v>
      </c>
      <c r="B133" t="s">
        <v>5</v>
      </c>
    </row>
    <row r="134" spans="1:27" x14ac:dyDescent="0.25">
      <c r="A134">
        <v>13005942</v>
      </c>
      <c r="B134" t="s">
        <v>5</v>
      </c>
    </row>
    <row r="135" spans="1:27" x14ac:dyDescent="0.25">
      <c r="A135">
        <v>324</v>
      </c>
      <c r="B135" t="s">
        <v>5</v>
      </c>
    </row>
    <row r="136" spans="1:27" x14ac:dyDescent="0.25">
      <c r="A136" s="14">
        <v>3909</v>
      </c>
      <c r="B136" t="s">
        <v>5</v>
      </c>
    </row>
    <row r="137" spans="1:27" x14ac:dyDescent="0.25">
      <c r="A137" s="14">
        <v>4663</v>
      </c>
      <c r="B137" t="s">
        <v>5</v>
      </c>
    </row>
    <row r="138" spans="1:27" x14ac:dyDescent="0.25">
      <c r="A138">
        <v>1005522</v>
      </c>
      <c r="B138" t="s">
        <v>5</v>
      </c>
      <c r="C138">
        <v>91.7</v>
      </c>
      <c r="D138">
        <v>73.400000000000006</v>
      </c>
      <c r="O138">
        <v>96.7</v>
      </c>
      <c r="V138">
        <v>97.2</v>
      </c>
      <c r="Z138">
        <v>96.7</v>
      </c>
    </row>
    <row r="139" spans="1:27" x14ac:dyDescent="0.25">
      <c r="A139">
        <v>1007631</v>
      </c>
      <c r="B139" t="s">
        <v>5</v>
      </c>
    </row>
    <row r="140" spans="1:27" x14ac:dyDescent="0.25">
      <c r="A140">
        <v>1009760</v>
      </c>
      <c r="B140" t="s">
        <v>5</v>
      </c>
      <c r="R140">
        <v>94.3</v>
      </c>
      <c r="W140">
        <v>91.9</v>
      </c>
      <c r="Y140">
        <v>95.4</v>
      </c>
      <c r="AA140">
        <v>90.7</v>
      </c>
    </row>
    <row r="141" spans="1:27" x14ac:dyDescent="0.25">
      <c r="A141">
        <v>2000646</v>
      </c>
      <c r="B141" t="s">
        <v>5</v>
      </c>
      <c r="O141">
        <v>89.5</v>
      </c>
      <c r="P141">
        <v>87.5</v>
      </c>
      <c r="V141">
        <v>85</v>
      </c>
      <c r="W141">
        <v>86</v>
      </c>
      <c r="X141">
        <v>86</v>
      </c>
    </row>
    <row r="142" spans="1:27" x14ac:dyDescent="0.25">
      <c r="A142">
        <v>2003761</v>
      </c>
      <c r="B142" t="s">
        <v>5</v>
      </c>
    </row>
    <row r="143" spans="1:27" x14ac:dyDescent="0.25">
      <c r="A143">
        <v>2004061</v>
      </c>
      <c r="B143" t="s">
        <v>5</v>
      </c>
    </row>
    <row r="144" spans="1:27" x14ac:dyDescent="0.25">
      <c r="A144">
        <v>2006469</v>
      </c>
      <c r="B144" t="s">
        <v>5</v>
      </c>
    </row>
    <row r="145" spans="1:35" x14ac:dyDescent="0.25">
      <c r="A145" s="14">
        <v>3005132</v>
      </c>
      <c r="B145" t="s">
        <v>5</v>
      </c>
    </row>
    <row r="146" spans="1:35" x14ac:dyDescent="0.25">
      <c r="A146">
        <v>3009119</v>
      </c>
      <c r="B146" t="s">
        <v>5</v>
      </c>
    </row>
    <row r="147" spans="1:35" x14ac:dyDescent="0.25">
      <c r="A147">
        <v>3009936</v>
      </c>
      <c r="B147" t="s">
        <v>5</v>
      </c>
    </row>
    <row r="148" spans="1:35" x14ac:dyDescent="0.25">
      <c r="A148">
        <v>3011094</v>
      </c>
      <c r="B148" t="s">
        <v>5</v>
      </c>
    </row>
    <row r="149" spans="1:35" x14ac:dyDescent="0.25">
      <c r="A149">
        <v>3014643</v>
      </c>
      <c r="B149" t="s">
        <v>5</v>
      </c>
    </row>
    <row r="150" spans="1:35" x14ac:dyDescent="0.25">
      <c r="A150" s="14">
        <v>3016056</v>
      </c>
      <c r="B150" t="s">
        <v>5</v>
      </c>
      <c r="O150">
        <v>89</v>
      </c>
      <c r="AI150">
        <v>89.7</v>
      </c>
    </row>
    <row r="151" spans="1:35" x14ac:dyDescent="0.25">
      <c r="A151" s="14">
        <v>3900219</v>
      </c>
      <c r="B151" t="s">
        <v>5</v>
      </c>
    </row>
    <row r="152" spans="1:35" x14ac:dyDescent="0.25">
      <c r="A152">
        <v>4000158</v>
      </c>
      <c r="B152" t="s">
        <v>5</v>
      </c>
    </row>
    <row r="153" spans="1:35" x14ac:dyDescent="0.25">
      <c r="A153">
        <v>4000304</v>
      </c>
      <c r="B153" t="s">
        <v>5</v>
      </c>
    </row>
    <row r="154" spans="1:35" x14ac:dyDescent="0.25">
      <c r="A154" s="14">
        <v>4001905</v>
      </c>
      <c r="B154" t="s">
        <v>5</v>
      </c>
    </row>
    <row r="155" spans="1:35" x14ac:dyDescent="0.25">
      <c r="A155">
        <v>4002206</v>
      </c>
      <c r="B155" t="s">
        <v>5</v>
      </c>
      <c r="O155">
        <v>92.8</v>
      </c>
      <c r="T155">
        <v>95.2</v>
      </c>
    </row>
    <row r="156" spans="1:35" x14ac:dyDescent="0.25">
      <c r="A156">
        <v>4002715</v>
      </c>
      <c r="B156" t="s">
        <v>5</v>
      </c>
    </row>
    <row r="157" spans="1:35" x14ac:dyDescent="0.25">
      <c r="A157">
        <v>4003924</v>
      </c>
      <c r="B157" t="s">
        <v>5</v>
      </c>
    </row>
    <row r="158" spans="1:35" x14ac:dyDescent="0.25">
      <c r="A158">
        <v>4006051</v>
      </c>
      <c r="B158" t="s">
        <v>5</v>
      </c>
    </row>
    <row r="159" spans="1:35" x14ac:dyDescent="0.25">
      <c r="A159">
        <v>4008140</v>
      </c>
      <c r="B159" t="s">
        <v>5</v>
      </c>
    </row>
    <row r="160" spans="1:35" x14ac:dyDescent="0.25">
      <c r="A160" s="14">
        <v>4009906</v>
      </c>
      <c r="B160" t="s">
        <v>5</v>
      </c>
      <c r="P160">
        <v>94.8</v>
      </c>
      <c r="AE160">
        <v>93.8</v>
      </c>
      <c r="AG160">
        <v>91.3</v>
      </c>
      <c r="AH160">
        <v>90.3</v>
      </c>
    </row>
    <row r="161" spans="1:26" x14ac:dyDescent="0.25">
      <c r="A161">
        <v>4011027</v>
      </c>
      <c r="B161" t="s">
        <v>5</v>
      </c>
    </row>
    <row r="162" spans="1:26" x14ac:dyDescent="0.25">
      <c r="A162">
        <v>4011920</v>
      </c>
      <c r="B162" t="s">
        <v>5</v>
      </c>
    </row>
    <row r="163" spans="1:26" x14ac:dyDescent="0.25">
      <c r="A163">
        <v>4012248</v>
      </c>
      <c r="B163" t="s">
        <v>5</v>
      </c>
    </row>
    <row r="164" spans="1:26" x14ac:dyDescent="0.25">
      <c r="A164">
        <v>4013603</v>
      </c>
      <c r="B164" t="s">
        <v>5</v>
      </c>
    </row>
    <row r="165" spans="1:26" x14ac:dyDescent="0.25">
      <c r="A165">
        <v>5004654</v>
      </c>
      <c r="B165" t="s">
        <v>5</v>
      </c>
      <c r="P165">
        <v>92.8</v>
      </c>
      <c r="R165">
        <v>93.1</v>
      </c>
      <c r="S165">
        <v>93</v>
      </c>
      <c r="T165">
        <v>93.9</v>
      </c>
      <c r="V165">
        <v>94.4</v>
      </c>
      <c r="X165">
        <v>93.4</v>
      </c>
      <c r="Z165">
        <v>94.8</v>
      </c>
    </row>
    <row r="166" spans="1:26" x14ac:dyDescent="0.25">
      <c r="A166" s="16">
        <v>5006761</v>
      </c>
      <c r="B166" t="s">
        <v>5</v>
      </c>
    </row>
    <row r="167" spans="1:26" x14ac:dyDescent="0.25">
      <c r="A167">
        <v>5008807</v>
      </c>
      <c r="B167" t="s">
        <v>5</v>
      </c>
    </row>
    <row r="168" spans="1:26" x14ac:dyDescent="0.25">
      <c r="A168">
        <v>5009400</v>
      </c>
      <c r="B168" t="s">
        <v>5</v>
      </c>
    </row>
    <row r="169" spans="1:26" x14ac:dyDescent="0.25">
      <c r="A169">
        <v>5013211</v>
      </c>
      <c r="B169" t="s">
        <v>5</v>
      </c>
    </row>
    <row r="170" spans="1:26" x14ac:dyDescent="0.25">
      <c r="A170">
        <v>5013494</v>
      </c>
      <c r="B170" t="s">
        <v>5</v>
      </c>
    </row>
    <row r="171" spans="1:26" x14ac:dyDescent="0.25">
      <c r="A171" s="15">
        <v>5016255</v>
      </c>
      <c r="B171" t="s">
        <v>5</v>
      </c>
    </row>
    <row r="172" spans="1:26" x14ac:dyDescent="0.25">
      <c r="A172">
        <v>6005884</v>
      </c>
      <c r="B172" t="s">
        <v>5</v>
      </c>
    </row>
    <row r="173" spans="1:26" x14ac:dyDescent="0.25">
      <c r="A173">
        <v>6012448</v>
      </c>
      <c r="B173" t="s">
        <v>5</v>
      </c>
    </row>
    <row r="174" spans="1:26" x14ac:dyDescent="0.25">
      <c r="A174">
        <v>7000457</v>
      </c>
      <c r="B174" t="s">
        <v>5</v>
      </c>
    </row>
    <row r="175" spans="1:26" x14ac:dyDescent="0.25">
      <c r="A175" s="15">
        <v>7072644</v>
      </c>
      <c r="B175" t="s">
        <v>5</v>
      </c>
    </row>
    <row r="176" spans="1:26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9" x14ac:dyDescent="0.25">
      <c r="A209">
        <v>2002573</v>
      </c>
      <c r="B209" t="s">
        <v>3</v>
      </c>
    </row>
    <row r="210" spans="1:29" x14ac:dyDescent="0.25">
      <c r="A210">
        <v>2003539</v>
      </c>
      <c r="B210" t="s">
        <v>3</v>
      </c>
    </row>
    <row r="211" spans="1:29" x14ac:dyDescent="0.25">
      <c r="A211">
        <v>2003649</v>
      </c>
      <c r="B211" t="s">
        <v>3</v>
      </c>
    </row>
    <row r="212" spans="1:29" x14ac:dyDescent="0.25">
      <c r="A212">
        <v>2005572</v>
      </c>
      <c r="B212" t="s">
        <v>3</v>
      </c>
    </row>
    <row r="213" spans="1:29" x14ac:dyDescent="0.25">
      <c r="A213">
        <v>2013117</v>
      </c>
      <c r="B213" t="s">
        <v>3</v>
      </c>
    </row>
    <row r="214" spans="1:29" x14ac:dyDescent="0.25">
      <c r="A214" s="14">
        <v>3009633</v>
      </c>
      <c r="B214" t="s">
        <v>3</v>
      </c>
      <c r="Z214">
        <v>91.6</v>
      </c>
      <c r="AB214">
        <v>89.8</v>
      </c>
      <c r="AC214">
        <v>90.4</v>
      </c>
    </row>
    <row r="215" spans="1:29" x14ac:dyDescent="0.25">
      <c r="A215" s="14">
        <v>3010583</v>
      </c>
      <c r="B215" t="s">
        <v>3</v>
      </c>
    </row>
    <row r="216" spans="1:29" x14ac:dyDescent="0.25">
      <c r="A216" s="18">
        <v>3011892</v>
      </c>
      <c r="B216" t="s">
        <v>3</v>
      </c>
    </row>
    <row r="217" spans="1:29" x14ac:dyDescent="0.25">
      <c r="A217">
        <v>4001382</v>
      </c>
      <c r="B217" t="s">
        <v>3</v>
      </c>
    </row>
    <row r="218" spans="1:29" x14ac:dyDescent="0.25">
      <c r="A218">
        <v>5018675</v>
      </c>
      <c r="B218" t="s">
        <v>3</v>
      </c>
    </row>
    <row r="219" spans="1:29" x14ac:dyDescent="0.25">
      <c r="A219" s="14">
        <v>6050168</v>
      </c>
      <c r="B219" t="s">
        <v>3</v>
      </c>
    </row>
    <row r="220" spans="1:29" x14ac:dyDescent="0.25">
      <c r="A220" s="16">
        <v>6062742</v>
      </c>
      <c r="B220" t="s">
        <v>3</v>
      </c>
    </row>
    <row r="221" spans="1:29" x14ac:dyDescent="0.25">
      <c r="A221">
        <v>7003242</v>
      </c>
      <c r="B221" t="s">
        <v>3</v>
      </c>
    </row>
    <row r="222" spans="1:29" x14ac:dyDescent="0.25">
      <c r="A222">
        <v>8016252</v>
      </c>
      <c r="B222" t="s">
        <v>3</v>
      </c>
    </row>
    <row r="223" spans="1:29" x14ac:dyDescent="0.25">
      <c r="A223">
        <v>12022536</v>
      </c>
      <c r="B223" t="s">
        <v>3</v>
      </c>
    </row>
    <row r="224" spans="1:29" x14ac:dyDescent="0.25">
      <c r="A224">
        <v>13020792</v>
      </c>
      <c r="B224" t="s">
        <v>3</v>
      </c>
    </row>
    <row r="225" spans="1:30" x14ac:dyDescent="0.25">
      <c r="A225">
        <v>97005797</v>
      </c>
      <c r="B225" t="s">
        <v>3</v>
      </c>
    </row>
    <row r="226" spans="1:30" x14ac:dyDescent="0.25">
      <c r="A226">
        <v>99000345</v>
      </c>
      <c r="B226" t="s">
        <v>3</v>
      </c>
    </row>
    <row r="227" spans="1:30" x14ac:dyDescent="0.25">
      <c r="A227" s="14">
        <v>5006592</v>
      </c>
      <c r="B227" t="s">
        <v>3</v>
      </c>
    </row>
    <row r="228" spans="1:30" x14ac:dyDescent="0.25">
      <c r="A228">
        <v>5007274</v>
      </c>
      <c r="B228" t="s">
        <v>3</v>
      </c>
    </row>
    <row r="229" spans="1:30" x14ac:dyDescent="0.25">
      <c r="A229">
        <v>5015851</v>
      </c>
      <c r="B229" t="s">
        <v>3</v>
      </c>
    </row>
    <row r="230" spans="1:30" x14ac:dyDescent="0.25">
      <c r="A230">
        <v>6015647</v>
      </c>
      <c r="B230" t="s">
        <v>3</v>
      </c>
      <c r="O230">
        <v>87.7</v>
      </c>
      <c r="Q230">
        <v>89</v>
      </c>
      <c r="R230">
        <v>88.1</v>
      </c>
      <c r="U230">
        <v>86.9</v>
      </c>
      <c r="W230">
        <v>86.8</v>
      </c>
      <c r="Z230">
        <v>94.1</v>
      </c>
      <c r="AD230">
        <v>91.6</v>
      </c>
    </row>
    <row r="231" spans="1:30" x14ac:dyDescent="0.25">
      <c r="A231" s="14">
        <v>6056633</v>
      </c>
      <c r="B231" t="s">
        <v>3</v>
      </c>
    </row>
    <row r="232" spans="1:30" x14ac:dyDescent="0.25">
      <c r="A232">
        <v>7086224</v>
      </c>
      <c r="B232" t="s">
        <v>3</v>
      </c>
      <c r="X232">
        <v>92.6</v>
      </c>
    </row>
    <row r="233" spans="1:30" x14ac:dyDescent="0.25">
      <c r="A233" s="14">
        <v>8040959</v>
      </c>
      <c r="B233" t="s">
        <v>3</v>
      </c>
    </row>
    <row r="234" spans="1:30" x14ac:dyDescent="0.25">
      <c r="A234">
        <v>8107048</v>
      </c>
      <c r="B234" t="s">
        <v>3</v>
      </c>
    </row>
    <row r="235" spans="1:30" x14ac:dyDescent="0.25">
      <c r="A235" s="14">
        <v>8124044</v>
      </c>
      <c r="B235" t="s">
        <v>3</v>
      </c>
    </row>
    <row r="236" spans="1:30" x14ac:dyDescent="0.25">
      <c r="A236">
        <v>8142949</v>
      </c>
      <c r="B236" t="s">
        <v>3</v>
      </c>
    </row>
    <row r="237" spans="1:30" x14ac:dyDescent="0.25">
      <c r="A237">
        <v>9023306</v>
      </c>
      <c r="B237" t="s">
        <v>3</v>
      </c>
    </row>
    <row r="238" spans="1:30" x14ac:dyDescent="0.25">
      <c r="A238">
        <v>9034464</v>
      </c>
      <c r="B238" t="s">
        <v>3</v>
      </c>
    </row>
    <row r="239" spans="1:30" x14ac:dyDescent="0.25">
      <c r="A239">
        <v>9040167</v>
      </c>
      <c r="B239" t="s">
        <v>3</v>
      </c>
    </row>
    <row r="240" spans="1:30" x14ac:dyDescent="0.25">
      <c r="A240" s="14">
        <v>9054567</v>
      </c>
      <c r="B240" t="s">
        <v>3</v>
      </c>
    </row>
    <row r="241" spans="1:18" x14ac:dyDescent="0.25">
      <c r="A241" s="14">
        <v>9083682</v>
      </c>
      <c r="B241" t="s">
        <v>3</v>
      </c>
      <c r="N241">
        <v>89</v>
      </c>
    </row>
    <row r="242" spans="1:18" x14ac:dyDescent="0.25">
      <c r="A242" s="14">
        <v>9102044</v>
      </c>
      <c r="B242" t="s">
        <v>3</v>
      </c>
    </row>
    <row r="243" spans="1:18" x14ac:dyDescent="0.25">
      <c r="A243" s="14">
        <v>9119854</v>
      </c>
      <c r="B243" t="s">
        <v>3</v>
      </c>
    </row>
    <row r="244" spans="1:18" x14ac:dyDescent="0.25">
      <c r="A244">
        <v>9125126</v>
      </c>
      <c r="B244" t="s">
        <v>3</v>
      </c>
    </row>
    <row r="245" spans="1:18" x14ac:dyDescent="0.25">
      <c r="A245" s="14">
        <v>9174811</v>
      </c>
      <c r="B245" t="s">
        <v>3</v>
      </c>
    </row>
    <row r="246" spans="1:18" x14ac:dyDescent="0.25">
      <c r="A246">
        <v>10002875</v>
      </c>
      <c r="B246" t="s">
        <v>3</v>
      </c>
    </row>
    <row r="247" spans="1:18" x14ac:dyDescent="0.25">
      <c r="A247" s="19">
        <v>10023080</v>
      </c>
      <c r="B247" t="s">
        <v>3</v>
      </c>
    </row>
    <row r="248" spans="1:18" x14ac:dyDescent="0.25">
      <c r="A248">
        <v>10025212</v>
      </c>
      <c r="B248" t="s">
        <v>3</v>
      </c>
    </row>
    <row r="249" spans="1:18" x14ac:dyDescent="0.25">
      <c r="A249" s="14">
        <v>10069407</v>
      </c>
      <c r="B249" t="s">
        <v>3</v>
      </c>
    </row>
    <row r="250" spans="1:18" x14ac:dyDescent="0.25">
      <c r="A250">
        <v>10071135</v>
      </c>
      <c r="B250" t="s">
        <v>3</v>
      </c>
    </row>
    <row r="251" spans="1:18" x14ac:dyDescent="0.25">
      <c r="A251">
        <v>10083649</v>
      </c>
      <c r="B251" t="s">
        <v>3</v>
      </c>
    </row>
    <row r="252" spans="1:18" x14ac:dyDescent="0.25">
      <c r="A252">
        <v>10102021</v>
      </c>
      <c r="B252" t="s">
        <v>3</v>
      </c>
      <c r="O252" s="25">
        <v>73</v>
      </c>
      <c r="R252" s="25">
        <v>73.599999999999994</v>
      </c>
    </row>
    <row r="253" spans="1:18" x14ac:dyDescent="0.25">
      <c r="A253" s="14">
        <v>10123729</v>
      </c>
      <c r="B253" t="s">
        <v>3</v>
      </c>
    </row>
    <row r="254" spans="1:18" x14ac:dyDescent="0.25">
      <c r="A254">
        <v>10144736</v>
      </c>
      <c r="B254" t="s">
        <v>3</v>
      </c>
    </row>
    <row r="255" spans="1:18" x14ac:dyDescent="0.25">
      <c r="A255" s="14">
        <v>10157275</v>
      </c>
      <c r="B255" t="s">
        <v>3</v>
      </c>
    </row>
    <row r="256" spans="1:18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2" x14ac:dyDescent="0.25">
      <c r="A289" s="14">
        <v>500129</v>
      </c>
      <c r="B289" t="s">
        <v>0</v>
      </c>
    </row>
    <row r="290" spans="1:22" x14ac:dyDescent="0.25">
      <c r="A290" s="20">
        <v>1002033</v>
      </c>
      <c r="B290" t="s">
        <v>0</v>
      </c>
      <c r="D290">
        <v>91</v>
      </c>
      <c r="G290">
        <v>90</v>
      </c>
      <c r="O290">
        <v>91</v>
      </c>
    </row>
    <row r="291" spans="1:22" x14ac:dyDescent="0.25">
      <c r="A291" s="14">
        <v>1003457</v>
      </c>
      <c r="B291" t="s">
        <v>0</v>
      </c>
    </row>
    <row r="292" spans="1:22" x14ac:dyDescent="0.25">
      <c r="A292" s="14">
        <v>2005223</v>
      </c>
      <c r="B292" t="s">
        <v>0</v>
      </c>
    </row>
    <row r="293" spans="1:22" x14ac:dyDescent="0.25">
      <c r="A293">
        <v>2006107</v>
      </c>
      <c r="B293" t="s">
        <v>0</v>
      </c>
    </row>
    <row r="294" spans="1:22" x14ac:dyDescent="0.25">
      <c r="A294" s="14">
        <v>2012014</v>
      </c>
      <c r="B294" t="s">
        <v>0</v>
      </c>
      <c r="F294">
        <v>98</v>
      </c>
      <c r="Q294">
        <v>95</v>
      </c>
    </row>
    <row r="295" spans="1:22" x14ac:dyDescent="0.25">
      <c r="A295" s="14">
        <v>3000152</v>
      </c>
      <c r="B295" t="s">
        <v>0</v>
      </c>
    </row>
    <row r="296" spans="1:22" x14ac:dyDescent="0.25">
      <c r="A296">
        <v>3014566</v>
      </c>
      <c r="B296" t="s">
        <v>0</v>
      </c>
    </row>
    <row r="297" spans="1:22" x14ac:dyDescent="0.25">
      <c r="A297">
        <v>3015058</v>
      </c>
      <c r="B297" t="s">
        <v>0</v>
      </c>
      <c r="F297">
        <v>86.3</v>
      </c>
      <c r="H297">
        <v>86.75</v>
      </c>
      <c r="P297">
        <v>86.2</v>
      </c>
      <c r="Q297">
        <v>87.6</v>
      </c>
      <c r="V297">
        <v>85.6</v>
      </c>
    </row>
    <row r="298" spans="1:22" x14ac:dyDescent="0.25">
      <c r="A298" s="18">
        <v>4000996</v>
      </c>
      <c r="B298" t="s">
        <v>0</v>
      </c>
      <c r="P298">
        <v>81</v>
      </c>
    </row>
    <row r="299" spans="1:22" x14ac:dyDescent="0.25">
      <c r="A299">
        <v>4003768</v>
      </c>
      <c r="B299" t="s">
        <v>0</v>
      </c>
    </row>
    <row r="300" spans="1:22" x14ac:dyDescent="0.25">
      <c r="A300">
        <v>4006540</v>
      </c>
      <c r="B300" t="s">
        <v>0</v>
      </c>
    </row>
    <row r="301" spans="1:22" x14ac:dyDescent="0.25">
      <c r="A301">
        <v>4007054</v>
      </c>
      <c r="B301" t="s">
        <v>0</v>
      </c>
    </row>
    <row r="302" spans="1:22" x14ac:dyDescent="0.25">
      <c r="A302">
        <v>4011002</v>
      </c>
      <c r="B302" t="s">
        <v>0</v>
      </c>
    </row>
    <row r="303" spans="1:22" x14ac:dyDescent="0.25">
      <c r="A303">
        <v>4900268</v>
      </c>
      <c r="B303" t="s">
        <v>0</v>
      </c>
    </row>
    <row r="304" spans="1:22" x14ac:dyDescent="0.25">
      <c r="A304">
        <v>5001097</v>
      </c>
      <c r="B304" t="s">
        <v>0</v>
      </c>
      <c r="I304">
        <v>80.5</v>
      </c>
      <c r="J304">
        <v>80.099999999999994</v>
      </c>
      <c r="O304">
        <v>80.7</v>
      </c>
      <c r="V304">
        <v>81.3</v>
      </c>
    </row>
    <row r="305" spans="1:16" x14ac:dyDescent="0.25">
      <c r="A305">
        <v>5001098</v>
      </c>
      <c r="B305" t="s">
        <v>0</v>
      </c>
      <c r="E305">
        <v>85.2</v>
      </c>
      <c r="H305">
        <v>85.3</v>
      </c>
      <c r="I305">
        <v>85.2</v>
      </c>
    </row>
    <row r="306" spans="1:16" x14ac:dyDescent="0.25">
      <c r="A306">
        <v>5006152</v>
      </c>
      <c r="B306" t="s">
        <v>0</v>
      </c>
      <c r="L306">
        <v>90.5</v>
      </c>
      <c r="P306">
        <v>35.4</v>
      </c>
    </row>
    <row r="307" spans="1:16" x14ac:dyDescent="0.25">
      <c r="A307" s="16">
        <v>5011824</v>
      </c>
      <c r="B307" t="s">
        <v>0</v>
      </c>
    </row>
    <row r="308" spans="1:16" x14ac:dyDescent="0.25">
      <c r="A308">
        <v>5016179</v>
      </c>
      <c r="B308" t="s">
        <v>0</v>
      </c>
    </row>
    <row r="309" spans="1:16" x14ac:dyDescent="0.25">
      <c r="A309">
        <v>5018677</v>
      </c>
      <c r="B309" t="s">
        <v>0</v>
      </c>
    </row>
    <row r="310" spans="1:16" x14ac:dyDescent="0.25">
      <c r="A310">
        <v>8012361</v>
      </c>
      <c r="B310" t="s">
        <v>0</v>
      </c>
    </row>
    <row r="311" spans="1:16" x14ac:dyDescent="0.25">
      <c r="A311">
        <v>7079011</v>
      </c>
      <c r="B311" t="s">
        <v>0</v>
      </c>
    </row>
    <row r="312" spans="1:16" x14ac:dyDescent="0.25">
      <c r="A312">
        <v>8055349</v>
      </c>
      <c r="B312" t="s">
        <v>0</v>
      </c>
    </row>
    <row r="313" spans="1:16" x14ac:dyDescent="0.25">
      <c r="A313">
        <v>8135416</v>
      </c>
      <c r="B313" t="s">
        <v>0</v>
      </c>
    </row>
    <row r="314" spans="1:16" x14ac:dyDescent="0.25">
      <c r="A314">
        <v>93018945</v>
      </c>
      <c r="B314" t="s">
        <v>0</v>
      </c>
    </row>
    <row r="315" spans="1:16" x14ac:dyDescent="0.25">
      <c r="A315">
        <v>94009028</v>
      </c>
      <c r="B315" t="s">
        <v>0</v>
      </c>
    </row>
    <row r="316" spans="1:16" x14ac:dyDescent="0.25">
      <c r="A316">
        <v>95005907</v>
      </c>
      <c r="B316" t="s">
        <v>0</v>
      </c>
    </row>
    <row r="317" spans="1:16" x14ac:dyDescent="0.25">
      <c r="A317">
        <v>95900164</v>
      </c>
      <c r="B317" t="s">
        <v>0</v>
      </c>
    </row>
    <row r="318" spans="1:16" x14ac:dyDescent="0.25">
      <c r="A318">
        <v>96015811</v>
      </c>
      <c r="B318" t="s">
        <v>0</v>
      </c>
    </row>
    <row r="319" spans="1:16" x14ac:dyDescent="0.25">
      <c r="A319">
        <v>97001240</v>
      </c>
      <c r="B319" t="s">
        <v>0</v>
      </c>
    </row>
    <row r="320" spans="1:16" x14ac:dyDescent="0.25">
      <c r="A320">
        <v>97005366</v>
      </c>
      <c r="B320" t="s">
        <v>0</v>
      </c>
    </row>
    <row r="321" spans="1:16" x14ac:dyDescent="0.25">
      <c r="A321">
        <v>98000595</v>
      </c>
      <c r="B321" t="s">
        <v>0</v>
      </c>
    </row>
    <row r="322" spans="1:16" x14ac:dyDescent="0.25">
      <c r="A322">
        <v>98002692</v>
      </c>
      <c r="B322" t="s">
        <v>0</v>
      </c>
    </row>
    <row r="323" spans="1:16" x14ac:dyDescent="0.25">
      <c r="A323">
        <v>98005277</v>
      </c>
      <c r="B323" t="s">
        <v>0</v>
      </c>
    </row>
    <row r="324" spans="1:16" x14ac:dyDescent="0.25">
      <c r="A324">
        <v>99001815</v>
      </c>
      <c r="B324" t="s">
        <v>0</v>
      </c>
    </row>
    <row r="325" spans="1:16" x14ac:dyDescent="0.25">
      <c r="A325">
        <v>6012361</v>
      </c>
      <c r="B325" t="s">
        <v>0</v>
      </c>
    </row>
    <row r="326" spans="1:16" x14ac:dyDescent="0.25">
      <c r="A326">
        <v>6015793</v>
      </c>
      <c r="B326" t="s">
        <v>0</v>
      </c>
    </row>
    <row r="327" spans="1:16" x14ac:dyDescent="0.25">
      <c r="A327">
        <v>6043619</v>
      </c>
      <c r="B327" t="s">
        <v>0</v>
      </c>
    </row>
    <row r="328" spans="1:16" x14ac:dyDescent="0.25">
      <c r="A328">
        <v>7001097</v>
      </c>
      <c r="B328" t="s">
        <v>0</v>
      </c>
    </row>
    <row r="329" spans="1:16" x14ac:dyDescent="0.25">
      <c r="A329">
        <v>7011435</v>
      </c>
      <c r="B329" t="s">
        <v>0</v>
      </c>
    </row>
    <row r="330" spans="1:16" x14ac:dyDescent="0.25">
      <c r="A330">
        <v>7045811</v>
      </c>
      <c r="B330" t="s">
        <v>0</v>
      </c>
    </row>
    <row r="331" spans="1:16" x14ac:dyDescent="0.25">
      <c r="A331">
        <v>7071198</v>
      </c>
      <c r="B331" t="s">
        <v>0</v>
      </c>
    </row>
    <row r="332" spans="1:16" x14ac:dyDescent="0.25">
      <c r="A332">
        <v>7101143</v>
      </c>
      <c r="B332" t="s">
        <v>0</v>
      </c>
    </row>
    <row r="333" spans="1:16" x14ac:dyDescent="0.25">
      <c r="A333">
        <v>8073350</v>
      </c>
      <c r="B333" t="s">
        <v>0</v>
      </c>
    </row>
    <row r="334" spans="1:16" x14ac:dyDescent="0.25">
      <c r="A334">
        <v>8073645</v>
      </c>
      <c r="B334" t="s">
        <v>0</v>
      </c>
    </row>
    <row r="335" spans="1:16" x14ac:dyDescent="0.25">
      <c r="A335" s="20">
        <v>8089666</v>
      </c>
      <c r="B335" t="s">
        <v>0</v>
      </c>
      <c r="K335">
        <v>86</v>
      </c>
      <c r="L335" s="23">
        <v>84</v>
      </c>
      <c r="M335">
        <v>81</v>
      </c>
      <c r="O335" s="23">
        <v>85</v>
      </c>
      <c r="P335">
        <v>89</v>
      </c>
    </row>
    <row r="336" spans="1:16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0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E26"/>
  <sheetViews>
    <sheetView workbookViewId="0">
      <selection activeCell="G9" sqref="G9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7.5703125" bestFit="1" customWidth="1"/>
    <col min="4" max="4" width="81.140625" bestFit="1" customWidth="1"/>
    <col min="5" max="5" width="30.28515625" bestFit="1" customWidth="1"/>
  </cols>
  <sheetData>
    <row r="1" spans="1:5" x14ac:dyDescent="0.25">
      <c r="A1" s="43" t="s">
        <v>96</v>
      </c>
      <c r="B1" s="43" t="s">
        <v>97</v>
      </c>
      <c r="C1" s="43" t="s">
        <v>2442</v>
      </c>
      <c r="D1" s="43" t="s">
        <v>95</v>
      </c>
      <c r="E1" s="43" t="s">
        <v>133</v>
      </c>
    </row>
    <row r="2" spans="1:5" x14ac:dyDescent="0.25">
      <c r="A2" s="43">
        <v>5004654</v>
      </c>
      <c r="B2" s="43" t="s">
        <v>5</v>
      </c>
      <c r="C2" s="43" t="s">
        <v>2442</v>
      </c>
      <c r="D2" s="43" t="s">
        <v>2449</v>
      </c>
      <c r="E2" s="43">
        <v>7</v>
      </c>
    </row>
    <row r="3" spans="1:5" x14ac:dyDescent="0.25">
      <c r="A3" s="43">
        <v>6015647</v>
      </c>
      <c r="B3" s="43" t="s">
        <v>3</v>
      </c>
      <c r="C3" s="43" t="s">
        <v>2442</v>
      </c>
      <c r="D3" s="43" t="s">
        <v>2451</v>
      </c>
      <c r="E3" s="43">
        <v>7</v>
      </c>
    </row>
    <row r="4" spans="1:5" x14ac:dyDescent="0.25">
      <c r="A4" s="43">
        <v>1005522</v>
      </c>
      <c r="B4" s="43" t="s">
        <v>5</v>
      </c>
      <c r="C4" s="43" t="s">
        <v>2442</v>
      </c>
      <c r="D4" s="43" t="s">
        <v>2443</v>
      </c>
      <c r="E4" s="43">
        <v>5</v>
      </c>
    </row>
    <row r="5" spans="1:5" x14ac:dyDescent="0.25">
      <c r="A5" s="43">
        <v>2000646</v>
      </c>
      <c r="B5" s="43" t="s">
        <v>5</v>
      </c>
      <c r="C5" s="43" t="s">
        <v>2442</v>
      </c>
      <c r="D5" s="43" t="s">
        <v>2445</v>
      </c>
      <c r="E5" s="43">
        <v>5</v>
      </c>
    </row>
    <row r="6" spans="1:5" x14ac:dyDescent="0.25">
      <c r="A6" s="43">
        <v>3015058</v>
      </c>
      <c r="B6" s="43" t="s">
        <v>0</v>
      </c>
      <c r="C6" s="43" t="s">
        <v>2442</v>
      </c>
      <c r="D6" s="43" t="s">
        <v>2455</v>
      </c>
      <c r="E6" s="43">
        <v>5</v>
      </c>
    </row>
    <row r="7" spans="1:5" x14ac:dyDescent="0.25">
      <c r="A7" s="43">
        <v>8089666</v>
      </c>
      <c r="B7" s="43" t="s">
        <v>0</v>
      </c>
      <c r="C7" s="43" t="s">
        <v>2442</v>
      </c>
      <c r="D7" s="43" t="s">
        <v>2459</v>
      </c>
      <c r="E7" s="43">
        <v>5</v>
      </c>
    </row>
    <row r="8" spans="1:5" x14ac:dyDescent="0.25">
      <c r="A8" s="43">
        <v>1009760</v>
      </c>
      <c r="B8" s="43" t="s">
        <v>5</v>
      </c>
      <c r="C8" s="43" t="s">
        <v>2442</v>
      </c>
      <c r="D8" s="43" t="s">
        <v>2444</v>
      </c>
      <c r="E8" s="43">
        <v>4</v>
      </c>
    </row>
    <row r="9" spans="1:5" x14ac:dyDescent="0.25">
      <c r="A9" s="43">
        <v>4009906</v>
      </c>
      <c r="B9" s="43" t="s">
        <v>5</v>
      </c>
      <c r="C9" s="43" t="s">
        <v>2442</v>
      </c>
      <c r="D9" s="43" t="s">
        <v>2448</v>
      </c>
      <c r="E9" s="43">
        <v>4</v>
      </c>
    </row>
    <row r="10" spans="1:5" x14ac:dyDescent="0.25">
      <c r="A10" s="43">
        <v>5001097</v>
      </c>
      <c r="B10" s="43" t="s">
        <v>0</v>
      </c>
      <c r="C10" s="43" t="s">
        <v>2442</v>
      </c>
      <c r="D10" s="43" t="s">
        <v>2456</v>
      </c>
      <c r="E10" s="43">
        <v>4</v>
      </c>
    </row>
    <row r="11" spans="1:5" x14ac:dyDescent="0.25">
      <c r="A11" s="43">
        <v>3009633</v>
      </c>
      <c r="B11" s="43" t="s">
        <v>3</v>
      </c>
      <c r="C11" s="43" t="s">
        <v>2442</v>
      </c>
      <c r="D11" s="43" t="s">
        <v>2450</v>
      </c>
      <c r="E11" s="43">
        <v>3</v>
      </c>
    </row>
    <row r="12" spans="1:5" x14ac:dyDescent="0.25">
      <c r="A12" s="43">
        <v>1002033</v>
      </c>
      <c r="B12" s="43" t="s">
        <v>0</v>
      </c>
      <c r="C12" s="43" t="s">
        <v>2442</v>
      </c>
      <c r="D12" s="43" t="s">
        <v>2453</v>
      </c>
      <c r="E12" s="43">
        <v>3</v>
      </c>
    </row>
    <row r="13" spans="1:5" x14ac:dyDescent="0.25">
      <c r="A13" s="43">
        <v>5001098</v>
      </c>
      <c r="B13" s="43" t="s">
        <v>0</v>
      </c>
      <c r="C13" s="43" t="s">
        <v>2442</v>
      </c>
      <c r="D13" s="43" t="s">
        <v>2457</v>
      </c>
      <c r="E13" s="43">
        <v>3</v>
      </c>
    </row>
    <row r="14" spans="1:5" x14ac:dyDescent="0.25">
      <c r="A14" s="43">
        <v>3016056</v>
      </c>
      <c r="B14" s="43" t="s">
        <v>5</v>
      </c>
      <c r="C14" s="43" t="s">
        <v>2442</v>
      </c>
      <c r="D14" s="43" t="s">
        <v>2446</v>
      </c>
      <c r="E14" s="43">
        <v>2</v>
      </c>
    </row>
    <row r="15" spans="1:5" x14ac:dyDescent="0.25">
      <c r="A15" s="43">
        <v>4002206</v>
      </c>
      <c r="B15" s="43" t="s">
        <v>5</v>
      </c>
      <c r="C15" s="43" t="s">
        <v>2442</v>
      </c>
      <c r="D15" s="43" t="s">
        <v>2447</v>
      </c>
      <c r="E15" s="43">
        <v>2</v>
      </c>
    </row>
    <row r="16" spans="1:5" x14ac:dyDescent="0.25">
      <c r="A16" s="43">
        <v>10102021</v>
      </c>
      <c r="B16" s="43" t="s">
        <v>3</v>
      </c>
      <c r="C16" s="43" t="s">
        <v>2442</v>
      </c>
      <c r="D16" s="43" t="s">
        <v>2452</v>
      </c>
      <c r="E16" s="43">
        <v>2</v>
      </c>
    </row>
    <row r="17" spans="1:5" x14ac:dyDescent="0.25">
      <c r="A17" s="43">
        <v>2012014</v>
      </c>
      <c r="B17" s="43" t="s">
        <v>0</v>
      </c>
      <c r="C17" s="43" t="s">
        <v>2442</v>
      </c>
      <c r="D17" s="43" t="s">
        <v>2454</v>
      </c>
      <c r="E17" s="43">
        <v>2</v>
      </c>
    </row>
    <row r="18" spans="1:5" x14ac:dyDescent="0.25">
      <c r="A18" s="43">
        <v>5006152</v>
      </c>
      <c r="B18" s="43" t="s">
        <v>0</v>
      </c>
      <c r="C18" s="43" t="s">
        <v>2442</v>
      </c>
      <c r="D18" s="43" t="s">
        <v>2458</v>
      </c>
      <c r="E18" s="43">
        <v>2</v>
      </c>
    </row>
    <row r="19" spans="1:5" x14ac:dyDescent="0.25">
      <c r="A19" s="43">
        <v>1003215</v>
      </c>
      <c r="B19" s="43" t="s">
        <v>16</v>
      </c>
      <c r="C19" s="43" t="s">
        <v>2442</v>
      </c>
      <c r="D19" s="43" t="s">
        <v>2420</v>
      </c>
      <c r="E19" s="43">
        <v>1</v>
      </c>
    </row>
    <row r="20" spans="1:5" x14ac:dyDescent="0.25">
      <c r="A20" s="43">
        <v>10023001</v>
      </c>
      <c r="B20" s="43" t="s">
        <v>14</v>
      </c>
      <c r="C20" s="43" t="s">
        <v>2442</v>
      </c>
      <c r="D20" s="43" t="s">
        <v>2420</v>
      </c>
      <c r="E20" s="43">
        <v>1</v>
      </c>
    </row>
    <row r="21" spans="1:5" x14ac:dyDescent="0.25">
      <c r="A21" s="43">
        <v>9039416</v>
      </c>
      <c r="B21" s="43" t="s">
        <v>5</v>
      </c>
      <c r="C21" s="43" t="s">
        <v>2442</v>
      </c>
      <c r="D21" s="43" t="s">
        <v>2425</v>
      </c>
      <c r="E21" s="43">
        <v>1</v>
      </c>
    </row>
    <row r="22" spans="1:5" x14ac:dyDescent="0.25">
      <c r="A22" s="43">
        <v>7086224</v>
      </c>
      <c r="B22" s="43" t="s">
        <v>3</v>
      </c>
      <c r="C22" s="43" t="s">
        <v>2442</v>
      </c>
      <c r="D22" s="43" t="s">
        <v>2430</v>
      </c>
      <c r="E22" s="43">
        <v>1</v>
      </c>
    </row>
    <row r="23" spans="1:5" x14ac:dyDescent="0.25">
      <c r="A23" s="43">
        <v>9083682</v>
      </c>
      <c r="B23" s="43" t="s">
        <v>3</v>
      </c>
      <c r="C23" s="43" t="s">
        <v>2442</v>
      </c>
      <c r="D23" s="43" t="s">
        <v>2420</v>
      </c>
      <c r="E23" s="43">
        <v>1</v>
      </c>
    </row>
    <row r="24" spans="1:5" x14ac:dyDescent="0.25">
      <c r="A24" s="43">
        <v>4000996</v>
      </c>
      <c r="B24" s="43" t="s">
        <v>0</v>
      </c>
      <c r="C24" s="43" t="s">
        <v>2442</v>
      </c>
      <c r="D24" s="43" t="s">
        <v>2422</v>
      </c>
      <c r="E24" s="43">
        <v>1</v>
      </c>
    </row>
    <row r="26" spans="1:5" x14ac:dyDescent="0.25">
      <c r="A26">
        <f>SUBTOTAL(2,MCV[Edited_BfArM Nummer2])</f>
        <v>23</v>
      </c>
      <c r="E26">
        <f>SUBTOTAL(9,MCV[Total Number of Observations])</f>
        <v>71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AE370"/>
  <sheetViews>
    <sheetView workbookViewId="0">
      <selection sqref="A1:AE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6" width="23.28515625" customWidth="1"/>
    <col min="7" max="11" width="22.28515625" customWidth="1"/>
    <col min="12" max="12" width="21.28515625" customWidth="1"/>
    <col min="13" max="13" width="20.7109375" customWidth="1"/>
    <col min="14" max="21" width="12.140625" customWidth="1"/>
    <col min="22" max="31" width="13.140625" customWidth="1"/>
  </cols>
  <sheetData>
    <row r="1" spans="1:31" x14ac:dyDescent="0.25">
      <c r="A1" s="6" t="s">
        <v>96</v>
      </c>
      <c r="B1" s="7" t="s">
        <v>97</v>
      </c>
      <c r="C1" s="2" t="s">
        <v>2460</v>
      </c>
      <c r="D1" s="2" t="s">
        <v>2461</v>
      </c>
      <c r="E1" s="2" t="s">
        <v>2462</v>
      </c>
      <c r="F1" s="2" t="s">
        <v>2463</v>
      </c>
      <c r="G1" s="2" t="s">
        <v>2464</v>
      </c>
      <c r="H1" s="2" t="s">
        <v>2465</v>
      </c>
      <c r="I1" s="2" t="s">
        <v>2466</v>
      </c>
      <c r="J1" s="2" t="s">
        <v>2467</v>
      </c>
      <c r="K1" s="2" t="s">
        <v>2468</v>
      </c>
      <c r="L1" s="2" t="s">
        <v>2469</v>
      </c>
      <c r="M1" s="2" t="s">
        <v>2470</v>
      </c>
      <c r="N1" s="2" t="s">
        <v>2471</v>
      </c>
      <c r="O1" s="2" t="s">
        <v>2472</v>
      </c>
      <c r="P1" s="2" t="s">
        <v>2473</v>
      </c>
      <c r="Q1" s="2" t="s">
        <v>2474</v>
      </c>
      <c r="R1" s="2" t="s">
        <v>2475</v>
      </c>
      <c r="S1" s="2" t="s">
        <v>2476</v>
      </c>
      <c r="T1" s="2" t="s">
        <v>2477</v>
      </c>
      <c r="U1" s="2" t="s">
        <v>2478</v>
      </c>
      <c r="V1" s="2" t="s">
        <v>2479</v>
      </c>
      <c r="W1" s="2" t="s">
        <v>2480</v>
      </c>
      <c r="X1" s="2" t="s">
        <v>2481</v>
      </c>
      <c r="Y1" s="2" t="s">
        <v>2482</v>
      </c>
      <c r="Z1" s="2" t="s">
        <v>2483</v>
      </c>
      <c r="AA1" s="2" t="s">
        <v>2484</v>
      </c>
      <c r="AB1" s="2" t="s">
        <v>2485</v>
      </c>
      <c r="AC1" s="2" t="s">
        <v>2486</v>
      </c>
      <c r="AD1" s="2" t="s">
        <v>2487</v>
      </c>
      <c r="AE1" s="2" t="s">
        <v>2488</v>
      </c>
    </row>
    <row r="2" spans="1:31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 spans="1:31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1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x14ac:dyDescent="0.25">
      <c r="A5">
        <v>95005911</v>
      </c>
      <c r="B5" t="s">
        <v>20</v>
      </c>
    </row>
    <row r="6" spans="1:31" x14ac:dyDescent="0.25">
      <c r="A6">
        <v>99001908</v>
      </c>
      <c r="B6" t="s">
        <v>20</v>
      </c>
    </row>
    <row r="7" spans="1:31" x14ac:dyDescent="0.25">
      <c r="A7">
        <v>99004067</v>
      </c>
      <c r="B7" t="s">
        <v>20</v>
      </c>
    </row>
    <row r="8" spans="1:31" x14ac:dyDescent="0.25">
      <c r="A8">
        <v>97002136</v>
      </c>
      <c r="B8" t="s">
        <v>20</v>
      </c>
    </row>
    <row r="9" spans="1:31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spans="1:31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1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spans="1:31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spans="1:31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1:31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pans="1:31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1:31" x14ac:dyDescent="0.25">
      <c r="A18">
        <v>1480</v>
      </c>
      <c r="B18" t="s">
        <v>16</v>
      </c>
    </row>
    <row r="19" spans="1:31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 spans="1:31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>
        <v>30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 spans="1:31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 spans="1:31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pans="1:31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spans="1:31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spans="1:31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 spans="1:31" x14ac:dyDescent="0.25">
      <c r="A26">
        <v>99000897</v>
      </c>
      <c r="B26" t="s">
        <v>16</v>
      </c>
    </row>
    <row r="27" spans="1:31" x14ac:dyDescent="0.25">
      <c r="A27">
        <v>99001245</v>
      </c>
      <c r="B27" t="s">
        <v>16</v>
      </c>
    </row>
    <row r="28" spans="1:31" x14ac:dyDescent="0.25">
      <c r="A28">
        <v>99001902</v>
      </c>
      <c r="B28" t="s">
        <v>16</v>
      </c>
    </row>
    <row r="29" spans="1:31" x14ac:dyDescent="0.25">
      <c r="A29">
        <v>99001912</v>
      </c>
      <c r="B29" t="s">
        <v>16</v>
      </c>
    </row>
    <row r="30" spans="1:31" x14ac:dyDescent="0.25">
      <c r="A30">
        <v>99001913</v>
      </c>
      <c r="B30" t="s">
        <v>16</v>
      </c>
    </row>
    <row r="31" spans="1:31" x14ac:dyDescent="0.25">
      <c r="A31">
        <v>99001937</v>
      </c>
      <c r="B31" t="s">
        <v>16</v>
      </c>
    </row>
    <row r="32" spans="1:31" x14ac:dyDescent="0.25">
      <c r="A32">
        <v>99001943</v>
      </c>
      <c r="B32" t="s">
        <v>16</v>
      </c>
    </row>
    <row r="33" spans="1:31" x14ac:dyDescent="0.25">
      <c r="A33">
        <v>99001927</v>
      </c>
      <c r="B33" t="s">
        <v>16</v>
      </c>
    </row>
    <row r="34" spans="1:31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1:31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1:31" x14ac:dyDescent="0.25">
      <c r="A36" s="14">
        <v>96018835</v>
      </c>
      <c r="B36" t="s">
        <v>16</v>
      </c>
    </row>
    <row r="37" spans="1:31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1:31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40" spans="1:31" x14ac:dyDescent="0.25">
      <c r="A40" s="15">
        <v>6016435</v>
      </c>
      <c r="B40" t="s">
        <v>14</v>
      </c>
    </row>
    <row r="41" spans="1:31" x14ac:dyDescent="0.25">
      <c r="A41">
        <v>8045149</v>
      </c>
      <c r="B41" t="s">
        <v>14</v>
      </c>
    </row>
    <row r="42" spans="1:31" x14ac:dyDescent="0.25">
      <c r="A42">
        <v>10023001</v>
      </c>
      <c r="B42" t="s">
        <v>14</v>
      </c>
      <c r="M42">
        <v>30</v>
      </c>
    </row>
    <row r="43" spans="1:31" x14ac:dyDescent="0.25">
      <c r="A43">
        <v>10027526</v>
      </c>
      <c r="B43" t="s">
        <v>14</v>
      </c>
    </row>
    <row r="44" spans="1:31" x14ac:dyDescent="0.25">
      <c r="A44">
        <v>14222171</v>
      </c>
      <c r="B44" t="s">
        <v>14</v>
      </c>
    </row>
    <row r="45" spans="1:31" x14ac:dyDescent="0.25">
      <c r="A45">
        <v>1006143</v>
      </c>
      <c r="B45" t="s">
        <v>14</v>
      </c>
      <c r="M45">
        <v>32</v>
      </c>
    </row>
    <row r="46" spans="1:31" x14ac:dyDescent="0.25">
      <c r="A46">
        <v>6006917</v>
      </c>
      <c r="B46" t="s">
        <v>14</v>
      </c>
    </row>
    <row r="48" spans="1:31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18" x14ac:dyDescent="0.25">
      <c r="A81">
        <v>8127397</v>
      </c>
      <c r="B81" t="s">
        <v>5</v>
      </c>
    </row>
    <row r="82" spans="1:18" x14ac:dyDescent="0.25">
      <c r="A82">
        <v>8130998</v>
      </c>
      <c r="B82" t="s">
        <v>5</v>
      </c>
    </row>
    <row r="83" spans="1:18" x14ac:dyDescent="0.25">
      <c r="A83" s="14">
        <v>9002836</v>
      </c>
      <c r="B83" t="s">
        <v>5</v>
      </c>
    </row>
    <row r="84" spans="1:18" x14ac:dyDescent="0.25">
      <c r="A84" s="14">
        <v>9003331</v>
      </c>
      <c r="B84" t="s">
        <v>5</v>
      </c>
    </row>
    <row r="85" spans="1:18" x14ac:dyDescent="0.25">
      <c r="A85">
        <v>9003370</v>
      </c>
      <c r="B85" t="s">
        <v>5</v>
      </c>
    </row>
    <row r="86" spans="1:18" x14ac:dyDescent="0.25">
      <c r="A86">
        <v>9016278</v>
      </c>
      <c r="B86" t="s">
        <v>5</v>
      </c>
    </row>
    <row r="87" spans="1:18" x14ac:dyDescent="0.25">
      <c r="A87">
        <v>9030684</v>
      </c>
      <c r="B87" t="s">
        <v>5</v>
      </c>
    </row>
    <row r="88" spans="1:18" x14ac:dyDescent="0.25">
      <c r="A88">
        <v>9031387</v>
      </c>
      <c r="B88" t="s">
        <v>5</v>
      </c>
    </row>
    <row r="89" spans="1:18" x14ac:dyDescent="0.25">
      <c r="A89">
        <v>9038676</v>
      </c>
      <c r="B89" t="s">
        <v>5</v>
      </c>
    </row>
    <row r="90" spans="1:18" x14ac:dyDescent="0.25">
      <c r="A90" s="14">
        <v>9039416</v>
      </c>
      <c r="B90" t="s">
        <v>5</v>
      </c>
      <c r="R90">
        <v>30.213750000000001</v>
      </c>
    </row>
    <row r="91" spans="1:18" x14ac:dyDescent="0.25">
      <c r="A91">
        <v>9042861</v>
      </c>
      <c r="B91" t="s">
        <v>5</v>
      </c>
    </row>
    <row r="92" spans="1:18" x14ac:dyDescent="0.25">
      <c r="A92" s="14">
        <v>9044899</v>
      </c>
      <c r="B92" t="s">
        <v>5</v>
      </c>
    </row>
    <row r="93" spans="1:18" x14ac:dyDescent="0.25">
      <c r="A93">
        <v>9052398</v>
      </c>
      <c r="B93" t="s">
        <v>5</v>
      </c>
      <c r="N93" s="35" t="s">
        <v>2489</v>
      </c>
    </row>
    <row r="94" spans="1:18" x14ac:dyDescent="0.25">
      <c r="A94">
        <v>9085204</v>
      </c>
      <c r="B94" t="s">
        <v>5</v>
      </c>
    </row>
    <row r="95" spans="1:18" x14ac:dyDescent="0.25">
      <c r="A95">
        <v>9105492</v>
      </c>
      <c r="B95" t="s">
        <v>5</v>
      </c>
    </row>
    <row r="96" spans="1:18" x14ac:dyDescent="0.25">
      <c r="A96" s="14">
        <v>9138470</v>
      </c>
      <c r="B96" t="s">
        <v>5</v>
      </c>
    </row>
    <row r="97" spans="1:31" x14ac:dyDescent="0.25">
      <c r="A97" s="14">
        <v>9150676</v>
      </c>
      <c r="B97" t="s">
        <v>5</v>
      </c>
    </row>
    <row r="98" spans="1:31" x14ac:dyDescent="0.25">
      <c r="A98" s="14">
        <v>10010926</v>
      </c>
      <c r="B98" t="s">
        <v>5</v>
      </c>
      <c r="O98" s="25">
        <v>33.6783</v>
      </c>
      <c r="P98" s="25">
        <v>33.356000000000002</v>
      </c>
      <c r="Q98" s="25"/>
      <c r="U98" s="25">
        <v>33.839399999999998</v>
      </c>
      <c r="V98" s="25">
        <v>31.744599999999998</v>
      </c>
      <c r="W98" s="25"/>
      <c r="X98" s="25">
        <v>31.744599999999998</v>
      </c>
      <c r="Y98" s="25">
        <v>30.777699999999999</v>
      </c>
      <c r="Z98" s="25"/>
      <c r="AA98" s="25"/>
      <c r="AB98" s="25"/>
      <c r="AC98" s="25"/>
      <c r="AD98" s="25"/>
      <c r="AE98" s="25"/>
    </row>
    <row r="99" spans="1:31" x14ac:dyDescent="0.25">
      <c r="A99">
        <v>10030897</v>
      </c>
      <c r="B99" t="s">
        <v>5</v>
      </c>
    </row>
    <row r="100" spans="1:31" x14ac:dyDescent="0.25">
      <c r="A100" s="16">
        <v>10091530</v>
      </c>
      <c r="B100" t="s">
        <v>5</v>
      </c>
    </row>
    <row r="101" spans="1:31" x14ac:dyDescent="0.25">
      <c r="A101">
        <v>10102052</v>
      </c>
      <c r="B101" t="s">
        <v>5</v>
      </c>
    </row>
    <row r="102" spans="1:31" x14ac:dyDescent="0.25">
      <c r="A102">
        <v>10104735</v>
      </c>
      <c r="B102" t="s">
        <v>5</v>
      </c>
    </row>
    <row r="103" spans="1:31" x14ac:dyDescent="0.25">
      <c r="A103" s="15">
        <v>10109552</v>
      </c>
      <c r="B103" t="s">
        <v>5</v>
      </c>
    </row>
    <row r="104" spans="1:31" x14ac:dyDescent="0.25">
      <c r="A104">
        <v>10131550</v>
      </c>
      <c r="B104" t="s">
        <v>5</v>
      </c>
    </row>
    <row r="105" spans="1:31" x14ac:dyDescent="0.25">
      <c r="A105">
        <v>10131607</v>
      </c>
      <c r="B105" t="s">
        <v>5</v>
      </c>
    </row>
    <row r="106" spans="1:31" x14ac:dyDescent="0.25">
      <c r="A106">
        <v>10145202</v>
      </c>
      <c r="B106" t="s">
        <v>5</v>
      </c>
    </row>
    <row r="107" spans="1:31" x14ac:dyDescent="0.25">
      <c r="A107">
        <v>10158770</v>
      </c>
      <c r="B107" t="s">
        <v>5</v>
      </c>
    </row>
    <row r="108" spans="1:31" x14ac:dyDescent="0.25">
      <c r="A108">
        <v>10162949</v>
      </c>
      <c r="B108" t="s">
        <v>5</v>
      </c>
    </row>
    <row r="109" spans="1:31" x14ac:dyDescent="0.25">
      <c r="A109">
        <v>10171633</v>
      </c>
      <c r="B109" t="s">
        <v>5</v>
      </c>
    </row>
    <row r="110" spans="1:31" x14ac:dyDescent="0.25">
      <c r="A110">
        <v>10180409</v>
      </c>
      <c r="B110" t="s">
        <v>5</v>
      </c>
    </row>
    <row r="111" spans="1:31" x14ac:dyDescent="0.25">
      <c r="A111">
        <v>11005762</v>
      </c>
      <c r="B111" t="s">
        <v>5</v>
      </c>
    </row>
    <row r="112" spans="1:31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6" x14ac:dyDescent="0.25">
      <c r="A129">
        <v>12229481</v>
      </c>
      <c r="B129" t="s">
        <v>5</v>
      </c>
    </row>
    <row r="130" spans="1:26" x14ac:dyDescent="0.25">
      <c r="A130">
        <v>12258821</v>
      </c>
      <c r="B130" t="s">
        <v>5</v>
      </c>
    </row>
    <row r="131" spans="1:26" x14ac:dyDescent="0.25">
      <c r="A131">
        <v>12309729</v>
      </c>
      <c r="B131" t="s">
        <v>5</v>
      </c>
    </row>
    <row r="132" spans="1:26" x14ac:dyDescent="0.25">
      <c r="A132">
        <v>12314941</v>
      </c>
      <c r="B132" t="s">
        <v>5</v>
      </c>
    </row>
    <row r="133" spans="1:26" x14ac:dyDescent="0.25">
      <c r="A133">
        <v>12323945</v>
      </c>
      <c r="B133" t="s">
        <v>5</v>
      </c>
    </row>
    <row r="134" spans="1:26" x14ac:dyDescent="0.25">
      <c r="A134">
        <v>13005942</v>
      </c>
      <c r="B134" t="s">
        <v>5</v>
      </c>
    </row>
    <row r="135" spans="1:26" x14ac:dyDescent="0.25">
      <c r="A135">
        <v>324</v>
      </c>
      <c r="B135" t="s">
        <v>5</v>
      </c>
    </row>
    <row r="136" spans="1:26" x14ac:dyDescent="0.25">
      <c r="A136" s="14">
        <v>3909</v>
      </c>
      <c r="B136" t="s">
        <v>5</v>
      </c>
    </row>
    <row r="137" spans="1:26" x14ac:dyDescent="0.25">
      <c r="A137" s="14">
        <v>4663</v>
      </c>
      <c r="B137" t="s">
        <v>5</v>
      </c>
    </row>
    <row r="138" spans="1:26" x14ac:dyDescent="0.25">
      <c r="A138">
        <v>1005522</v>
      </c>
      <c r="B138" t="s">
        <v>5</v>
      </c>
      <c r="C138">
        <v>31.8</v>
      </c>
      <c r="D138">
        <v>34.9</v>
      </c>
      <c r="N138">
        <v>33.799999999999997</v>
      </c>
      <c r="U138">
        <v>33</v>
      </c>
      <c r="Y138">
        <v>31.8</v>
      </c>
    </row>
    <row r="139" spans="1:26" x14ac:dyDescent="0.25">
      <c r="A139">
        <v>1007631</v>
      </c>
      <c r="B139" t="s">
        <v>5</v>
      </c>
    </row>
    <row r="140" spans="1:26" x14ac:dyDescent="0.25">
      <c r="A140">
        <v>1009760</v>
      </c>
      <c r="B140" t="s">
        <v>5</v>
      </c>
      <c r="Q140">
        <v>29.9</v>
      </c>
      <c r="V140">
        <v>30.7</v>
      </c>
      <c r="X140">
        <v>30.4</v>
      </c>
      <c r="Z140">
        <v>29.6</v>
      </c>
    </row>
    <row r="141" spans="1:26" x14ac:dyDescent="0.25">
      <c r="A141">
        <v>2000646</v>
      </c>
      <c r="B141" t="s">
        <v>5</v>
      </c>
      <c r="N141">
        <v>30</v>
      </c>
      <c r="O141">
        <v>30</v>
      </c>
      <c r="U141">
        <v>29</v>
      </c>
      <c r="V141">
        <v>29</v>
      </c>
      <c r="W141">
        <v>29</v>
      </c>
    </row>
    <row r="142" spans="1:26" x14ac:dyDescent="0.25">
      <c r="A142">
        <v>2003761</v>
      </c>
      <c r="B142" t="s">
        <v>5</v>
      </c>
    </row>
    <row r="143" spans="1:26" x14ac:dyDescent="0.25">
      <c r="A143">
        <v>2004061</v>
      </c>
      <c r="B143" t="s">
        <v>5</v>
      </c>
    </row>
    <row r="144" spans="1:26" x14ac:dyDescent="0.25">
      <c r="A144">
        <v>2006469</v>
      </c>
      <c r="B144" t="s">
        <v>5</v>
      </c>
    </row>
    <row r="145" spans="1:31" x14ac:dyDescent="0.25">
      <c r="A145" s="14">
        <v>3005132</v>
      </c>
      <c r="B145" t="s">
        <v>5</v>
      </c>
    </row>
    <row r="146" spans="1:31" x14ac:dyDescent="0.25">
      <c r="A146">
        <v>3009119</v>
      </c>
      <c r="B146" t="s">
        <v>5</v>
      </c>
    </row>
    <row r="147" spans="1:31" x14ac:dyDescent="0.25">
      <c r="A147">
        <v>3009936</v>
      </c>
      <c r="B147" t="s">
        <v>5</v>
      </c>
    </row>
    <row r="148" spans="1:31" x14ac:dyDescent="0.25">
      <c r="A148">
        <v>3011094</v>
      </c>
      <c r="B148" t="s">
        <v>5</v>
      </c>
    </row>
    <row r="149" spans="1:31" x14ac:dyDescent="0.25">
      <c r="A149">
        <v>3014643</v>
      </c>
      <c r="B149" t="s">
        <v>5</v>
      </c>
    </row>
    <row r="150" spans="1:31" x14ac:dyDescent="0.25">
      <c r="A150" s="14">
        <v>3016056</v>
      </c>
      <c r="B150" t="s">
        <v>5</v>
      </c>
      <c r="N150">
        <v>29.2</v>
      </c>
      <c r="AE150">
        <v>30.3</v>
      </c>
    </row>
    <row r="151" spans="1:31" x14ac:dyDescent="0.25">
      <c r="A151" s="14">
        <v>3900219</v>
      </c>
      <c r="B151" t="s">
        <v>5</v>
      </c>
    </row>
    <row r="152" spans="1:31" x14ac:dyDescent="0.25">
      <c r="A152">
        <v>4000158</v>
      </c>
      <c r="B152" t="s">
        <v>5</v>
      </c>
    </row>
    <row r="153" spans="1:31" x14ac:dyDescent="0.25">
      <c r="A153">
        <v>4000304</v>
      </c>
      <c r="B153" t="s">
        <v>5</v>
      </c>
    </row>
    <row r="154" spans="1:31" x14ac:dyDescent="0.25">
      <c r="A154" s="14">
        <v>4001905</v>
      </c>
      <c r="B154" t="s">
        <v>5</v>
      </c>
    </row>
    <row r="155" spans="1:31" x14ac:dyDescent="0.25">
      <c r="A155">
        <v>4002206</v>
      </c>
      <c r="B155" t="s">
        <v>5</v>
      </c>
    </row>
    <row r="156" spans="1:31" x14ac:dyDescent="0.25">
      <c r="A156">
        <v>4002715</v>
      </c>
      <c r="B156" t="s">
        <v>5</v>
      </c>
    </row>
    <row r="157" spans="1:31" x14ac:dyDescent="0.25">
      <c r="A157">
        <v>4003924</v>
      </c>
      <c r="B157" t="s">
        <v>5</v>
      </c>
    </row>
    <row r="158" spans="1:31" x14ac:dyDescent="0.25">
      <c r="A158">
        <v>4006051</v>
      </c>
      <c r="B158" t="s">
        <v>5</v>
      </c>
    </row>
    <row r="159" spans="1:31" x14ac:dyDescent="0.25">
      <c r="A159">
        <v>4008140</v>
      </c>
      <c r="B159" t="s">
        <v>5</v>
      </c>
    </row>
    <row r="160" spans="1:31" x14ac:dyDescent="0.25">
      <c r="A160" s="14">
        <v>4009906</v>
      </c>
      <c r="B160" t="s">
        <v>5</v>
      </c>
      <c r="O160">
        <v>31.4</v>
      </c>
      <c r="AB160">
        <v>30.5</v>
      </c>
      <c r="AC160">
        <v>31</v>
      </c>
      <c r="AD160">
        <v>30.2</v>
      </c>
    </row>
    <row r="161" spans="1:25" x14ac:dyDescent="0.25">
      <c r="A161">
        <v>4011027</v>
      </c>
      <c r="B161" t="s">
        <v>5</v>
      </c>
    </row>
    <row r="162" spans="1:25" x14ac:dyDescent="0.25">
      <c r="A162">
        <v>4011920</v>
      </c>
      <c r="B162" t="s">
        <v>5</v>
      </c>
    </row>
    <row r="163" spans="1:25" x14ac:dyDescent="0.25">
      <c r="A163">
        <v>4012248</v>
      </c>
      <c r="B163" t="s">
        <v>5</v>
      </c>
    </row>
    <row r="164" spans="1:25" x14ac:dyDescent="0.25">
      <c r="A164">
        <v>4013603</v>
      </c>
      <c r="B164" t="s">
        <v>5</v>
      </c>
    </row>
    <row r="165" spans="1:25" x14ac:dyDescent="0.25">
      <c r="A165">
        <v>5004654</v>
      </c>
      <c r="B165" t="s">
        <v>5</v>
      </c>
      <c r="O165" s="25">
        <v>28.844100000000001</v>
      </c>
      <c r="Q165" s="25">
        <v>27.716100000000001</v>
      </c>
      <c r="R165" s="25">
        <v>27.716100000000001</v>
      </c>
      <c r="S165" s="25">
        <v>29.488600000000002</v>
      </c>
      <c r="T165" s="25"/>
      <c r="U165" s="25">
        <v>29.327500000000001</v>
      </c>
      <c r="W165" s="25">
        <v>29.1663</v>
      </c>
      <c r="Y165" s="25">
        <v>29.327500000000001</v>
      </c>
    </row>
    <row r="166" spans="1:25" x14ac:dyDescent="0.25">
      <c r="A166" s="16">
        <v>5006761</v>
      </c>
      <c r="B166" t="s">
        <v>5</v>
      </c>
    </row>
    <row r="167" spans="1:25" x14ac:dyDescent="0.25">
      <c r="A167">
        <v>5008807</v>
      </c>
      <c r="B167" t="s">
        <v>5</v>
      </c>
    </row>
    <row r="168" spans="1:25" x14ac:dyDescent="0.25">
      <c r="A168">
        <v>5009400</v>
      </c>
      <c r="B168" t="s">
        <v>5</v>
      </c>
    </row>
    <row r="169" spans="1:25" x14ac:dyDescent="0.25">
      <c r="A169">
        <v>5013211</v>
      </c>
      <c r="B169" t="s">
        <v>5</v>
      </c>
    </row>
    <row r="170" spans="1:25" x14ac:dyDescent="0.25">
      <c r="A170">
        <v>5013494</v>
      </c>
      <c r="B170" t="s">
        <v>5</v>
      </c>
    </row>
    <row r="171" spans="1:25" x14ac:dyDescent="0.25">
      <c r="A171" s="15">
        <v>5016255</v>
      </c>
      <c r="B171" t="s">
        <v>5</v>
      </c>
    </row>
    <row r="172" spans="1:25" x14ac:dyDescent="0.25">
      <c r="A172">
        <v>6005884</v>
      </c>
      <c r="B172" t="s">
        <v>5</v>
      </c>
    </row>
    <row r="173" spans="1:25" x14ac:dyDescent="0.25">
      <c r="A173">
        <v>6012448</v>
      </c>
      <c r="B173" t="s">
        <v>5</v>
      </c>
    </row>
    <row r="174" spans="1:25" x14ac:dyDescent="0.25">
      <c r="A174">
        <v>7000457</v>
      </c>
      <c r="B174" t="s">
        <v>5</v>
      </c>
    </row>
    <row r="175" spans="1:25" x14ac:dyDescent="0.25">
      <c r="A175" s="15">
        <v>7072644</v>
      </c>
      <c r="B175" t="s">
        <v>5</v>
      </c>
    </row>
    <row r="176" spans="1:25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7" x14ac:dyDescent="0.25">
      <c r="A225">
        <v>97005797</v>
      </c>
      <c r="B225" t="s">
        <v>3</v>
      </c>
    </row>
    <row r="226" spans="1:27" x14ac:dyDescent="0.25">
      <c r="A226">
        <v>99000345</v>
      </c>
      <c r="B226" t="s">
        <v>3</v>
      </c>
    </row>
    <row r="227" spans="1:27" x14ac:dyDescent="0.25">
      <c r="A227" s="14">
        <v>5006592</v>
      </c>
      <c r="B227" t="s">
        <v>3</v>
      </c>
    </row>
    <row r="228" spans="1:27" x14ac:dyDescent="0.25">
      <c r="A228">
        <v>5007274</v>
      </c>
      <c r="B228" t="s">
        <v>3</v>
      </c>
    </row>
    <row r="229" spans="1:27" x14ac:dyDescent="0.25">
      <c r="A229">
        <v>5015851</v>
      </c>
      <c r="B229" t="s">
        <v>3</v>
      </c>
    </row>
    <row r="230" spans="1:27" x14ac:dyDescent="0.25">
      <c r="A230">
        <v>6015647</v>
      </c>
      <c r="B230" t="s">
        <v>3</v>
      </c>
      <c r="N230">
        <v>29.4</v>
      </c>
      <c r="P230">
        <v>29.5</v>
      </c>
      <c r="Q230">
        <v>29.2</v>
      </c>
      <c r="T230">
        <v>29.1</v>
      </c>
      <c r="Y230">
        <v>30.5</v>
      </c>
      <c r="AA230">
        <v>31.1</v>
      </c>
    </row>
    <row r="231" spans="1:27" x14ac:dyDescent="0.25">
      <c r="A231" s="14">
        <v>6056633</v>
      </c>
      <c r="B231" t="s">
        <v>3</v>
      </c>
    </row>
    <row r="232" spans="1:27" x14ac:dyDescent="0.25">
      <c r="A232">
        <v>7086224</v>
      </c>
      <c r="B232" t="s">
        <v>3</v>
      </c>
    </row>
    <row r="233" spans="1:27" x14ac:dyDescent="0.25">
      <c r="A233" s="14">
        <v>8040959</v>
      </c>
      <c r="B233" t="s">
        <v>3</v>
      </c>
    </row>
    <row r="234" spans="1:27" x14ac:dyDescent="0.25">
      <c r="A234">
        <v>8107048</v>
      </c>
      <c r="B234" t="s">
        <v>3</v>
      </c>
    </row>
    <row r="235" spans="1:27" x14ac:dyDescent="0.25">
      <c r="A235" s="14">
        <v>8124044</v>
      </c>
      <c r="B235" t="s">
        <v>3</v>
      </c>
    </row>
    <row r="236" spans="1:27" x14ac:dyDescent="0.25">
      <c r="A236">
        <v>8142949</v>
      </c>
      <c r="B236" t="s">
        <v>3</v>
      </c>
    </row>
    <row r="237" spans="1:27" x14ac:dyDescent="0.25">
      <c r="A237">
        <v>9023306</v>
      </c>
      <c r="B237" t="s">
        <v>3</v>
      </c>
    </row>
    <row r="238" spans="1:27" x14ac:dyDescent="0.25">
      <c r="A238">
        <v>9034464</v>
      </c>
      <c r="B238" t="s">
        <v>3</v>
      </c>
    </row>
    <row r="239" spans="1:27" x14ac:dyDescent="0.25">
      <c r="A239">
        <v>9040167</v>
      </c>
      <c r="B239" t="s">
        <v>3</v>
      </c>
    </row>
    <row r="240" spans="1:27" x14ac:dyDescent="0.25">
      <c r="A240" s="14">
        <v>9054567</v>
      </c>
      <c r="B240" t="s">
        <v>3</v>
      </c>
    </row>
    <row r="241" spans="1:17" x14ac:dyDescent="0.25">
      <c r="A241" s="14">
        <v>9083682</v>
      </c>
      <c r="B241" t="s">
        <v>3</v>
      </c>
    </row>
    <row r="242" spans="1:17" x14ac:dyDescent="0.25">
      <c r="A242" s="14">
        <v>9102044</v>
      </c>
      <c r="B242" t="s">
        <v>3</v>
      </c>
    </row>
    <row r="243" spans="1:17" x14ac:dyDescent="0.25">
      <c r="A243" s="14">
        <v>9119854</v>
      </c>
      <c r="B243" t="s">
        <v>3</v>
      </c>
    </row>
    <row r="244" spans="1:17" x14ac:dyDescent="0.25">
      <c r="A244">
        <v>9125126</v>
      </c>
      <c r="B244" t="s">
        <v>3</v>
      </c>
    </row>
    <row r="245" spans="1:17" x14ac:dyDescent="0.25">
      <c r="A245" s="14">
        <v>9174811</v>
      </c>
      <c r="B245" t="s">
        <v>3</v>
      </c>
    </row>
    <row r="246" spans="1:17" x14ac:dyDescent="0.25">
      <c r="A246">
        <v>10002875</v>
      </c>
      <c r="B246" t="s">
        <v>3</v>
      </c>
    </row>
    <row r="247" spans="1:17" x14ac:dyDescent="0.25">
      <c r="A247" s="19">
        <v>10023080</v>
      </c>
      <c r="B247" t="s">
        <v>3</v>
      </c>
    </row>
    <row r="248" spans="1:17" x14ac:dyDescent="0.25">
      <c r="A248">
        <v>10025212</v>
      </c>
      <c r="B248" t="s">
        <v>3</v>
      </c>
    </row>
    <row r="249" spans="1:17" x14ac:dyDescent="0.25">
      <c r="A249" s="14">
        <v>10069407</v>
      </c>
      <c r="B249" t="s">
        <v>3</v>
      </c>
    </row>
    <row r="250" spans="1:17" x14ac:dyDescent="0.25">
      <c r="A250">
        <v>10071135</v>
      </c>
      <c r="B250" t="s">
        <v>3</v>
      </c>
    </row>
    <row r="251" spans="1:17" x14ac:dyDescent="0.25">
      <c r="A251">
        <v>10083649</v>
      </c>
      <c r="B251" t="s">
        <v>3</v>
      </c>
    </row>
    <row r="252" spans="1:17" x14ac:dyDescent="0.25">
      <c r="A252">
        <v>10102021</v>
      </c>
      <c r="B252" t="s">
        <v>3</v>
      </c>
      <c r="N252" s="25">
        <v>24.332100000000001</v>
      </c>
      <c r="Q252" s="25">
        <v>24.009899999999998</v>
      </c>
    </row>
    <row r="253" spans="1:17" x14ac:dyDescent="0.25">
      <c r="A253" s="14">
        <v>10123729</v>
      </c>
      <c r="B253" t="s">
        <v>3</v>
      </c>
    </row>
    <row r="254" spans="1:17" x14ac:dyDescent="0.25">
      <c r="A254">
        <v>10144736</v>
      </c>
      <c r="B254" t="s">
        <v>3</v>
      </c>
    </row>
    <row r="255" spans="1:17" x14ac:dyDescent="0.25">
      <c r="A255" s="14">
        <v>10157275</v>
      </c>
      <c r="B255" t="s">
        <v>3</v>
      </c>
    </row>
    <row r="256" spans="1:17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1" x14ac:dyDescent="0.25">
      <c r="A289" s="14">
        <v>500129</v>
      </c>
      <c r="B289" t="s">
        <v>0</v>
      </c>
    </row>
    <row r="290" spans="1:21" x14ac:dyDescent="0.25">
      <c r="A290" s="20">
        <v>1002033</v>
      </c>
      <c r="B290" t="s">
        <v>0</v>
      </c>
    </row>
    <row r="291" spans="1:21" x14ac:dyDescent="0.25">
      <c r="A291" s="14">
        <v>1003457</v>
      </c>
      <c r="B291" t="s">
        <v>0</v>
      </c>
    </row>
    <row r="292" spans="1:21" x14ac:dyDescent="0.25">
      <c r="A292" s="14">
        <v>2005223</v>
      </c>
      <c r="B292" t="s">
        <v>0</v>
      </c>
    </row>
    <row r="293" spans="1:21" x14ac:dyDescent="0.25">
      <c r="A293">
        <v>2006107</v>
      </c>
      <c r="B293" t="s">
        <v>0</v>
      </c>
    </row>
    <row r="294" spans="1:21" x14ac:dyDescent="0.25">
      <c r="A294" s="14">
        <v>2012014</v>
      </c>
      <c r="B294" t="s">
        <v>0</v>
      </c>
      <c r="F294">
        <v>33</v>
      </c>
      <c r="P294">
        <v>33.6</v>
      </c>
    </row>
    <row r="295" spans="1:21" x14ac:dyDescent="0.25">
      <c r="A295" s="14">
        <v>3000152</v>
      </c>
      <c r="B295" t="s">
        <v>0</v>
      </c>
    </row>
    <row r="296" spans="1:21" x14ac:dyDescent="0.25">
      <c r="A296">
        <v>3014566</v>
      </c>
      <c r="B296" t="s">
        <v>0</v>
      </c>
    </row>
    <row r="297" spans="1:21" x14ac:dyDescent="0.25">
      <c r="A297">
        <v>3015058</v>
      </c>
      <c r="B297" t="s">
        <v>0</v>
      </c>
      <c r="F297">
        <v>28.1</v>
      </c>
      <c r="G297" s="23">
        <v>28.25</v>
      </c>
      <c r="O297">
        <v>28.8</v>
      </c>
      <c r="P297">
        <v>28.4</v>
      </c>
      <c r="U297">
        <v>28.1</v>
      </c>
    </row>
    <row r="298" spans="1:21" x14ac:dyDescent="0.25">
      <c r="A298" s="18">
        <v>4000996</v>
      </c>
      <c r="B298" t="s">
        <v>0</v>
      </c>
    </row>
    <row r="299" spans="1:21" x14ac:dyDescent="0.25">
      <c r="A299">
        <v>4003768</v>
      </c>
      <c r="B299" t="s">
        <v>0</v>
      </c>
    </row>
    <row r="300" spans="1:21" x14ac:dyDescent="0.25">
      <c r="A300">
        <v>4006540</v>
      </c>
      <c r="B300" t="s">
        <v>0</v>
      </c>
    </row>
    <row r="301" spans="1:21" x14ac:dyDescent="0.25">
      <c r="A301">
        <v>4007054</v>
      </c>
      <c r="B301" t="s">
        <v>0</v>
      </c>
    </row>
    <row r="302" spans="1:21" x14ac:dyDescent="0.25">
      <c r="A302">
        <v>4011002</v>
      </c>
      <c r="B302" t="s">
        <v>0</v>
      </c>
    </row>
    <row r="303" spans="1:21" x14ac:dyDescent="0.25">
      <c r="A303">
        <v>4900268</v>
      </c>
      <c r="B303" t="s">
        <v>0</v>
      </c>
    </row>
    <row r="304" spans="1:21" x14ac:dyDescent="0.25">
      <c r="A304">
        <v>5001097</v>
      </c>
      <c r="B304" t="s">
        <v>0</v>
      </c>
      <c r="H304">
        <v>27.2</v>
      </c>
      <c r="I304">
        <v>26.9</v>
      </c>
      <c r="N304">
        <v>27</v>
      </c>
      <c r="U304">
        <v>27.3</v>
      </c>
    </row>
    <row r="305" spans="1:15" x14ac:dyDescent="0.25">
      <c r="A305">
        <v>5001098</v>
      </c>
      <c r="B305" t="s">
        <v>0</v>
      </c>
      <c r="E305">
        <v>29.3</v>
      </c>
      <c r="G305">
        <v>28.8</v>
      </c>
      <c r="H305">
        <v>29.2</v>
      </c>
    </row>
    <row r="306" spans="1:15" x14ac:dyDescent="0.25">
      <c r="A306">
        <v>5006152</v>
      </c>
      <c r="B306" t="s">
        <v>0</v>
      </c>
      <c r="K306" s="25">
        <v>30.133199999999999</v>
      </c>
      <c r="L306" s="25"/>
      <c r="O306" s="25">
        <v>29.649799999999999</v>
      </c>
    </row>
    <row r="307" spans="1:15" x14ac:dyDescent="0.25">
      <c r="A307" s="16">
        <v>5011824</v>
      </c>
      <c r="B307" t="s">
        <v>0</v>
      </c>
    </row>
    <row r="308" spans="1:15" x14ac:dyDescent="0.25">
      <c r="A308">
        <v>5016179</v>
      </c>
      <c r="B308" t="s">
        <v>0</v>
      </c>
    </row>
    <row r="309" spans="1:15" x14ac:dyDescent="0.25">
      <c r="A309">
        <v>5018677</v>
      </c>
      <c r="B309" t="s">
        <v>0</v>
      </c>
    </row>
    <row r="310" spans="1:15" x14ac:dyDescent="0.25">
      <c r="A310">
        <v>8012361</v>
      </c>
      <c r="B310" t="s">
        <v>0</v>
      </c>
    </row>
    <row r="311" spans="1:15" x14ac:dyDescent="0.25">
      <c r="A311">
        <v>7079011</v>
      </c>
      <c r="B311" t="s">
        <v>0</v>
      </c>
    </row>
    <row r="312" spans="1:15" x14ac:dyDescent="0.25">
      <c r="A312">
        <v>8055349</v>
      </c>
      <c r="B312" t="s">
        <v>0</v>
      </c>
    </row>
    <row r="313" spans="1:15" x14ac:dyDescent="0.25">
      <c r="A313">
        <v>8135416</v>
      </c>
      <c r="B313" t="s">
        <v>0</v>
      </c>
    </row>
    <row r="314" spans="1:15" x14ac:dyDescent="0.25">
      <c r="A314">
        <v>93018945</v>
      </c>
      <c r="B314" t="s">
        <v>0</v>
      </c>
    </row>
    <row r="315" spans="1:15" x14ac:dyDescent="0.25">
      <c r="A315">
        <v>94009028</v>
      </c>
      <c r="B315" t="s">
        <v>0</v>
      </c>
    </row>
    <row r="316" spans="1:15" x14ac:dyDescent="0.25">
      <c r="A316">
        <v>95005907</v>
      </c>
      <c r="B316" t="s">
        <v>0</v>
      </c>
    </row>
    <row r="317" spans="1:15" x14ac:dyDescent="0.25">
      <c r="A317">
        <v>95900164</v>
      </c>
      <c r="B317" t="s">
        <v>0</v>
      </c>
    </row>
    <row r="318" spans="1:15" x14ac:dyDescent="0.25">
      <c r="A318">
        <v>96015811</v>
      </c>
      <c r="B318" t="s">
        <v>0</v>
      </c>
    </row>
    <row r="319" spans="1:15" x14ac:dyDescent="0.25">
      <c r="A319">
        <v>97001240</v>
      </c>
      <c r="B319" t="s">
        <v>0</v>
      </c>
    </row>
    <row r="320" spans="1:15" x14ac:dyDescent="0.25">
      <c r="A320">
        <v>97005366</v>
      </c>
      <c r="B320" t="s">
        <v>0</v>
      </c>
    </row>
    <row r="321" spans="1:15" x14ac:dyDescent="0.25">
      <c r="A321">
        <v>98000595</v>
      </c>
      <c r="B321" t="s">
        <v>0</v>
      </c>
    </row>
    <row r="322" spans="1:15" x14ac:dyDescent="0.25">
      <c r="A322">
        <v>98002692</v>
      </c>
      <c r="B322" t="s">
        <v>0</v>
      </c>
    </row>
    <row r="323" spans="1:15" x14ac:dyDescent="0.25">
      <c r="A323">
        <v>98005277</v>
      </c>
      <c r="B323" t="s">
        <v>0</v>
      </c>
    </row>
    <row r="324" spans="1:15" x14ac:dyDescent="0.25">
      <c r="A324">
        <v>99001815</v>
      </c>
      <c r="B324" t="s">
        <v>0</v>
      </c>
    </row>
    <row r="325" spans="1:15" x14ac:dyDescent="0.25">
      <c r="A325">
        <v>6012361</v>
      </c>
      <c r="B325" t="s">
        <v>0</v>
      </c>
    </row>
    <row r="326" spans="1:15" x14ac:dyDescent="0.25">
      <c r="A326">
        <v>6015793</v>
      </c>
      <c r="B326" t="s">
        <v>0</v>
      </c>
    </row>
    <row r="327" spans="1:15" x14ac:dyDescent="0.25">
      <c r="A327">
        <v>6043619</v>
      </c>
      <c r="B327" t="s">
        <v>0</v>
      </c>
    </row>
    <row r="328" spans="1:15" x14ac:dyDescent="0.25">
      <c r="A328">
        <v>7001097</v>
      </c>
      <c r="B328" t="s">
        <v>0</v>
      </c>
    </row>
    <row r="329" spans="1:15" x14ac:dyDescent="0.25">
      <c r="A329">
        <v>7011435</v>
      </c>
      <c r="B329" t="s">
        <v>0</v>
      </c>
    </row>
    <row r="330" spans="1:15" x14ac:dyDescent="0.25">
      <c r="A330">
        <v>7045811</v>
      </c>
      <c r="B330" t="s">
        <v>0</v>
      </c>
    </row>
    <row r="331" spans="1:15" x14ac:dyDescent="0.25">
      <c r="A331">
        <v>7071198</v>
      </c>
      <c r="B331" t="s">
        <v>0</v>
      </c>
    </row>
    <row r="332" spans="1:15" x14ac:dyDescent="0.25">
      <c r="A332">
        <v>7101143</v>
      </c>
      <c r="B332" t="s">
        <v>0</v>
      </c>
    </row>
    <row r="333" spans="1:15" x14ac:dyDescent="0.25">
      <c r="A333">
        <v>8073350</v>
      </c>
      <c r="B333" t="s">
        <v>0</v>
      </c>
    </row>
    <row r="334" spans="1:15" x14ac:dyDescent="0.25">
      <c r="A334">
        <v>8073645</v>
      </c>
      <c r="B334" t="s">
        <v>0</v>
      </c>
    </row>
    <row r="335" spans="1:15" x14ac:dyDescent="0.25">
      <c r="A335" s="20">
        <v>8089666</v>
      </c>
      <c r="B335" t="s">
        <v>0</v>
      </c>
      <c r="J335">
        <v>30</v>
      </c>
      <c r="K335">
        <v>29</v>
      </c>
      <c r="L335">
        <v>30</v>
      </c>
      <c r="N335" s="23">
        <v>30</v>
      </c>
      <c r="O335">
        <v>30</v>
      </c>
    </row>
    <row r="336" spans="1:15" x14ac:dyDescent="0.25">
      <c r="A336">
        <v>8103536</v>
      </c>
      <c r="B336" t="s">
        <v>0</v>
      </c>
    </row>
    <row r="337" spans="1:17" x14ac:dyDescent="0.25">
      <c r="A337" s="21">
        <v>8124816</v>
      </c>
      <c r="B337" t="s">
        <v>0</v>
      </c>
    </row>
    <row r="338" spans="1:17" x14ac:dyDescent="0.25">
      <c r="A338">
        <v>9003267</v>
      </c>
      <c r="B338" t="s">
        <v>0</v>
      </c>
      <c r="O338" s="25">
        <v>28.1995</v>
      </c>
      <c r="P338" s="25">
        <v>27.5549</v>
      </c>
    </row>
    <row r="339" spans="1:17" x14ac:dyDescent="0.25">
      <c r="A339">
        <v>9036964</v>
      </c>
      <c r="B339" t="s">
        <v>0</v>
      </c>
    </row>
    <row r="340" spans="1:17" x14ac:dyDescent="0.25">
      <c r="A340">
        <v>9090287</v>
      </c>
      <c r="B340" t="s">
        <v>0</v>
      </c>
    </row>
    <row r="341" spans="1:17" x14ac:dyDescent="0.25">
      <c r="A341">
        <v>9095148</v>
      </c>
      <c r="B341" t="s">
        <v>0</v>
      </c>
    </row>
    <row r="342" spans="1:17" x14ac:dyDescent="0.25">
      <c r="A342" s="14">
        <v>9104979</v>
      </c>
      <c r="B342" t="s">
        <v>0</v>
      </c>
    </row>
    <row r="343" spans="1:17" x14ac:dyDescent="0.25">
      <c r="A343">
        <v>9139514</v>
      </c>
      <c r="B343" t="s">
        <v>0</v>
      </c>
    </row>
    <row r="344" spans="1:17" x14ac:dyDescent="0.25">
      <c r="A344">
        <v>10020659</v>
      </c>
      <c r="B344" t="s">
        <v>0</v>
      </c>
    </row>
    <row r="345" spans="1:17" x14ac:dyDescent="0.25">
      <c r="A345">
        <v>10025902</v>
      </c>
      <c r="B345" t="s">
        <v>0</v>
      </c>
    </row>
    <row r="346" spans="1:17" x14ac:dyDescent="0.25">
      <c r="A346">
        <v>10027654</v>
      </c>
      <c r="B346" t="s">
        <v>0</v>
      </c>
    </row>
    <row r="347" spans="1:17" x14ac:dyDescent="0.25">
      <c r="A347">
        <v>10084485</v>
      </c>
      <c r="B347" t="s">
        <v>0</v>
      </c>
    </row>
    <row r="348" spans="1:17" x14ac:dyDescent="0.25">
      <c r="A348">
        <v>10098420</v>
      </c>
      <c r="B348" t="s">
        <v>0</v>
      </c>
    </row>
    <row r="349" spans="1:17" x14ac:dyDescent="0.25">
      <c r="A349">
        <v>10129565</v>
      </c>
      <c r="B349" t="s">
        <v>0</v>
      </c>
    </row>
    <row r="350" spans="1:17" x14ac:dyDescent="0.25">
      <c r="A350" s="14">
        <v>10146828</v>
      </c>
      <c r="B350" t="s">
        <v>0</v>
      </c>
    </row>
    <row r="351" spans="1:17" x14ac:dyDescent="0.25">
      <c r="A351">
        <v>10163776</v>
      </c>
      <c r="B351" t="s">
        <v>0</v>
      </c>
    </row>
    <row r="352" spans="1:17" x14ac:dyDescent="0.25">
      <c r="A352">
        <v>10173664</v>
      </c>
      <c r="B352" t="s">
        <v>0</v>
      </c>
      <c r="Q352" s="38" t="s">
        <v>2490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9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E25"/>
  <sheetViews>
    <sheetView workbookViewId="0">
      <selection activeCell="E11" sqref="E5:E11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7.5703125" bestFit="1" customWidth="1"/>
    <col min="4" max="4" width="81.140625" bestFit="1" customWidth="1"/>
    <col min="5" max="5" width="30.28515625" bestFit="1" customWidth="1"/>
  </cols>
  <sheetData>
    <row r="1" spans="1:5" x14ac:dyDescent="0.25">
      <c r="A1" s="43" t="s">
        <v>96</v>
      </c>
      <c r="B1" s="43" t="s">
        <v>97</v>
      </c>
      <c r="C1" s="43" t="s">
        <v>2491</v>
      </c>
      <c r="D1" s="43" t="s">
        <v>95</v>
      </c>
      <c r="E1" s="43" t="s">
        <v>133</v>
      </c>
    </row>
    <row r="2" spans="1:5" x14ac:dyDescent="0.25">
      <c r="A2" s="43">
        <v>5004654</v>
      </c>
      <c r="B2" s="43" t="s">
        <v>5</v>
      </c>
      <c r="C2" s="43" t="s">
        <v>2491</v>
      </c>
      <c r="D2" s="43" t="s">
        <v>2498</v>
      </c>
      <c r="E2" s="43">
        <v>7</v>
      </c>
    </row>
    <row r="3" spans="1:5" x14ac:dyDescent="0.25">
      <c r="A3" s="43">
        <v>10010926</v>
      </c>
      <c r="B3" s="43" t="s">
        <v>5</v>
      </c>
      <c r="C3" s="43" t="s">
        <v>2491</v>
      </c>
      <c r="D3" s="43" t="s">
        <v>2492</v>
      </c>
      <c r="E3" s="43">
        <v>6</v>
      </c>
    </row>
    <row r="4" spans="1:5" x14ac:dyDescent="0.25">
      <c r="A4" s="43">
        <v>6015647</v>
      </c>
      <c r="B4" s="43" t="s">
        <v>3</v>
      </c>
      <c r="C4" s="43" t="s">
        <v>2491</v>
      </c>
      <c r="D4" s="43" t="s">
        <v>2499</v>
      </c>
      <c r="E4" s="43">
        <v>6</v>
      </c>
    </row>
    <row r="5" spans="1:5" x14ac:dyDescent="0.25">
      <c r="A5" s="43">
        <v>1005522</v>
      </c>
      <c r="B5" s="43" t="s">
        <v>5</v>
      </c>
      <c r="C5" s="43" t="s">
        <v>2491</v>
      </c>
      <c r="D5" s="43" t="s">
        <v>2493</v>
      </c>
      <c r="E5" s="43">
        <v>5</v>
      </c>
    </row>
    <row r="6" spans="1:5" x14ac:dyDescent="0.25">
      <c r="A6" s="43">
        <v>2000646</v>
      </c>
      <c r="B6" s="43" t="s">
        <v>5</v>
      </c>
      <c r="C6" s="43" t="s">
        <v>2491</v>
      </c>
      <c r="D6" s="43" t="s">
        <v>2495</v>
      </c>
      <c r="E6" s="43">
        <v>5</v>
      </c>
    </row>
    <row r="7" spans="1:5" x14ac:dyDescent="0.25">
      <c r="A7" s="43">
        <v>3015058</v>
      </c>
      <c r="B7" s="43" t="s">
        <v>0</v>
      </c>
      <c r="C7" s="43" t="s">
        <v>2491</v>
      </c>
      <c r="D7" s="43" t="s">
        <v>2502</v>
      </c>
      <c r="E7" s="43">
        <v>5</v>
      </c>
    </row>
    <row r="8" spans="1:5" x14ac:dyDescent="0.25">
      <c r="A8" s="43">
        <v>8089666</v>
      </c>
      <c r="B8" s="43" t="s">
        <v>0</v>
      </c>
      <c r="C8" s="43" t="s">
        <v>2491</v>
      </c>
      <c r="D8" s="43" t="s">
        <v>2506</v>
      </c>
      <c r="E8" s="43">
        <v>5</v>
      </c>
    </row>
    <row r="9" spans="1:5" x14ac:dyDescent="0.25">
      <c r="A9" s="43">
        <v>1009760</v>
      </c>
      <c r="B9" s="43" t="s">
        <v>5</v>
      </c>
      <c r="C9" s="43" t="s">
        <v>2491</v>
      </c>
      <c r="D9" s="43" t="s">
        <v>2494</v>
      </c>
      <c r="E9" s="43">
        <v>4</v>
      </c>
    </row>
    <row r="10" spans="1:5" x14ac:dyDescent="0.25">
      <c r="A10" s="43">
        <v>4009906</v>
      </c>
      <c r="B10" s="43" t="s">
        <v>5</v>
      </c>
      <c r="C10" s="43" t="s">
        <v>2491</v>
      </c>
      <c r="D10" s="43" t="s">
        <v>2497</v>
      </c>
      <c r="E10" s="43">
        <v>4</v>
      </c>
    </row>
    <row r="11" spans="1:5" x14ac:dyDescent="0.25">
      <c r="A11" s="43">
        <v>5001097</v>
      </c>
      <c r="B11" s="43" t="s">
        <v>0</v>
      </c>
      <c r="C11" s="43" t="s">
        <v>2491</v>
      </c>
      <c r="D11" s="43" t="s">
        <v>2503</v>
      </c>
      <c r="E11" s="43">
        <v>4</v>
      </c>
    </row>
    <row r="12" spans="1:5" x14ac:dyDescent="0.25">
      <c r="A12" s="43">
        <v>5001098</v>
      </c>
      <c r="B12" s="43" t="s">
        <v>0</v>
      </c>
      <c r="C12" s="43" t="s">
        <v>2491</v>
      </c>
      <c r="D12" s="43" t="s">
        <v>2504</v>
      </c>
      <c r="E12" s="43">
        <v>3</v>
      </c>
    </row>
    <row r="13" spans="1:5" x14ac:dyDescent="0.25">
      <c r="A13" s="43">
        <v>3016056</v>
      </c>
      <c r="B13" s="43" t="s">
        <v>5</v>
      </c>
      <c r="C13" s="43" t="s">
        <v>2491</v>
      </c>
      <c r="D13" s="43" t="s">
        <v>2496</v>
      </c>
      <c r="E13" s="43">
        <v>2</v>
      </c>
    </row>
    <row r="14" spans="1:5" x14ac:dyDescent="0.25">
      <c r="A14" s="43">
        <v>10102021</v>
      </c>
      <c r="B14" s="43" t="s">
        <v>3</v>
      </c>
      <c r="C14" s="43" t="s">
        <v>2491</v>
      </c>
      <c r="D14" s="43" t="s">
        <v>2500</v>
      </c>
      <c r="E14" s="43">
        <v>2</v>
      </c>
    </row>
    <row r="15" spans="1:5" x14ac:dyDescent="0.25">
      <c r="A15" s="43">
        <v>2012014</v>
      </c>
      <c r="B15" s="43" t="s">
        <v>0</v>
      </c>
      <c r="C15" s="43" t="s">
        <v>2491</v>
      </c>
      <c r="D15" s="43" t="s">
        <v>2501</v>
      </c>
      <c r="E15" s="43">
        <v>2</v>
      </c>
    </row>
    <row r="16" spans="1:5" x14ac:dyDescent="0.25">
      <c r="A16" s="43">
        <v>5006152</v>
      </c>
      <c r="B16" s="43" t="s">
        <v>0</v>
      </c>
      <c r="C16" s="43" t="s">
        <v>2491</v>
      </c>
      <c r="D16" s="43" t="s">
        <v>2505</v>
      </c>
      <c r="E16" s="43">
        <v>2</v>
      </c>
    </row>
    <row r="17" spans="1:5" x14ac:dyDescent="0.25">
      <c r="A17" s="43">
        <v>9003267</v>
      </c>
      <c r="B17" s="43" t="s">
        <v>0</v>
      </c>
      <c r="C17" s="43" t="s">
        <v>2491</v>
      </c>
      <c r="D17" s="43" t="s">
        <v>2507</v>
      </c>
      <c r="E17" s="43">
        <v>2</v>
      </c>
    </row>
    <row r="18" spans="1:5" x14ac:dyDescent="0.25">
      <c r="A18" s="43">
        <v>1003215</v>
      </c>
      <c r="B18" s="43" t="s">
        <v>16</v>
      </c>
      <c r="C18" s="43" t="s">
        <v>2491</v>
      </c>
      <c r="D18" s="43" t="s">
        <v>2470</v>
      </c>
      <c r="E18" s="43">
        <v>1</v>
      </c>
    </row>
    <row r="19" spans="1:5" x14ac:dyDescent="0.25">
      <c r="A19" s="43">
        <v>10023001</v>
      </c>
      <c r="B19" s="43" t="s">
        <v>14</v>
      </c>
      <c r="C19" s="43" t="s">
        <v>2491</v>
      </c>
      <c r="D19" s="43" t="s">
        <v>2470</v>
      </c>
      <c r="E19" s="43">
        <v>1</v>
      </c>
    </row>
    <row r="20" spans="1:5" x14ac:dyDescent="0.25">
      <c r="A20" s="43">
        <v>1006143</v>
      </c>
      <c r="B20" s="43" t="s">
        <v>14</v>
      </c>
      <c r="C20" s="43" t="s">
        <v>2491</v>
      </c>
      <c r="D20" s="43" t="s">
        <v>2470</v>
      </c>
      <c r="E20" s="43">
        <v>1</v>
      </c>
    </row>
    <row r="21" spans="1:5" x14ac:dyDescent="0.25">
      <c r="A21" s="43">
        <v>9039416</v>
      </c>
      <c r="B21" s="43" t="s">
        <v>5</v>
      </c>
      <c r="C21" s="43" t="s">
        <v>2491</v>
      </c>
      <c r="D21" s="43" t="s">
        <v>2475</v>
      </c>
      <c r="E21" s="43">
        <v>1</v>
      </c>
    </row>
    <row r="22" spans="1:5" x14ac:dyDescent="0.25">
      <c r="A22" s="43">
        <v>9052398</v>
      </c>
      <c r="B22" s="43" t="s">
        <v>5</v>
      </c>
      <c r="C22" s="43" t="s">
        <v>2491</v>
      </c>
      <c r="D22" s="43" t="s">
        <v>2471</v>
      </c>
      <c r="E22" s="43">
        <v>1</v>
      </c>
    </row>
    <row r="23" spans="1:5" x14ac:dyDescent="0.25">
      <c r="A23" s="43">
        <v>10173664</v>
      </c>
      <c r="B23" s="43" t="s">
        <v>0</v>
      </c>
      <c r="C23" s="43" t="s">
        <v>2491</v>
      </c>
      <c r="D23" s="43" t="s">
        <v>2474</v>
      </c>
      <c r="E23" s="43">
        <v>1</v>
      </c>
    </row>
    <row r="25" spans="1:5" x14ac:dyDescent="0.25">
      <c r="A25">
        <f>SUBTOTAL(2,MCH[Edited_BfArM Nummer2])</f>
        <v>22</v>
      </c>
      <c r="E25">
        <f>SUBTOTAL(9,MCH[Total Number of Observations])</f>
        <v>70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AF370"/>
  <sheetViews>
    <sheetView zoomScale="55" zoomScaleNormal="55" workbookViewId="0">
      <selection activeCell="AF370" sqref="A1:AF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6" width="24.42578125" customWidth="1"/>
    <col min="7" max="12" width="23.42578125" customWidth="1"/>
    <col min="13" max="13" width="21.85546875" customWidth="1"/>
    <col min="14" max="21" width="13.28515625" customWidth="1"/>
    <col min="22" max="32" width="14.28515625" customWidth="1"/>
  </cols>
  <sheetData>
    <row r="1" spans="1:32" x14ac:dyDescent="0.25">
      <c r="A1" s="6" t="s">
        <v>96</v>
      </c>
      <c r="B1" s="7" t="s">
        <v>97</v>
      </c>
      <c r="C1" s="2" t="s">
        <v>2508</v>
      </c>
      <c r="D1" s="2" t="s">
        <v>2509</v>
      </c>
      <c r="E1" s="2" t="s">
        <v>2510</v>
      </c>
      <c r="F1" s="2" t="s">
        <v>2511</v>
      </c>
      <c r="G1" s="2" t="s">
        <v>2512</v>
      </c>
      <c r="H1" s="2" t="s">
        <v>2513</v>
      </c>
      <c r="I1" s="2" t="s">
        <v>2514</v>
      </c>
      <c r="J1" s="2" t="s">
        <v>2515</v>
      </c>
      <c r="K1" s="2" t="s">
        <v>2516</v>
      </c>
      <c r="L1" s="2" t="s">
        <v>2517</v>
      </c>
      <c r="M1" s="2" t="s">
        <v>2518</v>
      </c>
      <c r="N1" s="2" t="s">
        <v>2519</v>
      </c>
      <c r="O1" s="2" t="s">
        <v>2520</v>
      </c>
      <c r="P1" s="2" t="s">
        <v>2521</v>
      </c>
      <c r="Q1" s="2" t="s">
        <v>2522</v>
      </c>
      <c r="R1" s="2" t="s">
        <v>2523</v>
      </c>
      <c r="S1" s="2" t="s">
        <v>2524</v>
      </c>
      <c r="T1" s="2" t="s">
        <v>2525</v>
      </c>
      <c r="U1" s="2" t="s">
        <v>2526</v>
      </c>
      <c r="V1" s="2" t="s">
        <v>2527</v>
      </c>
      <c r="W1" s="2" t="s">
        <v>2528</v>
      </c>
      <c r="X1" s="2" t="s">
        <v>2529</v>
      </c>
      <c r="Y1" s="2" t="s">
        <v>2530</v>
      </c>
      <c r="Z1" s="2" t="s">
        <v>2531</v>
      </c>
      <c r="AA1" s="2" t="s">
        <v>2532</v>
      </c>
      <c r="AB1" s="2" t="s">
        <v>2533</v>
      </c>
      <c r="AC1" s="2" t="s">
        <v>2534</v>
      </c>
      <c r="AD1" s="2" t="s">
        <v>2535</v>
      </c>
      <c r="AE1" s="2" t="s">
        <v>2536</v>
      </c>
      <c r="AF1" s="2" t="s">
        <v>2537</v>
      </c>
    </row>
    <row r="2" spans="1:32" x14ac:dyDescent="0.25">
      <c r="A2">
        <v>7072184</v>
      </c>
      <c r="B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x14ac:dyDescent="0.25">
      <c r="A3">
        <v>9108231</v>
      </c>
      <c r="B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spans="1:32" x14ac:dyDescent="0.25">
      <c r="A4">
        <v>12061933</v>
      </c>
      <c r="B4" t="s">
        <v>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spans="1:32" x14ac:dyDescent="0.25">
      <c r="A5">
        <v>95005911</v>
      </c>
      <c r="B5" t="s">
        <v>20</v>
      </c>
    </row>
    <row r="6" spans="1:32" x14ac:dyDescent="0.25">
      <c r="A6">
        <v>99001908</v>
      </c>
      <c r="B6" t="s">
        <v>20</v>
      </c>
    </row>
    <row r="7" spans="1:32" x14ac:dyDescent="0.25">
      <c r="A7">
        <v>99004067</v>
      </c>
      <c r="B7" t="s">
        <v>20</v>
      </c>
    </row>
    <row r="8" spans="1:32" x14ac:dyDescent="0.25">
      <c r="A8">
        <v>97002136</v>
      </c>
      <c r="B8" t="s">
        <v>20</v>
      </c>
    </row>
    <row r="9" spans="1:32" x14ac:dyDescent="0.25">
      <c r="A9">
        <v>1502</v>
      </c>
      <c r="B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x14ac:dyDescent="0.25">
      <c r="A10">
        <v>4003543</v>
      </c>
      <c r="B10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2" x14ac:dyDescent="0.25">
      <c r="A11">
        <v>4900261</v>
      </c>
      <c r="B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x14ac:dyDescent="0.25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x14ac:dyDescent="0.25">
      <c r="A13">
        <v>14242856</v>
      </c>
      <c r="B13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32" x14ac:dyDescent="0.25">
      <c r="A14">
        <v>99001183</v>
      </c>
      <c r="B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spans="1:32" x14ac:dyDescent="0.25">
      <c r="A15">
        <v>3000983</v>
      </c>
      <c r="B15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32" x14ac:dyDescent="0.25">
      <c r="A16">
        <v>10064335</v>
      </c>
      <c r="B16" t="s">
        <v>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 x14ac:dyDescent="0.25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2" x14ac:dyDescent="0.25">
      <c r="A18">
        <v>1480</v>
      </c>
      <c r="B18" t="s">
        <v>16</v>
      </c>
    </row>
    <row r="19" spans="1:32" x14ac:dyDescent="0.25">
      <c r="A19">
        <v>7063959</v>
      </c>
      <c r="B19" t="s">
        <v>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 x14ac:dyDescent="0.25">
      <c r="A20">
        <v>1003215</v>
      </c>
      <c r="B20" t="s">
        <v>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x14ac:dyDescent="0.25">
      <c r="A21">
        <v>99000802</v>
      </c>
      <c r="B21" t="s">
        <v>16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 x14ac:dyDescent="0.25">
      <c r="A22">
        <v>99000892</v>
      </c>
      <c r="B2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 x14ac:dyDescent="0.25">
      <c r="A23" s="14">
        <v>1000192</v>
      </c>
      <c r="B2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 x14ac:dyDescent="0.25">
      <c r="A24">
        <v>1506</v>
      </c>
      <c r="B24" t="s">
        <v>16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 x14ac:dyDescent="0.25">
      <c r="A25" s="14">
        <v>99000894</v>
      </c>
      <c r="B25" t="s"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 x14ac:dyDescent="0.25">
      <c r="A26">
        <v>99000897</v>
      </c>
      <c r="B26" t="s">
        <v>16</v>
      </c>
    </row>
    <row r="27" spans="1:32" x14ac:dyDescent="0.25">
      <c r="A27">
        <v>99001245</v>
      </c>
      <c r="B27" t="s">
        <v>16</v>
      </c>
    </row>
    <row r="28" spans="1:32" x14ac:dyDescent="0.25">
      <c r="A28">
        <v>99001902</v>
      </c>
      <c r="B28" t="s">
        <v>16</v>
      </c>
    </row>
    <row r="29" spans="1:32" x14ac:dyDescent="0.25">
      <c r="A29">
        <v>99001912</v>
      </c>
      <c r="B29" t="s">
        <v>16</v>
      </c>
    </row>
    <row r="30" spans="1:32" x14ac:dyDescent="0.25">
      <c r="A30">
        <v>99001913</v>
      </c>
      <c r="B30" t="s">
        <v>16</v>
      </c>
    </row>
    <row r="31" spans="1:32" x14ac:dyDescent="0.25">
      <c r="A31">
        <v>99001937</v>
      </c>
      <c r="B31" t="s">
        <v>16</v>
      </c>
    </row>
    <row r="32" spans="1:32" x14ac:dyDescent="0.25">
      <c r="A32">
        <v>99001943</v>
      </c>
      <c r="B32" t="s">
        <v>16</v>
      </c>
    </row>
    <row r="33" spans="1:32" x14ac:dyDescent="0.25">
      <c r="A33">
        <v>99001927</v>
      </c>
      <c r="B33" t="s">
        <v>16</v>
      </c>
    </row>
    <row r="34" spans="1:32" x14ac:dyDescent="0.25">
      <c r="A34">
        <v>1505</v>
      </c>
      <c r="B34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2" x14ac:dyDescent="0.25">
      <c r="A35" s="14">
        <v>1000197</v>
      </c>
      <c r="B35" t="s">
        <v>16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 x14ac:dyDescent="0.25">
      <c r="A36" s="14">
        <v>96018835</v>
      </c>
      <c r="B36" t="s">
        <v>16</v>
      </c>
    </row>
    <row r="37" spans="1:32" x14ac:dyDescent="0.25">
      <c r="A37">
        <v>98008326</v>
      </c>
      <c r="B37" t="s">
        <v>16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spans="1:32" x14ac:dyDescent="0.25">
      <c r="A38">
        <v>99000717</v>
      </c>
      <c r="B38" t="s">
        <v>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40" spans="1:32" x14ac:dyDescent="0.25">
      <c r="A40" s="15">
        <v>6016435</v>
      </c>
      <c r="B40" t="s">
        <v>14</v>
      </c>
    </row>
    <row r="41" spans="1:32" x14ac:dyDescent="0.25">
      <c r="A41">
        <v>8045149</v>
      </c>
      <c r="B41" t="s">
        <v>14</v>
      </c>
    </row>
    <row r="42" spans="1:32" x14ac:dyDescent="0.25">
      <c r="A42">
        <v>10023001</v>
      </c>
      <c r="B42" t="s">
        <v>14</v>
      </c>
    </row>
    <row r="43" spans="1:32" x14ac:dyDescent="0.25">
      <c r="A43">
        <v>10027526</v>
      </c>
      <c r="B43" t="s">
        <v>14</v>
      </c>
    </row>
    <row r="44" spans="1:32" x14ac:dyDescent="0.25">
      <c r="A44">
        <v>14222171</v>
      </c>
      <c r="B44" t="s">
        <v>14</v>
      </c>
    </row>
    <row r="45" spans="1:32" x14ac:dyDescent="0.25">
      <c r="A45">
        <v>1006143</v>
      </c>
      <c r="B45" t="s">
        <v>14</v>
      </c>
    </row>
    <row r="46" spans="1:32" x14ac:dyDescent="0.25">
      <c r="A46">
        <v>6006917</v>
      </c>
      <c r="B46" t="s">
        <v>14</v>
      </c>
    </row>
    <row r="48" spans="1:3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6" x14ac:dyDescent="0.25">
      <c r="A81">
        <v>8127397</v>
      </c>
      <c r="B81" t="s">
        <v>5</v>
      </c>
    </row>
    <row r="82" spans="1:26" x14ac:dyDescent="0.25">
      <c r="A82">
        <v>8130998</v>
      </c>
      <c r="B82" t="s">
        <v>5</v>
      </c>
    </row>
    <row r="83" spans="1:26" x14ac:dyDescent="0.25">
      <c r="A83" s="14">
        <v>9002836</v>
      </c>
      <c r="B83" t="s">
        <v>5</v>
      </c>
    </row>
    <row r="84" spans="1:26" x14ac:dyDescent="0.25">
      <c r="A84" s="14">
        <v>9003331</v>
      </c>
      <c r="B84" t="s">
        <v>5</v>
      </c>
    </row>
    <row r="85" spans="1:26" x14ac:dyDescent="0.25">
      <c r="A85">
        <v>9003370</v>
      </c>
      <c r="B85" t="s">
        <v>5</v>
      </c>
    </row>
    <row r="86" spans="1:26" x14ac:dyDescent="0.25">
      <c r="A86">
        <v>9016278</v>
      </c>
      <c r="B86" t="s">
        <v>5</v>
      </c>
    </row>
    <row r="87" spans="1:26" x14ac:dyDescent="0.25">
      <c r="A87">
        <v>9030684</v>
      </c>
      <c r="B87" t="s">
        <v>5</v>
      </c>
    </row>
    <row r="88" spans="1:26" x14ac:dyDescent="0.25">
      <c r="A88">
        <v>9031387</v>
      </c>
      <c r="B88" t="s">
        <v>5</v>
      </c>
    </row>
    <row r="89" spans="1:26" x14ac:dyDescent="0.25">
      <c r="A89">
        <v>9038676</v>
      </c>
      <c r="B89" t="s">
        <v>5</v>
      </c>
    </row>
    <row r="90" spans="1:26" x14ac:dyDescent="0.25">
      <c r="A90" s="14">
        <v>9039416</v>
      </c>
      <c r="B90" t="s">
        <v>5</v>
      </c>
      <c r="R90" s="25">
        <v>33.033700000000003</v>
      </c>
      <c r="S90" s="25"/>
      <c r="T90" s="25"/>
      <c r="U90" s="25"/>
      <c r="V90" s="25"/>
      <c r="W90" s="25"/>
      <c r="X90" s="25"/>
      <c r="Y90" s="25"/>
      <c r="Z90" s="25"/>
    </row>
    <row r="91" spans="1:26" x14ac:dyDescent="0.25">
      <c r="A91">
        <v>9042861</v>
      </c>
      <c r="B91" t="s">
        <v>5</v>
      </c>
    </row>
    <row r="92" spans="1:26" x14ac:dyDescent="0.25">
      <c r="A92" s="14">
        <v>9044899</v>
      </c>
      <c r="B92" t="s">
        <v>5</v>
      </c>
    </row>
    <row r="93" spans="1:26" x14ac:dyDescent="0.25">
      <c r="A93">
        <v>9052398</v>
      </c>
      <c r="B93" t="s">
        <v>5</v>
      </c>
    </row>
    <row r="94" spans="1:26" x14ac:dyDescent="0.25">
      <c r="A94">
        <v>9085204</v>
      </c>
      <c r="B94" t="s">
        <v>5</v>
      </c>
    </row>
    <row r="95" spans="1:26" x14ac:dyDescent="0.25">
      <c r="A95">
        <v>9105492</v>
      </c>
      <c r="B95" t="s">
        <v>5</v>
      </c>
    </row>
    <row r="96" spans="1:26" x14ac:dyDescent="0.25">
      <c r="A96" s="14">
        <v>9138470</v>
      </c>
      <c r="B96" t="s">
        <v>5</v>
      </c>
    </row>
    <row r="97" spans="1:26" x14ac:dyDescent="0.25">
      <c r="A97" s="14">
        <v>9150676</v>
      </c>
      <c r="B97" t="s">
        <v>5</v>
      </c>
    </row>
    <row r="98" spans="1:26" x14ac:dyDescent="0.25">
      <c r="A98" s="14">
        <v>10010926</v>
      </c>
      <c r="B98" t="s">
        <v>5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O98" s="25">
        <v>34.161700000000003</v>
      </c>
      <c r="P98" s="25">
        <v>33.356000000000002</v>
      </c>
      <c r="Q98" s="25"/>
      <c r="U98">
        <v>34.000500000000002</v>
      </c>
      <c r="V98" s="25">
        <v>33.839399999999998</v>
      </c>
      <c r="W98" s="25"/>
      <c r="X98" s="25">
        <v>33.033700000000003</v>
      </c>
      <c r="Y98" s="25">
        <v>32.228000000000002</v>
      </c>
      <c r="Z98" s="25"/>
    </row>
    <row r="99" spans="1:26" x14ac:dyDescent="0.25">
      <c r="A99">
        <v>10030897</v>
      </c>
      <c r="B99" t="s">
        <v>5</v>
      </c>
    </row>
    <row r="100" spans="1:26" x14ac:dyDescent="0.25">
      <c r="A100" s="16">
        <v>10091530</v>
      </c>
      <c r="B100" t="s">
        <v>5</v>
      </c>
    </row>
    <row r="101" spans="1:26" x14ac:dyDescent="0.25">
      <c r="A101">
        <v>10102052</v>
      </c>
      <c r="B101" t="s">
        <v>5</v>
      </c>
    </row>
    <row r="102" spans="1:26" x14ac:dyDescent="0.25">
      <c r="A102">
        <v>10104735</v>
      </c>
      <c r="B102" t="s">
        <v>5</v>
      </c>
    </row>
    <row r="103" spans="1:26" x14ac:dyDescent="0.25">
      <c r="A103" s="15">
        <v>10109552</v>
      </c>
      <c r="B103" t="s">
        <v>5</v>
      </c>
    </row>
    <row r="104" spans="1:26" x14ac:dyDescent="0.25">
      <c r="A104">
        <v>10131550</v>
      </c>
      <c r="B104" t="s">
        <v>5</v>
      </c>
    </row>
    <row r="105" spans="1:26" x14ac:dyDescent="0.25">
      <c r="A105">
        <v>10131607</v>
      </c>
      <c r="B105" t="s">
        <v>5</v>
      </c>
    </row>
    <row r="106" spans="1:26" x14ac:dyDescent="0.25">
      <c r="A106">
        <v>10145202</v>
      </c>
      <c r="B106" t="s">
        <v>5</v>
      </c>
    </row>
    <row r="107" spans="1:26" x14ac:dyDescent="0.25">
      <c r="A107">
        <v>10158770</v>
      </c>
      <c r="B107" t="s">
        <v>5</v>
      </c>
    </row>
    <row r="108" spans="1:26" x14ac:dyDescent="0.25">
      <c r="A108">
        <v>10162949</v>
      </c>
      <c r="B108" t="s">
        <v>5</v>
      </c>
    </row>
    <row r="109" spans="1:26" x14ac:dyDescent="0.25">
      <c r="A109">
        <v>10171633</v>
      </c>
      <c r="B109" t="s">
        <v>5</v>
      </c>
    </row>
    <row r="110" spans="1:26" x14ac:dyDescent="0.25">
      <c r="A110">
        <v>10180409</v>
      </c>
      <c r="B110" t="s">
        <v>5</v>
      </c>
    </row>
    <row r="111" spans="1:26" x14ac:dyDescent="0.25">
      <c r="A111">
        <v>11005762</v>
      </c>
      <c r="B111" t="s">
        <v>5</v>
      </c>
    </row>
    <row r="112" spans="1:26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6" x14ac:dyDescent="0.25">
      <c r="A129">
        <v>12229481</v>
      </c>
      <c r="B129" t="s">
        <v>5</v>
      </c>
    </row>
    <row r="130" spans="1:26" x14ac:dyDescent="0.25">
      <c r="A130">
        <v>12258821</v>
      </c>
      <c r="B130" t="s">
        <v>5</v>
      </c>
    </row>
    <row r="131" spans="1:26" x14ac:dyDescent="0.25">
      <c r="A131">
        <v>12309729</v>
      </c>
      <c r="B131" t="s">
        <v>5</v>
      </c>
    </row>
    <row r="132" spans="1:26" x14ac:dyDescent="0.25">
      <c r="A132">
        <v>12314941</v>
      </c>
      <c r="B132" t="s">
        <v>5</v>
      </c>
    </row>
    <row r="133" spans="1:26" x14ac:dyDescent="0.25">
      <c r="A133">
        <v>12323945</v>
      </c>
      <c r="B133" t="s">
        <v>5</v>
      </c>
    </row>
    <row r="134" spans="1:26" x14ac:dyDescent="0.25">
      <c r="A134">
        <v>13005942</v>
      </c>
      <c r="B134" t="s">
        <v>5</v>
      </c>
    </row>
    <row r="135" spans="1:26" x14ac:dyDescent="0.25">
      <c r="A135">
        <v>324</v>
      </c>
      <c r="B135" t="s">
        <v>5</v>
      </c>
    </row>
    <row r="136" spans="1:26" x14ac:dyDescent="0.25">
      <c r="A136" s="14">
        <v>3909</v>
      </c>
      <c r="B136" t="s">
        <v>5</v>
      </c>
    </row>
    <row r="137" spans="1:26" x14ac:dyDescent="0.25">
      <c r="A137" s="14">
        <v>4663</v>
      </c>
      <c r="B137" t="s">
        <v>5</v>
      </c>
    </row>
    <row r="138" spans="1:26" x14ac:dyDescent="0.25">
      <c r="A138">
        <v>1005522</v>
      </c>
      <c r="B138" t="s">
        <v>5</v>
      </c>
      <c r="C138">
        <v>34.700000000000003</v>
      </c>
      <c r="D138">
        <v>37.299999999999997</v>
      </c>
      <c r="N138">
        <v>35</v>
      </c>
      <c r="U138">
        <v>33.9</v>
      </c>
      <c r="Y138">
        <v>32.799999999999997</v>
      </c>
    </row>
    <row r="139" spans="1:26" x14ac:dyDescent="0.25">
      <c r="A139">
        <v>1007631</v>
      </c>
      <c r="B139" t="s">
        <v>5</v>
      </c>
    </row>
    <row r="140" spans="1:26" x14ac:dyDescent="0.25">
      <c r="A140">
        <v>1009760</v>
      </c>
      <c r="B140" t="s">
        <v>5</v>
      </c>
      <c r="Q140">
        <v>31.7</v>
      </c>
      <c r="V140">
        <v>33.4</v>
      </c>
      <c r="X140">
        <v>31.9</v>
      </c>
      <c r="Z140">
        <v>32.6</v>
      </c>
    </row>
    <row r="141" spans="1:26" x14ac:dyDescent="0.25">
      <c r="A141">
        <v>2000646</v>
      </c>
      <c r="B141" t="s">
        <v>5</v>
      </c>
      <c r="N141">
        <v>33.5</v>
      </c>
      <c r="O141">
        <v>34.5</v>
      </c>
      <c r="U141">
        <v>34</v>
      </c>
      <c r="V141">
        <v>34</v>
      </c>
      <c r="W141">
        <v>34</v>
      </c>
    </row>
    <row r="142" spans="1:26" x14ac:dyDescent="0.25">
      <c r="A142">
        <v>2003761</v>
      </c>
      <c r="B142" t="s">
        <v>5</v>
      </c>
    </row>
    <row r="143" spans="1:26" x14ac:dyDescent="0.25">
      <c r="A143">
        <v>2004061</v>
      </c>
      <c r="B143" t="s">
        <v>5</v>
      </c>
    </row>
    <row r="144" spans="1:26" x14ac:dyDescent="0.25">
      <c r="A144">
        <v>2006469</v>
      </c>
      <c r="B144" t="s">
        <v>5</v>
      </c>
    </row>
    <row r="145" spans="1:32" x14ac:dyDescent="0.25">
      <c r="A145" s="14">
        <v>3005132</v>
      </c>
      <c r="B145" t="s">
        <v>5</v>
      </c>
    </row>
    <row r="146" spans="1:32" x14ac:dyDescent="0.25">
      <c r="A146">
        <v>3009119</v>
      </c>
      <c r="B146" t="s">
        <v>5</v>
      </c>
    </row>
    <row r="147" spans="1:32" x14ac:dyDescent="0.25">
      <c r="A147">
        <v>3009936</v>
      </c>
      <c r="B147" t="s">
        <v>5</v>
      </c>
    </row>
    <row r="148" spans="1:32" x14ac:dyDescent="0.25">
      <c r="A148">
        <v>3011094</v>
      </c>
      <c r="B148" t="s">
        <v>5</v>
      </c>
    </row>
    <row r="149" spans="1:32" x14ac:dyDescent="0.25">
      <c r="A149">
        <v>3014643</v>
      </c>
      <c r="B149" t="s">
        <v>5</v>
      </c>
    </row>
    <row r="150" spans="1:32" x14ac:dyDescent="0.25">
      <c r="A150" s="14">
        <v>3016056</v>
      </c>
      <c r="B150" t="s">
        <v>5</v>
      </c>
      <c r="N150">
        <v>32.799999999999997</v>
      </c>
      <c r="AF150">
        <v>33.799999999999997</v>
      </c>
    </row>
    <row r="151" spans="1:32" x14ac:dyDescent="0.25">
      <c r="A151" s="14">
        <v>3900219</v>
      </c>
      <c r="B151" t="s">
        <v>5</v>
      </c>
    </row>
    <row r="152" spans="1:32" x14ac:dyDescent="0.25">
      <c r="A152">
        <v>4000158</v>
      </c>
      <c r="B152" t="s">
        <v>5</v>
      </c>
    </row>
    <row r="153" spans="1:32" x14ac:dyDescent="0.25">
      <c r="A153">
        <v>4000304</v>
      </c>
      <c r="B153" t="s">
        <v>5</v>
      </c>
    </row>
    <row r="154" spans="1:32" x14ac:dyDescent="0.25">
      <c r="A154" s="14">
        <v>4001905</v>
      </c>
      <c r="B154" t="s">
        <v>5</v>
      </c>
    </row>
    <row r="155" spans="1:32" x14ac:dyDescent="0.25">
      <c r="A155">
        <v>4002206</v>
      </c>
      <c r="B155" t="s">
        <v>5</v>
      </c>
    </row>
    <row r="156" spans="1:32" x14ac:dyDescent="0.25">
      <c r="A156">
        <v>4002715</v>
      </c>
      <c r="B156" t="s">
        <v>5</v>
      </c>
    </row>
    <row r="157" spans="1:32" x14ac:dyDescent="0.25">
      <c r="A157">
        <v>4003924</v>
      </c>
      <c r="B157" t="s">
        <v>5</v>
      </c>
    </row>
    <row r="158" spans="1:32" x14ac:dyDescent="0.25">
      <c r="A158">
        <v>4006051</v>
      </c>
      <c r="B158" t="s">
        <v>5</v>
      </c>
    </row>
    <row r="159" spans="1:32" x14ac:dyDescent="0.25">
      <c r="A159">
        <v>4008140</v>
      </c>
      <c r="B159" t="s">
        <v>5</v>
      </c>
    </row>
    <row r="160" spans="1:32" x14ac:dyDescent="0.25">
      <c r="A160" s="14">
        <v>4009906</v>
      </c>
      <c r="B160" t="s">
        <v>5</v>
      </c>
      <c r="O160">
        <v>33.1</v>
      </c>
      <c r="AC160">
        <v>32.5</v>
      </c>
      <c r="AD160">
        <v>33.9</v>
      </c>
      <c r="AE160">
        <v>33.4</v>
      </c>
    </row>
    <row r="161" spans="1:25" x14ac:dyDescent="0.25">
      <c r="A161">
        <v>4011027</v>
      </c>
      <c r="B161" t="s">
        <v>5</v>
      </c>
    </row>
    <row r="162" spans="1:25" x14ac:dyDescent="0.25">
      <c r="A162">
        <v>4011920</v>
      </c>
      <c r="B162" t="s">
        <v>5</v>
      </c>
    </row>
    <row r="163" spans="1:25" x14ac:dyDescent="0.25">
      <c r="A163">
        <v>4012248</v>
      </c>
      <c r="B163" t="s">
        <v>5</v>
      </c>
    </row>
    <row r="164" spans="1:25" x14ac:dyDescent="0.25">
      <c r="A164">
        <v>4013603</v>
      </c>
      <c r="B164" t="s">
        <v>5</v>
      </c>
    </row>
    <row r="165" spans="1:25" x14ac:dyDescent="0.25">
      <c r="A165">
        <v>5004654</v>
      </c>
      <c r="B165" t="s">
        <v>5</v>
      </c>
      <c r="O165" s="25">
        <v>30.9389</v>
      </c>
      <c r="Q165" s="25">
        <v>29.8109</v>
      </c>
      <c r="R165" s="25">
        <v>29.8109</v>
      </c>
      <c r="S165" s="25">
        <v>31.4223</v>
      </c>
      <c r="T165" s="25"/>
      <c r="U165" s="25">
        <v>30.9389</v>
      </c>
      <c r="W165" s="25">
        <v>31.1</v>
      </c>
      <c r="Y165" s="25">
        <v>30.9389</v>
      </c>
    </row>
    <row r="166" spans="1:25" x14ac:dyDescent="0.25">
      <c r="A166" s="16">
        <v>5006761</v>
      </c>
      <c r="B166" t="s">
        <v>5</v>
      </c>
    </row>
    <row r="167" spans="1:25" x14ac:dyDescent="0.25">
      <c r="A167">
        <v>5008807</v>
      </c>
      <c r="B167" t="s">
        <v>5</v>
      </c>
    </row>
    <row r="168" spans="1:25" x14ac:dyDescent="0.25">
      <c r="A168">
        <v>5009400</v>
      </c>
      <c r="B168" t="s">
        <v>5</v>
      </c>
    </row>
    <row r="169" spans="1:25" x14ac:dyDescent="0.25">
      <c r="A169">
        <v>5013211</v>
      </c>
      <c r="B169" t="s">
        <v>5</v>
      </c>
    </row>
    <row r="170" spans="1:25" x14ac:dyDescent="0.25">
      <c r="A170">
        <v>5013494</v>
      </c>
      <c r="B170" t="s">
        <v>5</v>
      </c>
    </row>
    <row r="171" spans="1:25" x14ac:dyDescent="0.25">
      <c r="A171" s="15">
        <v>5016255</v>
      </c>
      <c r="B171" t="s">
        <v>5</v>
      </c>
    </row>
    <row r="172" spans="1:25" x14ac:dyDescent="0.25">
      <c r="A172">
        <v>6005884</v>
      </c>
      <c r="B172" t="s">
        <v>5</v>
      </c>
    </row>
    <row r="173" spans="1:25" x14ac:dyDescent="0.25">
      <c r="A173">
        <v>6012448</v>
      </c>
      <c r="B173" t="s">
        <v>5</v>
      </c>
    </row>
    <row r="174" spans="1:25" x14ac:dyDescent="0.25">
      <c r="A174">
        <v>7000457</v>
      </c>
      <c r="B174" t="s">
        <v>5</v>
      </c>
    </row>
    <row r="175" spans="1:25" x14ac:dyDescent="0.25">
      <c r="A175" s="15">
        <v>7072644</v>
      </c>
      <c r="B175" t="s">
        <v>5</v>
      </c>
    </row>
    <row r="176" spans="1:25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8" x14ac:dyDescent="0.25">
      <c r="A225">
        <v>97005797</v>
      </c>
      <c r="B225" t="s">
        <v>3</v>
      </c>
    </row>
    <row r="226" spans="1:28" x14ac:dyDescent="0.25">
      <c r="A226">
        <v>99000345</v>
      </c>
      <c r="B226" t="s">
        <v>3</v>
      </c>
    </row>
    <row r="227" spans="1:28" x14ac:dyDescent="0.25">
      <c r="A227" s="14">
        <v>5006592</v>
      </c>
      <c r="B227" t="s">
        <v>3</v>
      </c>
    </row>
    <row r="228" spans="1:28" x14ac:dyDescent="0.25">
      <c r="A228">
        <v>5007274</v>
      </c>
      <c r="B228" t="s">
        <v>3</v>
      </c>
    </row>
    <row r="229" spans="1:28" x14ac:dyDescent="0.25">
      <c r="A229">
        <v>5015851</v>
      </c>
      <c r="B229" t="s">
        <v>3</v>
      </c>
    </row>
    <row r="230" spans="1:28" x14ac:dyDescent="0.25">
      <c r="A230">
        <v>6015647</v>
      </c>
      <c r="B230" t="s">
        <v>3</v>
      </c>
      <c r="N230">
        <v>33.5</v>
      </c>
      <c r="P230">
        <v>33.1</v>
      </c>
      <c r="Q230">
        <v>33.1</v>
      </c>
      <c r="T230">
        <v>33.6</v>
      </c>
      <c r="V230">
        <v>33.5</v>
      </c>
      <c r="Y230">
        <v>32.5</v>
      </c>
      <c r="AB230">
        <v>33.9</v>
      </c>
    </row>
    <row r="231" spans="1:28" x14ac:dyDescent="0.25">
      <c r="A231" s="14">
        <v>6056633</v>
      </c>
      <c r="B231" t="s">
        <v>3</v>
      </c>
    </row>
    <row r="232" spans="1:28" x14ac:dyDescent="0.25">
      <c r="A232">
        <v>7086224</v>
      </c>
      <c r="B232" t="s">
        <v>3</v>
      </c>
    </row>
    <row r="233" spans="1:28" x14ac:dyDescent="0.25">
      <c r="A233" s="14">
        <v>8040959</v>
      </c>
      <c r="B233" t="s">
        <v>3</v>
      </c>
    </row>
    <row r="234" spans="1:28" x14ac:dyDescent="0.25">
      <c r="A234">
        <v>8107048</v>
      </c>
      <c r="B234" t="s">
        <v>3</v>
      </c>
    </row>
    <row r="235" spans="1:28" x14ac:dyDescent="0.25">
      <c r="A235" s="14">
        <v>8124044</v>
      </c>
      <c r="B235" t="s">
        <v>3</v>
      </c>
    </row>
    <row r="236" spans="1:28" x14ac:dyDescent="0.25">
      <c r="A236">
        <v>8142949</v>
      </c>
      <c r="B236" t="s">
        <v>3</v>
      </c>
    </row>
    <row r="237" spans="1:28" x14ac:dyDescent="0.25">
      <c r="A237">
        <v>9023306</v>
      </c>
      <c r="B237" t="s">
        <v>3</v>
      </c>
    </row>
    <row r="238" spans="1:28" x14ac:dyDescent="0.25">
      <c r="A238">
        <v>9034464</v>
      </c>
      <c r="B238" t="s">
        <v>3</v>
      </c>
    </row>
    <row r="239" spans="1:28" x14ac:dyDescent="0.25">
      <c r="A239">
        <v>9040167</v>
      </c>
      <c r="B239" t="s">
        <v>3</v>
      </c>
    </row>
    <row r="240" spans="1:28" x14ac:dyDescent="0.25">
      <c r="A240" s="14">
        <v>9054567</v>
      </c>
      <c r="B240" t="s">
        <v>3</v>
      </c>
    </row>
    <row r="241" spans="1:13" x14ac:dyDescent="0.25">
      <c r="A241" s="14">
        <v>9083682</v>
      </c>
      <c r="B241" t="s">
        <v>3</v>
      </c>
      <c r="M241">
        <v>34.1</v>
      </c>
    </row>
    <row r="242" spans="1:13" x14ac:dyDescent="0.25">
      <c r="A242" s="14">
        <v>9102044</v>
      </c>
      <c r="B242" t="s">
        <v>3</v>
      </c>
    </row>
    <row r="243" spans="1:13" x14ac:dyDescent="0.25">
      <c r="A243" s="14">
        <v>9119854</v>
      </c>
      <c r="B243" t="s">
        <v>3</v>
      </c>
    </row>
    <row r="244" spans="1:13" x14ac:dyDescent="0.25">
      <c r="A244">
        <v>9125126</v>
      </c>
      <c r="B244" t="s">
        <v>3</v>
      </c>
    </row>
    <row r="245" spans="1:13" x14ac:dyDescent="0.25">
      <c r="A245" s="14">
        <v>9174811</v>
      </c>
      <c r="B245" t="s">
        <v>3</v>
      </c>
    </row>
    <row r="246" spans="1:13" x14ac:dyDescent="0.25">
      <c r="A246">
        <v>10002875</v>
      </c>
      <c r="B246" t="s">
        <v>3</v>
      </c>
    </row>
    <row r="247" spans="1:13" x14ac:dyDescent="0.25">
      <c r="A247" s="19">
        <v>10023080</v>
      </c>
      <c r="B247" t="s">
        <v>3</v>
      </c>
    </row>
    <row r="248" spans="1:13" x14ac:dyDescent="0.25">
      <c r="A248">
        <v>10025212</v>
      </c>
      <c r="B248" t="s">
        <v>3</v>
      </c>
    </row>
    <row r="249" spans="1:13" x14ac:dyDescent="0.25">
      <c r="A249" s="14">
        <v>10069407</v>
      </c>
      <c r="B249" t="s">
        <v>3</v>
      </c>
    </row>
    <row r="250" spans="1:13" x14ac:dyDescent="0.25">
      <c r="A250">
        <v>10071135</v>
      </c>
      <c r="B250" t="s">
        <v>3</v>
      </c>
    </row>
    <row r="251" spans="1:13" x14ac:dyDescent="0.25">
      <c r="A251">
        <v>10083649</v>
      </c>
      <c r="B251" t="s">
        <v>3</v>
      </c>
    </row>
    <row r="252" spans="1:13" x14ac:dyDescent="0.25">
      <c r="A252">
        <v>10102021</v>
      </c>
      <c r="B252" t="s">
        <v>3</v>
      </c>
    </row>
    <row r="253" spans="1:13" x14ac:dyDescent="0.25">
      <c r="A253" s="14">
        <v>10123729</v>
      </c>
      <c r="B253" t="s">
        <v>3</v>
      </c>
    </row>
    <row r="254" spans="1:13" x14ac:dyDescent="0.25">
      <c r="A254">
        <v>10144736</v>
      </c>
      <c r="B254" t="s">
        <v>3</v>
      </c>
    </row>
    <row r="255" spans="1:13" x14ac:dyDescent="0.25">
      <c r="A255" s="14">
        <v>10157275</v>
      </c>
      <c r="B255" t="s">
        <v>3</v>
      </c>
    </row>
    <row r="256" spans="1:13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1" x14ac:dyDescent="0.25">
      <c r="A289" s="14">
        <v>500129</v>
      </c>
      <c r="B289" t="s">
        <v>0</v>
      </c>
    </row>
    <row r="290" spans="1:21" x14ac:dyDescent="0.25">
      <c r="A290" s="20">
        <v>1002033</v>
      </c>
      <c r="B290" t="s">
        <v>0</v>
      </c>
    </row>
    <row r="291" spans="1:21" x14ac:dyDescent="0.25">
      <c r="A291" s="14">
        <v>1003457</v>
      </c>
      <c r="B291" t="s">
        <v>0</v>
      </c>
    </row>
    <row r="292" spans="1:21" x14ac:dyDescent="0.25">
      <c r="A292" s="14">
        <v>2005223</v>
      </c>
      <c r="B292" t="s">
        <v>0</v>
      </c>
    </row>
    <row r="293" spans="1:21" x14ac:dyDescent="0.25">
      <c r="A293">
        <v>2006107</v>
      </c>
      <c r="B293" t="s">
        <v>0</v>
      </c>
    </row>
    <row r="294" spans="1:21" x14ac:dyDescent="0.25">
      <c r="A294" s="14">
        <v>2012014</v>
      </c>
      <c r="B294" t="s">
        <v>0</v>
      </c>
      <c r="F294">
        <v>33.299999999999997</v>
      </c>
      <c r="P294">
        <v>33.5</v>
      </c>
    </row>
    <row r="295" spans="1:21" x14ac:dyDescent="0.25">
      <c r="A295" s="14">
        <v>3000152</v>
      </c>
      <c r="B295" t="s">
        <v>0</v>
      </c>
    </row>
    <row r="296" spans="1:21" x14ac:dyDescent="0.25">
      <c r="A296">
        <v>3014566</v>
      </c>
      <c r="B296" t="s">
        <v>0</v>
      </c>
    </row>
    <row r="297" spans="1:21" x14ac:dyDescent="0.25">
      <c r="A297">
        <v>3015058</v>
      </c>
      <c r="B297" t="s">
        <v>0</v>
      </c>
      <c r="F297">
        <v>32.6</v>
      </c>
      <c r="G297" s="23">
        <v>32.6</v>
      </c>
      <c r="O297">
        <v>33.4</v>
      </c>
      <c r="P297">
        <v>32.4</v>
      </c>
      <c r="U297">
        <v>32.799999999999997</v>
      </c>
    </row>
    <row r="298" spans="1:21" x14ac:dyDescent="0.25">
      <c r="A298" s="18">
        <v>4000996</v>
      </c>
      <c r="B298" t="s">
        <v>0</v>
      </c>
    </row>
    <row r="299" spans="1:21" x14ac:dyDescent="0.25">
      <c r="A299">
        <v>4003768</v>
      </c>
      <c r="B299" t="s">
        <v>0</v>
      </c>
    </row>
    <row r="300" spans="1:21" x14ac:dyDescent="0.25">
      <c r="A300">
        <v>4006540</v>
      </c>
      <c r="B300" t="s">
        <v>0</v>
      </c>
    </row>
    <row r="301" spans="1:21" x14ac:dyDescent="0.25">
      <c r="A301">
        <v>4007054</v>
      </c>
      <c r="B301" t="s">
        <v>0</v>
      </c>
    </row>
    <row r="302" spans="1:21" x14ac:dyDescent="0.25">
      <c r="A302">
        <v>4011002</v>
      </c>
      <c r="B302" t="s">
        <v>0</v>
      </c>
    </row>
    <row r="303" spans="1:21" x14ac:dyDescent="0.25">
      <c r="A303">
        <v>4900268</v>
      </c>
      <c r="B303" t="s">
        <v>0</v>
      </c>
    </row>
    <row r="304" spans="1:21" x14ac:dyDescent="0.25">
      <c r="A304">
        <v>5001097</v>
      </c>
      <c r="B304" t="s">
        <v>0</v>
      </c>
      <c r="H304">
        <v>33.700000000000003</v>
      </c>
      <c r="I304">
        <v>33.5</v>
      </c>
      <c r="N304">
        <v>33.4</v>
      </c>
      <c r="U304">
        <v>33.6</v>
      </c>
    </row>
    <row r="305" spans="1:8" x14ac:dyDescent="0.25">
      <c r="A305">
        <v>5001098</v>
      </c>
      <c r="B305" t="s">
        <v>0</v>
      </c>
      <c r="E305">
        <v>34.299999999999997</v>
      </c>
      <c r="G305">
        <v>33.799999999999997</v>
      </c>
      <c r="H305">
        <v>34.200000000000003</v>
      </c>
    </row>
    <row r="306" spans="1:8" x14ac:dyDescent="0.25">
      <c r="A306">
        <v>5006152</v>
      </c>
      <c r="B306" t="s">
        <v>0</v>
      </c>
    </row>
    <row r="307" spans="1:8" x14ac:dyDescent="0.25">
      <c r="A307" s="16">
        <v>5011824</v>
      </c>
      <c r="B307" t="s">
        <v>0</v>
      </c>
    </row>
    <row r="308" spans="1:8" x14ac:dyDescent="0.25">
      <c r="A308">
        <v>5016179</v>
      </c>
      <c r="B308" t="s">
        <v>0</v>
      </c>
    </row>
    <row r="309" spans="1:8" x14ac:dyDescent="0.25">
      <c r="A309">
        <v>5018677</v>
      </c>
      <c r="B309" t="s">
        <v>0</v>
      </c>
    </row>
    <row r="310" spans="1:8" x14ac:dyDescent="0.25">
      <c r="A310">
        <v>8012361</v>
      </c>
      <c r="B310" t="s">
        <v>0</v>
      </c>
    </row>
    <row r="311" spans="1:8" x14ac:dyDescent="0.25">
      <c r="A311">
        <v>7079011</v>
      </c>
      <c r="B311" t="s">
        <v>0</v>
      </c>
    </row>
    <row r="312" spans="1:8" x14ac:dyDescent="0.25">
      <c r="A312">
        <v>8055349</v>
      </c>
      <c r="B312" t="s">
        <v>0</v>
      </c>
    </row>
    <row r="313" spans="1:8" x14ac:dyDescent="0.25">
      <c r="A313">
        <v>8135416</v>
      </c>
      <c r="B313" t="s">
        <v>0</v>
      </c>
    </row>
    <row r="314" spans="1:8" x14ac:dyDescent="0.25">
      <c r="A314">
        <v>93018945</v>
      </c>
      <c r="B314" t="s">
        <v>0</v>
      </c>
    </row>
    <row r="315" spans="1:8" x14ac:dyDescent="0.25">
      <c r="A315">
        <v>94009028</v>
      </c>
      <c r="B315" t="s">
        <v>0</v>
      </c>
    </row>
    <row r="316" spans="1:8" x14ac:dyDescent="0.25">
      <c r="A316">
        <v>95005907</v>
      </c>
      <c r="B316" t="s">
        <v>0</v>
      </c>
    </row>
    <row r="317" spans="1:8" x14ac:dyDescent="0.25">
      <c r="A317">
        <v>95900164</v>
      </c>
      <c r="B317" t="s">
        <v>0</v>
      </c>
    </row>
    <row r="318" spans="1:8" x14ac:dyDescent="0.25">
      <c r="A318">
        <v>96015811</v>
      </c>
      <c r="B318" t="s">
        <v>0</v>
      </c>
    </row>
    <row r="319" spans="1:8" x14ac:dyDescent="0.25">
      <c r="A319">
        <v>97001240</v>
      </c>
      <c r="B319" t="s">
        <v>0</v>
      </c>
    </row>
    <row r="320" spans="1:8" x14ac:dyDescent="0.25">
      <c r="A320">
        <v>97005366</v>
      </c>
      <c r="B320" t="s">
        <v>0</v>
      </c>
    </row>
    <row r="321" spans="1:15" x14ac:dyDescent="0.25">
      <c r="A321">
        <v>98000595</v>
      </c>
      <c r="B321" t="s">
        <v>0</v>
      </c>
    </row>
    <row r="322" spans="1:15" x14ac:dyDescent="0.25">
      <c r="A322">
        <v>98002692</v>
      </c>
      <c r="B322" t="s">
        <v>0</v>
      </c>
    </row>
    <row r="323" spans="1:15" x14ac:dyDescent="0.25">
      <c r="A323">
        <v>98005277</v>
      </c>
      <c r="B323" t="s">
        <v>0</v>
      </c>
      <c r="M323">
        <v>34.299999999999997</v>
      </c>
    </row>
    <row r="324" spans="1:15" x14ac:dyDescent="0.25">
      <c r="A324">
        <v>99001815</v>
      </c>
      <c r="B324" t="s">
        <v>0</v>
      </c>
    </row>
    <row r="325" spans="1:15" x14ac:dyDescent="0.25">
      <c r="A325">
        <v>6012361</v>
      </c>
      <c r="B325" t="s">
        <v>0</v>
      </c>
    </row>
    <row r="326" spans="1:15" x14ac:dyDescent="0.25">
      <c r="A326">
        <v>6015793</v>
      </c>
      <c r="B326" t="s">
        <v>0</v>
      </c>
    </row>
    <row r="327" spans="1:15" x14ac:dyDescent="0.25">
      <c r="A327">
        <v>6043619</v>
      </c>
      <c r="B327" t="s">
        <v>0</v>
      </c>
    </row>
    <row r="328" spans="1:15" x14ac:dyDescent="0.25">
      <c r="A328">
        <v>7001097</v>
      </c>
      <c r="B328" t="s">
        <v>0</v>
      </c>
    </row>
    <row r="329" spans="1:15" x14ac:dyDescent="0.25">
      <c r="A329">
        <v>7011435</v>
      </c>
      <c r="B329" t="s">
        <v>0</v>
      </c>
    </row>
    <row r="330" spans="1:15" x14ac:dyDescent="0.25">
      <c r="A330">
        <v>7045811</v>
      </c>
      <c r="B330" t="s">
        <v>0</v>
      </c>
    </row>
    <row r="331" spans="1:15" x14ac:dyDescent="0.25">
      <c r="A331">
        <v>7071198</v>
      </c>
      <c r="B331" t="s">
        <v>0</v>
      </c>
    </row>
    <row r="332" spans="1:15" x14ac:dyDescent="0.25">
      <c r="A332">
        <v>7101143</v>
      </c>
      <c r="B332" t="s">
        <v>0</v>
      </c>
    </row>
    <row r="333" spans="1:15" x14ac:dyDescent="0.25">
      <c r="A333">
        <v>8073350</v>
      </c>
      <c r="B333" t="s">
        <v>0</v>
      </c>
    </row>
    <row r="334" spans="1:15" x14ac:dyDescent="0.25">
      <c r="A334">
        <v>8073645</v>
      </c>
      <c r="B334" t="s">
        <v>0</v>
      </c>
    </row>
    <row r="335" spans="1:15" x14ac:dyDescent="0.25">
      <c r="A335" s="20">
        <v>8089666</v>
      </c>
      <c r="B335" t="s">
        <v>0</v>
      </c>
      <c r="J335" s="25">
        <v>34.799999999999997</v>
      </c>
      <c r="K335" s="23">
        <v>314.33333333333297</v>
      </c>
      <c r="L335">
        <v>365</v>
      </c>
      <c r="N335" s="23">
        <v>347</v>
      </c>
      <c r="O335">
        <v>339</v>
      </c>
    </row>
    <row r="336" spans="1:15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9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134F-6FF5-4AD0-AFA7-EE66AEAA7983}">
  <dimension ref="A1:E19"/>
  <sheetViews>
    <sheetView workbookViewId="0">
      <selection activeCell="E11" sqref="E5:E11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8.7109375" bestFit="1" customWidth="1"/>
    <col min="4" max="4" width="81.140625" bestFit="1" customWidth="1"/>
    <col min="5" max="5" width="30.28515625" bestFit="1" customWidth="1"/>
  </cols>
  <sheetData>
    <row r="1" spans="1:5" x14ac:dyDescent="0.25">
      <c r="A1" s="43" t="s">
        <v>96</v>
      </c>
      <c r="B1" s="43" t="s">
        <v>97</v>
      </c>
      <c r="C1" s="43" t="s">
        <v>2891</v>
      </c>
      <c r="D1" s="43" t="s">
        <v>95</v>
      </c>
      <c r="E1" s="43" t="s">
        <v>133</v>
      </c>
    </row>
    <row r="2" spans="1:5" x14ac:dyDescent="0.25">
      <c r="A2" s="43">
        <v>5004654</v>
      </c>
      <c r="B2" s="43" t="s">
        <v>5</v>
      </c>
      <c r="C2" s="43" t="s">
        <v>2891</v>
      </c>
      <c r="D2" s="43" t="s">
        <v>2898</v>
      </c>
      <c r="E2" s="43">
        <v>7</v>
      </c>
    </row>
    <row r="3" spans="1:5" x14ac:dyDescent="0.25">
      <c r="A3" s="43">
        <v>6015647</v>
      </c>
      <c r="B3" s="43" t="s">
        <v>3</v>
      </c>
      <c r="C3" s="43" t="s">
        <v>2891</v>
      </c>
      <c r="D3" s="43" t="s">
        <v>2899</v>
      </c>
      <c r="E3" s="43">
        <v>7</v>
      </c>
    </row>
    <row r="4" spans="1:5" x14ac:dyDescent="0.25">
      <c r="A4" s="43">
        <v>10010926</v>
      </c>
      <c r="B4" s="43" t="s">
        <v>5</v>
      </c>
      <c r="C4" s="43" t="s">
        <v>2891</v>
      </c>
      <c r="D4" s="43" t="s">
        <v>2892</v>
      </c>
      <c r="E4" s="43">
        <v>6</v>
      </c>
    </row>
    <row r="5" spans="1:5" x14ac:dyDescent="0.25">
      <c r="A5" s="43">
        <v>1005522</v>
      </c>
      <c r="B5" s="43" t="s">
        <v>5</v>
      </c>
      <c r="C5" s="43" t="s">
        <v>2891</v>
      </c>
      <c r="D5" s="43" t="s">
        <v>2893</v>
      </c>
      <c r="E5" s="43">
        <v>5</v>
      </c>
    </row>
    <row r="6" spans="1:5" x14ac:dyDescent="0.25">
      <c r="A6" s="43">
        <v>2000646</v>
      </c>
      <c r="B6" s="43" t="s">
        <v>5</v>
      </c>
      <c r="C6" s="43" t="s">
        <v>2891</v>
      </c>
      <c r="D6" s="43" t="s">
        <v>2895</v>
      </c>
      <c r="E6" s="43">
        <v>5</v>
      </c>
    </row>
    <row r="7" spans="1:5" x14ac:dyDescent="0.25">
      <c r="A7" s="43">
        <v>3015058</v>
      </c>
      <c r="B7" s="43" t="s">
        <v>0</v>
      </c>
      <c r="C7" s="43" t="s">
        <v>2891</v>
      </c>
      <c r="D7" s="43" t="s">
        <v>2901</v>
      </c>
      <c r="E7" s="43">
        <v>5</v>
      </c>
    </row>
    <row r="8" spans="1:5" x14ac:dyDescent="0.25">
      <c r="A8" s="43">
        <v>8089666</v>
      </c>
      <c r="B8" s="43" t="s">
        <v>0</v>
      </c>
      <c r="C8" s="43" t="s">
        <v>2891</v>
      </c>
      <c r="D8" s="43" t="s">
        <v>2904</v>
      </c>
      <c r="E8" s="43">
        <v>5</v>
      </c>
    </row>
    <row r="9" spans="1:5" x14ac:dyDescent="0.25">
      <c r="A9" s="43">
        <v>1009760</v>
      </c>
      <c r="B9" s="43" t="s">
        <v>5</v>
      </c>
      <c r="C9" s="43" t="s">
        <v>2891</v>
      </c>
      <c r="D9" s="43" t="s">
        <v>2894</v>
      </c>
      <c r="E9" s="43">
        <v>4</v>
      </c>
    </row>
    <row r="10" spans="1:5" x14ac:dyDescent="0.25">
      <c r="A10" s="43">
        <v>4009906</v>
      </c>
      <c r="B10" s="43" t="s">
        <v>5</v>
      </c>
      <c r="C10" s="43" t="s">
        <v>2891</v>
      </c>
      <c r="D10" s="43" t="s">
        <v>2897</v>
      </c>
      <c r="E10" s="43">
        <v>4</v>
      </c>
    </row>
    <row r="11" spans="1:5" x14ac:dyDescent="0.25">
      <c r="A11" s="43">
        <v>5001097</v>
      </c>
      <c r="B11" s="43" t="s">
        <v>0</v>
      </c>
      <c r="C11" s="43" t="s">
        <v>2891</v>
      </c>
      <c r="D11" s="43" t="s">
        <v>2902</v>
      </c>
      <c r="E11" s="43">
        <v>4</v>
      </c>
    </row>
    <row r="12" spans="1:5" x14ac:dyDescent="0.25">
      <c r="A12" s="43">
        <v>5001098</v>
      </c>
      <c r="B12" s="43" t="s">
        <v>0</v>
      </c>
      <c r="C12" s="43" t="s">
        <v>2891</v>
      </c>
      <c r="D12" s="43" t="s">
        <v>2903</v>
      </c>
      <c r="E12" s="43">
        <v>3</v>
      </c>
    </row>
    <row r="13" spans="1:5" x14ac:dyDescent="0.25">
      <c r="A13" s="43">
        <v>3016056</v>
      </c>
      <c r="B13" s="43" t="s">
        <v>5</v>
      </c>
      <c r="C13" s="43" t="s">
        <v>2891</v>
      </c>
      <c r="D13" s="43" t="s">
        <v>2896</v>
      </c>
      <c r="E13" s="43">
        <v>2</v>
      </c>
    </row>
    <row r="14" spans="1:5" x14ac:dyDescent="0.25">
      <c r="A14" s="43">
        <v>2012014</v>
      </c>
      <c r="B14" s="43" t="s">
        <v>0</v>
      </c>
      <c r="C14" s="43" t="s">
        <v>2891</v>
      </c>
      <c r="D14" s="43" t="s">
        <v>2900</v>
      </c>
      <c r="E14" s="43">
        <v>2</v>
      </c>
    </row>
    <row r="15" spans="1:5" x14ac:dyDescent="0.25">
      <c r="A15" s="43">
        <v>9039416</v>
      </c>
      <c r="B15" s="43" t="s">
        <v>5</v>
      </c>
      <c r="C15" s="43" t="s">
        <v>2891</v>
      </c>
      <c r="D15" s="43" t="s">
        <v>2523</v>
      </c>
      <c r="E15" s="43">
        <v>1</v>
      </c>
    </row>
    <row r="16" spans="1:5" x14ac:dyDescent="0.25">
      <c r="A16" s="43">
        <v>9083682</v>
      </c>
      <c r="B16" s="43" t="s">
        <v>3</v>
      </c>
      <c r="C16" s="43" t="s">
        <v>2891</v>
      </c>
      <c r="D16" s="43" t="s">
        <v>2518</v>
      </c>
      <c r="E16" s="43">
        <v>1</v>
      </c>
    </row>
    <row r="17" spans="1:5" x14ac:dyDescent="0.25">
      <c r="A17" s="43">
        <v>98005277</v>
      </c>
      <c r="B17" s="43" t="s">
        <v>0</v>
      </c>
      <c r="C17" s="43" t="s">
        <v>2891</v>
      </c>
      <c r="D17" s="43" t="s">
        <v>2518</v>
      </c>
      <c r="E17" s="43">
        <v>1</v>
      </c>
    </row>
    <row r="19" spans="1:5" x14ac:dyDescent="0.25">
      <c r="A19">
        <f>SUBTOTAL(2,MCHC1[Edited_BfArM Nummer2])</f>
        <v>16</v>
      </c>
      <c r="E19">
        <f>SUBTOTAL(9,MCHC1[Total Number of Observations])</f>
        <v>62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AG370"/>
  <sheetViews>
    <sheetView workbookViewId="0">
      <selection sqref="A1:AG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6.28515625" customWidth="1"/>
    <col min="4" max="10" width="25.28515625" customWidth="1"/>
    <col min="11" max="11" width="23.7109375" customWidth="1"/>
    <col min="12" max="20" width="15.140625" customWidth="1"/>
    <col min="21" max="33" width="16.140625" customWidth="1"/>
  </cols>
  <sheetData>
    <row r="1" spans="1:33" x14ac:dyDescent="0.25">
      <c r="A1" s="6" t="s">
        <v>96</v>
      </c>
      <c r="B1" s="7" t="s">
        <v>97</v>
      </c>
      <c r="C1" s="2" t="s">
        <v>2538</v>
      </c>
      <c r="D1" s="2" t="s">
        <v>2539</v>
      </c>
      <c r="E1" s="2" t="s">
        <v>2540</v>
      </c>
      <c r="F1" s="2" t="s">
        <v>2541</v>
      </c>
      <c r="G1" s="2" t="s">
        <v>2542</v>
      </c>
      <c r="H1" s="2" t="s">
        <v>2543</v>
      </c>
      <c r="I1" s="2" t="s">
        <v>2544</v>
      </c>
      <c r="J1" s="2" t="s">
        <v>2545</v>
      </c>
      <c r="K1" s="2" t="s">
        <v>2546</v>
      </c>
      <c r="L1" s="2" t="s">
        <v>2547</v>
      </c>
      <c r="M1" s="2" t="s">
        <v>2548</v>
      </c>
      <c r="N1" s="2" t="s">
        <v>2549</v>
      </c>
      <c r="O1" s="2" t="s">
        <v>2550</v>
      </c>
      <c r="P1" s="2" t="s">
        <v>2551</v>
      </c>
      <c r="Q1" s="2" t="s">
        <v>2552</v>
      </c>
      <c r="R1" s="2" t="s">
        <v>2553</v>
      </c>
      <c r="S1" s="2" t="s">
        <v>2554</v>
      </c>
      <c r="T1" s="2" t="s">
        <v>2555</v>
      </c>
      <c r="U1" s="2" t="s">
        <v>2556</v>
      </c>
      <c r="V1" s="2" t="s">
        <v>2557</v>
      </c>
      <c r="W1" s="2" t="s">
        <v>2558</v>
      </c>
      <c r="X1" s="2" t="s">
        <v>2559</v>
      </c>
      <c r="Y1" s="2" t="s">
        <v>2560</v>
      </c>
      <c r="Z1" s="2" t="s">
        <v>2561</v>
      </c>
      <c r="AA1" s="2" t="s">
        <v>2562</v>
      </c>
      <c r="AB1" s="2" t="s">
        <v>2563</v>
      </c>
      <c r="AC1" s="2" t="s">
        <v>2564</v>
      </c>
      <c r="AD1" s="2" t="s">
        <v>2565</v>
      </c>
      <c r="AE1" s="2" t="s">
        <v>2566</v>
      </c>
      <c r="AF1" s="2" t="s">
        <v>2567</v>
      </c>
      <c r="AG1" s="2" t="s">
        <v>2568</v>
      </c>
    </row>
    <row r="2" spans="1:33" x14ac:dyDescent="0.25">
      <c r="A2">
        <v>7072184</v>
      </c>
      <c r="B2" t="s">
        <v>20</v>
      </c>
    </row>
    <row r="3" spans="1:33" x14ac:dyDescent="0.25">
      <c r="A3">
        <v>9108231</v>
      </c>
      <c r="B3" t="s">
        <v>20</v>
      </c>
    </row>
    <row r="4" spans="1:33" x14ac:dyDescent="0.25">
      <c r="A4">
        <v>12061933</v>
      </c>
      <c r="B4" t="s">
        <v>20</v>
      </c>
    </row>
    <row r="5" spans="1:33" x14ac:dyDescent="0.25">
      <c r="A5">
        <v>95005911</v>
      </c>
      <c r="B5" t="s">
        <v>20</v>
      </c>
    </row>
    <row r="6" spans="1:33" x14ac:dyDescent="0.25">
      <c r="A6">
        <v>99001908</v>
      </c>
      <c r="B6" t="s">
        <v>20</v>
      </c>
    </row>
    <row r="7" spans="1:33" x14ac:dyDescent="0.25">
      <c r="A7">
        <v>99004067</v>
      </c>
      <c r="B7" t="s">
        <v>20</v>
      </c>
    </row>
    <row r="8" spans="1:33" x14ac:dyDescent="0.25">
      <c r="A8">
        <v>97002136</v>
      </c>
      <c r="B8" t="s">
        <v>20</v>
      </c>
    </row>
    <row r="9" spans="1:33" x14ac:dyDescent="0.25">
      <c r="A9">
        <v>1502</v>
      </c>
      <c r="B9" t="s">
        <v>20</v>
      </c>
    </row>
    <row r="10" spans="1:33" x14ac:dyDescent="0.25">
      <c r="A10">
        <v>4003543</v>
      </c>
      <c r="B10" t="s">
        <v>20</v>
      </c>
    </row>
    <row r="11" spans="1:33" x14ac:dyDescent="0.25">
      <c r="A11">
        <v>4900261</v>
      </c>
      <c r="B11" t="s">
        <v>20</v>
      </c>
    </row>
    <row r="13" spans="1:33" x14ac:dyDescent="0.25">
      <c r="A13">
        <v>14242856</v>
      </c>
      <c r="B13" t="s">
        <v>18</v>
      </c>
    </row>
    <row r="14" spans="1:33" x14ac:dyDescent="0.25">
      <c r="A14">
        <v>99001183</v>
      </c>
      <c r="B14" t="s">
        <v>18</v>
      </c>
    </row>
    <row r="15" spans="1:33" x14ac:dyDescent="0.25">
      <c r="A15">
        <v>3000983</v>
      </c>
      <c r="B15" t="s">
        <v>18</v>
      </c>
    </row>
    <row r="16" spans="1:33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17" x14ac:dyDescent="0.25">
      <c r="A33">
        <v>99001927</v>
      </c>
      <c r="B33" t="s">
        <v>16</v>
      </c>
    </row>
    <row r="34" spans="1:17" x14ac:dyDescent="0.25">
      <c r="A34">
        <v>1505</v>
      </c>
      <c r="B34" t="s">
        <v>16</v>
      </c>
    </row>
    <row r="35" spans="1:17" x14ac:dyDescent="0.25">
      <c r="A35" s="14">
        <v>1000197</v>
      </c>
      <c r="B35" t="s">
        <v>16</v>
      </c>
    </row>
    <row r="36" spans="1:17" x14ac:dyDescent="0.25">
      <c r="A36" s="14">
        <v>96018835</v>
      </c>
      <c r="B36" t="s">
        <v>16</v>
      </c>
      <c r="Q36">
        <v>141.5</v>
      </c>
    </row>
    <row r="37" spans="1:17" x14ac:dyDescent="0.25">
      <c r="A37">
        <v>98008326</v>
      </c>
      <c r="B37" t="s">
        <v>16</v>
      </c>
    </row>
    <row r="38" spans="1:17" x14ac:dyDescent="0.25">
      <c r="A38">
        <v>99000717</v>
      </c>
      <c r="B38" t="s">
        <v>16</v>
      </c>
    </row>
    <row r="40" spans="1:17" x14ac:dyDescent="0.25">
      <c r="A40" s="15">
        <v>6016435</v>
      </c>
      <c r="B40" t="s">
        <v>14</v>
      </c>
    </row>
    <row r="41" spans="1:17" x14ac:dyDescent="0.25">
      <c r="A41">
        <v>8045149</v>
      </c>
      <c r="B41" t="s">
        <v>14</v>
      </c>
    </row>
    <row r="42" spans="1:17" x14ac:dyDescent="0.25">
      <c r="A42">
        <v>10023001</v>
      </c>
      <c r="B42" t="s">
        <v>14</v>
      </c>
    </row>
    <row r="43" spans="1:17" x14ac:dyDescent="0.25">
      <c r="A43">
        <v>10027526</v>
      </c>
      <c r="B43" t="s">
        <v>14</v>
      </c>
    </row>
    <row r="44" spans="1:17" x14ac:dyDescent="0.25">
      <c r="A44">
        <v>14222171</v>
      </c>
      <c r="B44" t="s">
        <v>14</v>
      </c>
    </row>
    <row r="45" spans="1:17" x14ac:dyDescent="0.25">
      <c r="A45">
        <v>1006143</v>
      </c>
      <c r="B45" t="s">
        <v>14</v>
      </c>
    </row>
    <row r="46" spans="1:17" x14ac:dyDescent="0.25">
      <c r="A46">
        <v>6006917</v>
      </c>
      <c r="B46" t="s">
        <v>14</v>
      </c>
    </row>
    <row r="48" spans="1:17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9" x14ac:dyDescent="0.25">
      <c r="A81">
        <v>8127397</v>
      </c>
      <c r="B81" t="s">
        <v>5</v>
      </c>
    </row>
    <row r="82" spans="1:29" x14ac:dyDescent="0.25">
      <c r="A82">
        <v>8130998</v>
      </c>
      <c r="B82" t="s">
        <v>5</v>
      </c>
    </row>
    <row r="83" spans="1:29" x14ac:dyDescent="0.25">
      <c r="A83" s="14">
        <v>9002836</v>
      </c>
      <c r="B83" t="s">
        <v>5</v>
      </c>
    </row>
    <row r="84" spans="1:29" x14ac:dyDescent="0.25">
      <c r="A84" s="14">
        <v>9003331</v>
      </c>
      <c r="B84" t="s">
        <v>5</v>
      </c>
    </row>
    <row r="85" spans="1:29" x14ac:dyDescent="0.25">
      <c r="A85">
        <v>9003370</v>
      </c>
      <c r="B85" t="s">
        <v>5</v>
      </c>
      <c r="L85">
        <v>139</v>
      </c>
    </row>
    <row r="86" spans="1:29" x14ac:dyDescent="0.25">
      <c r="A86">
        <v>9016278</v>
      </c>
      <c r="B86" t="s">
        <v>5</v>
      </c>
    </row>
    <row r="87" spans="1:29" x14ac:dyDescent="0.25">
      <c r="A87">
        <v>9030684</v>
      </c>
      <c r="B87" t="s">
        <v>5</v>
      </c>
    </row>
    <row r="88" spans="1:29" x14ac:dyDescent="0.25">
      <c r="A88">
        <v>9031387</v>
      </c>
      <c r="B88" t="s">
        <v>5</v>
      </c>
      <c r="AC88">
        <v>142</v>
      </c>
    </row>
    <row r="89" spans="1:29" x14ac:dyDescent="0.25">
      <c r="A89">
        <v>9038676</v>
      </c>
      <c r="B89" t="s">
        <v>5</v>
      </c>
      <c r="L89">
        <v>140</v>
      </c>
      <c r="N89">
        <v>145</v>
      </c>
    </row>
    <row r="90" spans="1:29" x14ac:dyDescent="0.25">
      <c r="A90" s="14">
        <v>9039416</v>
      </c>
      <c r="B90" t="s">
        <v>5</v>
      </c>
      <c r="P90">
        <v>128</v>
      </c>
      <c r="Q90">
        <v>132</v>
      </c>
    </row>
    <row r="91" spans="1:29" x14ac:dyDescent="0.25">
      <c r="A91">
        <v>9042861</v>
      </c>
      <c r="B91" t="s">
        <v>5</v>
      </c>
    </row>
    <row r="92" spans="1:29" x14ac:dyDescent="0.25">
      <c r="A92" s="14">
        <v>9044899</v>
      </c>
      <c r="B92" t="s">
        <v>5</v>
      </c>
    </row>
    <row r="93" spans="1:29" x14ac:dyDescent="0.25">
      <c r="A93">
        <v>9052398</v>
      </c>
      <c r="B93" t="s">
        <v>5</v>
      </c>
      <c r="L93">
        <v>138</v>
      </c>
    </row>
    <row r="94" spans="1:29" x14ac:dyDescent="0.25">
      <c r="A94">
        <v>9085204</v>
      </c>
      <c r="B94" t="s">
        <v>5</v>
      </c>
    </row>
    <row r="95" spans="1:29" x14ac:dyDescent="0.25">
      <c r="A95">
        <v>9105492</v>
      </c>
      <c r="B95" t="s">
        <v>5</v>
      </c>
    </row>
    <row r="96" spans="1:29" x14ac:dyDescent="0.25">
      <c r="A96" s="14">
        <v>9138470</v>
      </c>
      <c r="B96" t="s">
        <v>5</v>
      </c>
    </row>
    <row r="97" spans="1:26" x14ac:dyDescent="0.25">
      <c r="A97" s="14">
        <v>9150676</v>
      </c>
      <c r="B97" t="s">
        <v>5</v>
      </c>
    </row>
    <row r="98" spans="1:26" x14ac:dyDescent="0.25">
      <c r="A98" s="14">
        <v>10010926</v>
      </c>
      <c r="B98" t="s">
        <v>5</v>
      </c>
      <c r="L98">
        <v>137</v>
      </c>
      <c r="M98">
        <v>146</v>
      </c>
      <c r="N98">
        <v>145</v>
      </c>
      <c r="Z98">
        <v>138</v>
      </c>
    </row>
    <row r="99" spans="1:26" x14ac:dyDescent="0.25">
      <c r="A99">
        <v>10030897</v>
      </c>
      <c r="B99" t="s">
        <v>5</v>
      </c>
    </row>
    <row r="100" spans="1:26" x14ac:dyDescent="0.25">
      <c r="A100" s="16">
        <v>10091530</v>
      </c>
      <c r="B100" t="s">
        <v>5</v>
      </c>
    </row>
    <row r="101" spans="1:26" x14ac:dyDescent="0.25">
      <c r="A101">
        <v>10102052</v>
      </c>
      <c r="B101" t="s">
        <v>5</v>
      </c>
    </row>
    <row r="102" spans="1:26" x14ac:dyDescent="0.25">
      <c r="A102">
        <v>10104735</v>
      </c>
      <c r="B102" t="s">
        <v>5</v>
      </c>
    </row>
    <row r="103" spans="1:26" x14ac:dyDescent="0.25">
      <c r="A103" s="15">
        <v>10109552</v>
      </c>
      <c r="B103" t="s">
        <v>5</v>
      </c>
    </row>
    <row r="104" spans="1:26" x14ac:dyDescent="0.25">
      <c r="A104">
        <v>10131550</v>
      </c>
      <c r="B104" t="s">
        <v>5</v>
      </c>
    </row>
    <row r="105" spans="1:26" x14ac:dyDescent="0.25">
      <c r="A105">
        <v>10131607</v>
      </c>
      <c r="B105" t="s">
        <v>5</v>
      </c>
    </row>
    <row r="106" spans="1:26" x14ac:dyDescent="0.25">
      <c r="A106">
        <v>10145202</v>
      </c>
      <c r="B106" t="s">
        <v>5</v>
      </c>
    </row>
    <row r="107" spans="1:26" x14ac:dyDescent="0.25">
      <c r="A107">
        <v>10158770</v>
      </c>
      <c r="B107" t="s">
        <v>5</v>
      </c>
    </row>
    <row r="108" spans="1:26" x14ac:dyDescent="0.25">
      <c r="A108">
        <v>10162949</v>
      </c>
      <c r="B108" t="s">
        <v>5</v>
      </c>
    </row>
    <row r="109" spans="1:26" x14ac:dyDescent="0.25">
      <c r="A109">
        <v>10171633</v>
      </c>
      <c r="B109" t="s">
        <v>5</v>
      </c>
    </row>
    <row r="110" spans="1:26" x14ac:dyDescent="0.25">
      <c r="A110">
        <v>10180409</v>
      </c>
      <c r="B110" t="s">
        <v>5</v>
      </c>
    </row>
    <row r="111" spans="1:26" x14ac:dyDescent="0.25">
      <c r="A111">
        <v>11005762</v>
      </c>
      <c r="B111" t="s">
        <v>5</v>
      </c>
    </row>
    <row r="112" spans="1:26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3" x14ac:dyDescent="0.25">
      <c r="A129">
        <v>12229481</v>
      </c>
      <c r="B129" t="s">
        <v>5</v>
      </c>
    </row>
    <row r="130" spans="1:33" x14ac:dyDescent="0.25">
      <c r="A130">
        <v>12258821</v>
      </c>
      <c r="B130" t="s">
        <v>5</v>
      </c>
    </row>
    <row r="131" spans="1:33" x14ac:dyDescent="0.25">
      <c r="A131">
        <v>12309729</v>
      </c>
      <c r="B131" t="s">
        <v>5</v>
      </c>
    </row>
    <row r="132" spans="1:33" x14ac:dyDescent="0.25">
      <c r="A132">
        <v>12314941</v>
      </c>
      <c r="B132" t="s">
        <v>5</v>
      </c>
    </row>
    <row r="133" spans="1:33" x14ac:dyDescent="0.25">
      <c r="A133">
        <v>12323945</v>
      </c>
      <c r="B133" t="s">
        <v>5</v>
      </c>
    </row>
    <row r="134" spans="1:33" x14ac:dyDescent="0.25">
      <c r="A134">
        <v>13005942</v>
      </c>
      <c r="B134" t="s">
        <v>5</v>
      </c>
    </row>
    <row r="135" spans="1:33" x14ac:dyDescent="0.25">
      <c r="A135">
        <v>324</v>
      </c>
      <c r="B135" t="s">
        <v>5</v>
      </c>
      <c r="L135">
        <v>146</v>
      </c>
      <c r="AD135">
        <v>135</v>
      </c>
    </row>
    <row r="136" spans="1:33" x14ac:dyDescent="0.25">
      <c r="A136" s="14">
        <v>3909</v>
      </c>
      <c r="B136" t="s">
        <v>5</v>
      </c>
      <c r="P136">
        <v>139</v>
      </c>
      <c r="AG136">
        <v>140</v>
      </c>
    </row>
    <row r="137" spans="1:33" x14ac:dyDescent="0.25">
      <c r="A137" s="14">
        <v>4663</v>
      </c>
      <c r="B137" t="s">
        <v>5</v>
      </c>
    </row>
    <row r="138" spans="1:33" x14ac:dyDescent="0.25">
      <c r="A138">
        <v>1005522</v>
      </c>
      <c r="B138" t="s">
        <v>5</v>
      </c>
    </row>
    <row r="139" spans="1:33" x14ac:dyDescent="0.25">
      <c r="A139">
        <v>1007631</v>
      </c>
      <c r="B139" t="s">
        <v>5</v>
      </c>
    </row>
    <row r="140" spans="1:33" x14ac:dyDescent="0.25">
      <c r="A140">
        <v>1009760</v>
      </c>
      <c r="B140" t="s">
        <v>5</v>
      </c>
      <c r="O140">
        <v>140</v>
      </c>
    </row>
    <row r="141" spans="1:33" x14ac:dyDescent="0.25">
      <c r="A141">
        <v>2000646</v>
      </c>
      <c r="B141" t="s">
        <v>5</v>
      </c>
      <c r="L141">
        <v>139</v>
      </c>
      <c r="M141">
        <v>138</v>
      </c>
      <c r="T141">
        <v>140</v>
      </c>
      <c r="U141">
        <v>136</v>
      </c>
      <c r="V141">
        <v>138</v>
      </c>
    </row>
    <row r="142" spans="1:33" x14ac:dyDescent="0.25">
      <c r="A142">
        <v>2003761</v>
      </c>
      <c r="B142" t="s">
        <v>5</v>
      </c>
      <c r="L142">
        <v>134</v>
      </c>
    </row>
    <row r="143" spans="1:33" x14ac:dyDescent="0.25">
      <c r="A143">
        <v>2004061</v>
      </c>
      <c r="B143" t="s">
        <v>5</v>
      </c>
    </row>
    <row r="144" spans="1:33" x14ac:dyDescent="0.25">
      <c r="A144">
        <v>2006469</v>
      </c>
      <c r="B144" t="s">
        <v>5</v>
      </c>
    </row>
    <row r="145" spans="1:13" x14ac:dyDescent="0.25">
      <c r="A145" s="14">
        <v>3005132</v>
      </c>
      <c r="B145" t="s">
        <v>5</v>
      </c>
    </row>
    <row r="146" spans="1:13" x14ac:dyDescent="0.25">
      <c r="A146">
        <v>3009119</v>
      </c>
      <c r="B146" t="s">
        <v>5</v>
      </c>
    </row>
    <row r="147" spans="1:13" x14ac:dyDescent="0.25">
      <c r="A147">
        <v>3009936</v>
      </c>
      <c r="B147" t="s">
        <v>5</v>
      </c>
    </row>
    <row r="148" spans="1:13" x14ac:dyDescent="0.25">
      <c r="A148">
        <v>3011094</v>
      </c>
      <c r="B148" t="s">
        <v>5</v>
      </c>
    </row>
    <row r="149" spans="1:13" x14ac:dyDescent="0.25">
      <c r="A149">
        <v>3014643</v>
      </c>
      <c r="B149" t="s">
        <v>5</v>
      </c>
    </row>
    <row r="150" spans="1:13" x14ac:dyDescent="0.25">
      <c r="A150" s="14">
        <v>3016056</v>
      </c>
      <c r="B150" t="s">
        <v>5</v>
      </c>
    </row>
    <row r="151" spans="1:13" x14ac:dyDescent="0.25">
      <c r="A151" s="14">
        <v>3900219</v>
      </c>
      <c r="B151" t="s">
        <v>5</v>
      </c>
      <c r="D151">
        <v>141</v>
      </c>
    </row>
    <row r="152" spans="1:13" x14ac:dyDescent="0.25">
      <c r="A152">
        <v>4000158</v>
      </c>
      <c r="B152" t="s">
        <v>5</v>
      </c>
      <c r="M152">
        <v>141</v>
      </c>
    </row>
    <row r="153" spans="1:13" x14ac:dyDescent="0.25">
      <c r="A153">
        <v>4000304</v>
      </c>
      <c r="B153" t="s">
        <v>5</v>
      </c>
    </row>
    <row r="154" spans="1:13" x14ac:dyDescent="0.25">
      <c r="A154" s="14">
        <v>4001905</v>
      </c>
      <c r="B154" t="s">
        <v>5</v>
      </c>
    </row>
    <row r="155" spans="1:13" x14ac:dyDescent="0.25">
      <c r="A155">
        <v>4002206</v>
      </c>
      <c r="B155" t="s">
        <v>5</v>
      </c>
      <c r="L155">
        <v>135</v>
      </c>
    </row>
    <row r="156" spans="1:13" x14ac:dyDescent="0.25">
      <c r="A156">
        <v>4002715</v>
      </c>
      <c r="B156" t="s">
        <v>5</v>
      </c>
    </row>
    <row r="157" spans="1:13" x14ac:dyDescent="0.25">
      <c r="A157">
        <v>4003924</v>
      </c>
      <c r="B157" t="s">
        <v>5</v>
      </c>
    </row>
    <row r="158" spans="1:13" x14ac:dyDescent="0.25">
      <c r="A158">
        <v>4006051</v>
      </c>
      <c r="B158" t="s">
        <v>5</v>
      </c>
    </row>
    <row r="159" spans="1:13" x14ac:dyDescent="0.25">
      <c r="A159">
        <v>4008140</v>
      </c>
      <c r="B159" t="s">
        <v>5</v>
      </c>
    </row>
    <row r="160" spans="1:13" x14ac:dyDescent="0.25">
      <c r="A160" s="14">
        <v>4009906</v>
      </c>
      <c r="B160" t="s">
        <v>5</v>
      </c>
    </row>
    <row r="161" spans="1:27" x14ac:dyDescent="0.25">
      <c r="A161">
        <v>4011027</v>
      </c>
      <c r="B161" t="s">
        <v>5</v>
      </c>
      <c r="M161">
        <v>147</v>
      </c>
      <c r="N161">
        <v>144</v>
      </c>
    </row>
    <row r="162" spans="1:27" x14ac:dyDescent="0.25">
      <c r="A162">
        <v>4011920</v>
      </c>
      <c r="B162" t="s">
        <v>5</v>
      </c>
    </row>
    <row r="163" spans="1:27" x14ac:dyDescent="0.25">
      <c r="A163">
        <v>4012248</v>
      </c>
      <c r="B163" t="s">
        <v>5</v>
      </c>
    </row>
    <row r="164" spans="1:27" x14ac:dyDescent="0.25">
      <c r="A164">
        <v>4013603</v>
      </c>
      <c r="B164" t="s">
        <v>5</v>
      </c>
    </row>
    <row r="165" spans="1:27" x14ac:dyDescent="0.25">
      <c r="A165">
        <v>5004654</v>
      </c>
      <c r="B165" t="s">
        <v>5</v>
      </c>
      <c r="L165">
        <v>141</v>
      </c>
      <c r="R165">
        <v>143</v>
      </c>
      <c r="T165">
        <v>143</v>
      </c>
      <c r="AA165">
        <v>143</v>
      </c>
    </row>
    <row r="166" spans="1:27" x14ac:dyDescent="0.25">
      <c r="A166" s="16">
        <v>5006761</v>
      </c>
      <c r="B166" t="s">
        <v>5</v>
      </c>
    </row>
    <row r="167" spans="1:27" x14ac:dyDescent="0.25">
      <c r="A167">
        <v>5008807</v>
      </c>
      <c r="B167" t="s">
        <v>5</v>
      </c>
    </row>
    <row r="168" spans="1:27" x14ac:dyDescent="0.25">
      <c r="A168">
        <v>5009400</v>
      </c>
      <c r="B168" t="s">
        <v>5</v>
      </c>
    </row>
    <row r="169" spans="1:27" x14ac:dyDescent="0.25">
      <c r="A169">
        <v>5013211</v>
      </c>
      <c r="B169" t="s">
        <v>5</v>
      </c>
    </row>
    <row r="170" spans="1:27" x14ac:dyDescent="0.25">
      <c r="A170">
        <v>5013494</v>
      </c>
      <c r="B170" t="s">
        <v>5</v>
      </c>
    </row>
    <row r="171" spans="1:27" x14ac:dyDescent="0.25">
      <c r="A171" s="15">
        <v>5016255</v>
      </c>
      <c r="B171" t="s">
        <v>5</v>
      </c>
    </row>
    <row r="172" spans="1:27" x14ac:dyDescent="0.25">
      <c r="A172">
        <v>6005884</v>
      </c>
      <c r="B172" t="s">
        <v>5</v>
      </c>
    </row>
    <row r="173" spans="1:27" x14ac:dyDescent="0.25">
      <c r="A173">
        <v>6012448</v>
      </c>
      <c r="B173" t="s">
        <v>5</v>
      </c>
    </row>
    <row r="174" spans="1:27" x14ac:dyDescent="0.25">
      <c r="A174">
        <v>7000457</v>
      </c>
      <c r="B174" t="s">
        <v>5</v>
      </c>
    </row>
    <row r="175" spans="1:27" x14ac:dyDescent="0.25">
      <c r="A175" s="15">
        <v>7072644</v>
      </c>
      <c r="B175" t="s">
        <v>5</v>
      </c>
    </row>
    <row r="176" spans="1:27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1" x14ac:dyDescent="0.25">
      <c r="A193">
        <v>95007023</v>
      </c>
      <c r="B193" t="s">
        <v>5</v>
      </c>
    </row>
    <row r="194" spans="1:21" x14ac:dyDescent="0.25">
      <c r="A194">
        <v>95900316</v>
      </c>
      <c r="B194" t="s">
        <v>5</v>
      </c>
    </row>
    <row r="195" spans="1:21" x14ac:dyDescent="0.25">
      <c r="A195">
        <v>96004031</v>
      </c>
      <c r="B195" t="s">
        <v>5</v>
      </c>
    </row>
    <row r="196" spans="1:21" x14ac:dyDescent="0.25">
      <c r="A196">
        <v>96900455</v>
      </c>
      <c r="B196" t="s">
        <v>5</v>
      </c>
    </row>
    <row r="197" spans="1:21" x14ac:dyDescent="0.25">
      <c r="A197">
        <v>97004458</v>
      </c>
      <c r="B197" t="s">
        <v>5</v>
      </c>
    </row>
    <row r="198" spans="1:21" x14ac:dyDescent="0.25">
      <c r="A198">
        <v>97009212</v>
      </c>
      <c r="B198" t="s">
        <v>5</v>
      </c>
    </row>
    <row r="199" spans="1:21" x14ac:dyDescent="0.25">
      <c r="A199">
        <v>98006038</v>
      </c>
      <c r="B199" t="s">
        <v>5</v>
      </c>
    </row>
    <row r="200" spans="1:21" x14ac:dyDescent="0.25">
      <c r="A200">
        <v>98009041</v>
      </c>
      <c r="B200" t="s">
        <v>5</v>
      </c>
    </row>
    <row r="201" spans="1:21" x14ac:dyDescent="0.25">
      <c r="A201">
        <v>99000714</v>
      </c>
      <c r="B201" t="s">
        <v>5</v>
      </c>
    </row>
    <row r="202" spans="1:21" x14ac:dyDescent="0.25">
      <c r="A202">
        <v>99002655</v>
      </c>
      <c r="B202" t="s">
        <v>5</v>
      </c>
    </row>
    <row r="203" spans="1:21" x14ac:dyDescent="0.25">
      <c r="A203">
        <v>99007116</v>
      </c>
      <c r="B203" t="s">
        <v>5</v>
      </c>
    </row>
    <row r="204" spans="1:21" x14ac:dyDescent="0.25">
      <c r="A204">
        <v>99901293</v>
      </c>
      <c r="B204" t="s">
        <v>5</v>
      </c>
    </row>
    <row r="205" spans="1:21" x14ac:dyDescent="0.25">
      <c r="A205">
        <v>99901604</v>
      </c>
      <c r="B205" t="s">
        <v>5</v>
      </c>
    </row>
    <row r="206" spans="1:21" x14ac:dyDescent="0.25">
      <c r="A206" s="17"/>
    </row>
    <row r="207" spans="1:21" x14ac:dyDescent="0.25">
      <c r="A207">
        <v>4289</v>
      </c>
      <c r="B207" t="s">
        <v>3</v>
      </c>
    </row>
    <row r="208" spans="1:21" x14ac:dyDescent="0.25">
      <c r="A208">
        <v>500245</v>
      </c>
      <c r="B208" t="s">
        <v>3</v>
      </c>
      <c r="L208">
        <v>122</v>
      </c>
      <c r="O208">
        <v>150</v>
      </c>
      <c r="U208">
        <v>150</v>
      </c>
    </row>
    <row r="209" spans="1:26" x14ac:dyDescent="0.25">
      <c r="A209">
        <v>2002573</v>
      </c>
      <c r="B209" t="s">
        <v>3</v>
      </c>
      <c r="S209">
        <v>136</v>
      </c>
    </row>
    <row r="210" spans="1:26" x14ac:dyDescent="0.25">
      <c r="A210">
        <v>2003539</v>
      </c>
      <c r="B210" t="s">
        <v>3</v>
      </c>
    </row>
    <row r="211" spans="1:26" x14ac:dyDescent="0.25">
      <c r="A211">
        <v>2003649</v>
      </c>
      <c r="B211" t="s">
        <v>3</v>
      </c>
    </row>
    <row r="212" spans="1:26" x14ac:dyDescent="0.25">
      <c r="A212">
        <v>2005572</v>
      </c>
      <c r="B212" t="s">
        <v>3</v>
      </c>
      <c r="L212">
        <v>138</v>
      </c>
      <c r="N212">
        <v>138</v>
      </c>
      <c r="Q212">
        <v>138</v>
      </c>
    </row>
    <row r="213" spans="1:26" x14ac:dyDescent="0.25">
      <c r="A213">
        <v>2013117</v>
      </c>
      <c r="B213" t="s">
        <v>3</v>
      </c>
    </row>
    <row r="214" spans="1:26" x14ac:dyDescent="0.25">
      <c r="A214" s="14">
        <v>3009633</v>
      </c>
      <c r="B214" t="s">
        <v>3</v>
      </c>
      <c r="Z214">
        <v>141</v>
      </c>
    </row>
    <row r="215" spans="1:26" x14ac:dyDescent="0.25">
      <c r="A215" s="14">
        <v>3010583</v>
      </c>
      <c r="B215" t="s">
        <v>3</v>
      </c>
    </row>
    <row r="216" spans="1:26" x14ac:dyDescent="0.25">
      <c r="A216" s="18">
        <v>3011892</v>
      </c>
      <c r="B216" t="s">
        <v>3</v>
      </c>
      <c r="U216">
        <v>142</v>
      </c>
    </row>
    <row r="217" spans="1:26" x14ac:dyDescent="0.25">
      <c r="A217">
        <v>4001382</v>
      </c>
      <c r="B217" t="s">
        <v>3</v>
      </c>
    </row>
    <row r="218" spans="1:26" x14ac:dyDescent="0.25">
      <c r="A218">
        <v>5018675</v>
      </c>
      <c r="B218" t="s">
        <v>3</v>
      </c>
    </row>
    <row r="219" spans="1:26" x14ac:dyDescent="0.25">
      <c r="A219" s="14">
        <v>6050168</v>
      </c>
      <c r="B219" t="s">
        <v>3</v>
      </c>
    </row>
    <row r="220" spans="1:26" x14ac:dyDescent="0.25">
      <c r="A220" s="16">
        <v>6062742</v>
      </c>
      <c r="B220" t="s">
        <v>3</v>
      </c>
    </row>
    <row r="221" spans="1:26" x14ac:dyDescent="0.25">
      <c r="A221">
        <v>7003242</v>
      </c>
      <c r="B221" t="s">
        <v>3</v>
      </c>
    </row>
    <row r="222" spans="1:26" x14ac:dyDescent="0.25">
      <c r="A222">
        <v>8016252</v>
      </c>
      <c r="B222" t="s">
        <v>3</v>
      </c>
    </row>
    <row r="223" spans="1:26" x14ac:dyDescent="0.25">
      <c r="A223">
        <v>12022536</v>
      </c>
      <c r="B223" t="s">
        <v>3</v>
      </c>
    </row>
    <row r="224" spans="1:26" x14ac:dyDescent="0.25">
      <c r="A224">
        <v>13020792</v>
      </c>
      <c r="B224" t="s">
        <v>3</v>
      </c>
    </row>
    <row r="225" spans="1:26" x14ac:dyDescent="0.25">
      <c r="A225">
        <v>97005797</v>
      </c>
      <c r="B225" t="s">
        <v>3</v>
      </c>
    </row>
    <row r="226" spans="1:26" x14ac:dyDescent="0.25">
      <c r="A226">
        <v>99000345</v>
      </c>
      <c r="B226" t="s">
        <v>3</v>
      </c>
    </row>
    <row r="227" spans="1:26" x14ac:dyDescent="0.25">
      <c r="A227" s="14">
        <v>5006592</v>
      </c>
      <c r="B227" t="s">
        <v>3</v>
      </c>
    </row>
    <row r="228" spans="1:26" x14ac:dyDescent="0.25">
      <c r="A228">
        <v>5007274</v>
      </c>
      <c r="B228" t="s">
        <v>3</v>
      </c>
    </row>
    <row r="229" spans="1:26" x14ac:dyDescent="0.25">
      <c r="A229">
        <v>5015851</v>
      </c>
      <c r="B229" t="s">
        <v>3</v>
      </c>
      <c r="L229" s="23">
        <v>3.45</v>
      </c>
    </row>
    <row r="230" spans="1:26" x14ac:dyDescent="0.25">
      <c r="A230">
        <v>6015647</v>
      </c>
      <c r="B230" t="s">
        <v>3</v>
      </c>
      <c r="Z230">
        <v>140</v>
      </c>
    </row>
    <row r="231" spans="1:26" x14ac:dyDescent="0.25">
      <c r="A231" s="14">
        <v>6056633</v>
      </c>
      <c r="B231" t="s">
        <v>3</v>
      </c>
    </row>
    <row r="232" spans="1:26" x14ac:dyDescent="0.25">
      <c r="A232">
        <v>7086224</v>
      </c>
      <c r="B232" t="s">
        <v>3</v>
      </c>
      <c r="V232">
        <v>138</v>
      </c>
    </row>
    <row r="233" spans="1:26" x14ac:dyDescent="0.25">
      <c r="A233" s="14">
        <v>8040959</v>
      </c>
      <c r="B233" t="s">
        <v>3</v>
      </c>
    </row>
    <row r="234" spans="1:26" x14ac:dyDescent="0.25">
      <c r="A234">
        <v>8107048</v>
      </c>
      <c r="B234" t="s">
        <v>3</v>
      </c>
    </row>
    <row r="235" spans="1:26" x14ac:dyDescent="0.25">
      <c r="A235" s="14">
        <v>8124044</v>
      </c>
      <c r="B235" t="s">
        <v>3</v>
      </c>
    </row>
    <row r="236" spans="1:26" x14ac:dyDescent="0.25">
      <c r="A236">
        <v>8142949</v>
      </c>
      <c r="B236" t="s">
        <v>3</v>
      </c>
    </row>
    <row r="237" spans="1:26" x14ac:dyDescent="0.25">
      <c r="A237">
        <v>9023306</v>
      </c>
      <c r="B237" t="s">
        <v>3</v>
      </c>
    </row>
    <row r="238" spans="1:26" x14ac:dyDescent="0.25">
      <c r="A238">
        <v>9034464</v>
      </c>
      <c r="B238" t="s">
        <v>3</v>
      </c>
    </row>
    <row r="239" spans="1:26" x14ac:dyDescent="0.25">
      <c r="A239">
        <v>9040167</v>
      </c>
      <c r="B239" t="s">
        <v>3</v>
      </c>
      <c r="I239">
        <v>123</v>
      </c>
      <c r="L239">
        <v>132</v>
      </c>
    </row>
    <row r="240" spans="1:26" x14ac:dyDescent="0.25">
      <c r="A240" s="14">
        <v>9054567</v>
      </c>
      <c r="B240" t="s">
        <v>3</v>
      </c>
    </row>
    <row r="241" spans="1:28" x14ac:dyDescent="0.25">
      <c r="A241" s="14">
        <v>9083682</v>
      </c>
      <c r="B241" t="s">
        <v>3</v>
      </c>
      <c r="K241">
        <v>136</v>
      </c>
    </row>
    <row r="242" spans="1:28" x14ac:dyDescent="0.25">
      <c r="A242" s="14">
        <v>9102044</v>
      </c>
      <c r="B242" t="s">
        <v>3</v>
      </c>
    </row>
    <row r="243" spans="1:28" x14ac:dyDescent="0.25">
      <c r="A243" s="14">
        <v>9119854</v>
      </c>
      <c r="B243" t="s">
        <v>3</v>
      </c>
    </row>
    <row r="244" spans="1:28" x14ac:dyDescent="0.25">
      <c r="A244">
        <v>9125126</v>
      </c>
      <c r="B244" t="s">
        <v>3</v>
      </c>
    </row>
    <row r="245" spans="1:28" x14ac:dyDescent="0.25">
      <c r="A245" s="14">
        <v>9174811</v>
      </c>
      <c r="B245" t="s">
        <v>3</v>
      </c>
    </row>
    <row r="246" spans="1:28" x14ac:dyDescent="0.25">
      <c r="A246">
        <v>10002875</v>
      </c>
      <c r="B246" t="s">
        <v>3</v>
      </c>
    </row>
    <row r="247" spans="1:28" x14ac:dyDescent="0.25">
      <c r="A247" s="19">
        <v>10023080</v>
      </c>
      <c r="B247" t="s">
        <v>3</v>
      </c>
    </row>
    <row r="248" spans="1:28" x14ac:dyDescent="0.25">
      <c r="A248">
        <v>10025212</v>
      </c>
      <c r="B248" t="s">
        <v>3</v>
      </c>
    </row>
    <row r="249" spans="1:28" x14ac:dyDescent="0.25">
      <c r="A249" s="14">
        <v>10069407</v>
      </c>
      <c r="B249" t="s">
        <v>3</v>
      </c>
    </row>
    <row r="250" spans="1:28" x14ac:dyDescent="0.25">
      <c r="A250">
        <v>10071135</v>
      </c>
      <c r="B250" t="s">
        <v>3</v>
      </c>
      <c r="X250">
        <v>142</v>
      </c>
      <c r="AB250">
        <v>137</v>
      </c>
    </row>
    <row r="251" spans="1:28" x14ac:dyDescent="0.25">
      <c r="A251">
        <v>10083649</v>
      </c>
      <c r="B251" t="s">
        <v>3</v>
      </c>
    </row>
    <row r="252" spans="1:28" x14ac:dyDescent="0.25">
      <c r="A252">
        <v>10102021</v>
      </c>
      <c r="B252" t="s">
        <v>3</v>
      </c>
    </row>
    <row r="253" spans="1:28" x14ac:dyDescent="0.25">
      <c r="A253" s="14">
        <v>10123729</v>
      </c>
      <c r="B253" t="s">
        <v>3</v>
      </c>
    </row>
    <row r="254" spans="1:28" x14ac:dyDescent="0.25">
      <c r="A254">
        <v>10144736</v>
      </c>
      <c r="B254" t="s">
        <v>3</v>
      </c>
    </row>
    <row r="255" spans="1:28" x14ac:dyDescent="0.25">
      <c r="A255" s="14">
        <v>10157275</v>
      </c>
      <c r="B255" t="s">
        <v>3</v>
      </c>
    </row>
    <row r="256" spans="1:28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1" x14ac:dyDescent="0.25">
      <c r="A289" s="14">
        <v>500129</v>
      </c>
      <c r="B289" t="s">
        <v>0</v>
      </c>
      <c r="Q289">
        <v>135</v>
      </c>
      <c r="W289">
        <v>144</v>
      </c>
      <c r="X289">
        <v>141</v>
      </c>
      <c r="AE289">
        <v>140</v>
      </c>
    </row>
    <row r="290" spans="1:31" x14ac:dyDescent="0.25">
      <c r="A290" s="20">
        <v>1002033</v>
      </c>
      <c r="B290" t="s">
        <v>0</v>
      </c>
    </row>
    <row r="291" spans="1:31" x14ac:dyDescent="0.25">
      <c r="A291" s="14">
        <v>1003457</v>
      </c>
      <c r="B291" t="s">
        <v>0</v>
      </c>
    </row>
    <row r="292" spans="1:31" x14ac:dyDescent="0.25">
      <c r="A292" s="14">
        <v>2005223</v>
      </c>
      <c r="B292" t="s">
        <v>0</v>
      </c>
      <c r="L292">
        <v>134.9</v>
      </c>
    </row>
    <row r="293" spans="1:31" x14ac:dyDescent="0.25">
      <c r="A293">
        <v>2006107</v>
      </c>
      <c r="B293" t="s">
        <v>0</v>
      </c>
    </row>
    <row r="294" spans="1:31" x14ac:dyDescent="0.25">
      <c r="A294" s="14">
        <v>2012014</v>
      </c>
      <c r="B294" t="s">
        <v>0</v>
      </c>
      <c r="C294">
        <v>142</v>
      </c>
    </row>
    <row r="295" spans="1:31" x14ac:dyDescent="0.25">
      <c r="A295" s="14">
        <v>3000152</v>
      </c>
      <c r="B295" t="s">
        <v>0</v>
      </c>
      <c r="K295">
        <v>131</v>
      </c>
    </row>
    <row r="296" spans="1:31" x14ac:dyDescent="0.25">
      <c r="A296">
        <v>3014566</v>
      </c>
      <c r="B296" t="s">
        <v>0</v>
      </c>
    </row>
    <row r="297" spans="1:31" x14ac:dyDescent="0.25">
      <c r="A297">
        <v>3015058</v>
      </c>
      <c r="B297" t="s">
        <v>0</v>
      </c>
      <c r="C297">
        <v>141</v>
      </c>
      <c r="E297" s="23">
        <v>143.5</v>
      </c>
      <c r="F297">
        <v>143</v>
      </c>
      <c r="G297">
        <v>142</v>
      </c>
      <c r="M297">
        <v>140</v>
      </c>
      <c r="N297">
        <v>140</v>
      </c>
      <c r="R297">
        <v>137</v>
      </c>
      <c r="T297">
        <v>135</v>
      </c>
    </row>
    <row r="298" spans="1:31" x14ac:dyDescent="0.25">
      <c r="A298" s="18">
        <v>4000996</v>
      </c>
      <c r="B298" t="s">
        <v>0</v>
      </c>
      <c r="M298">
        <v>138</v>
      </c>
    </row>
    <row r="299" spans="1:31" x14ac:dyDescent="0.25">
      <c r="A299">
        <v>4003768</v>
      </c>
      <c r="B299" t="s">
        <v>0</v>
      </c>
    </row>
    <row r="300" spans="1:31" x14ac:dyDescent="0.25">
      <c r="A300">
        <v>4006540</v>
      </c>
      <c r="B300" t="s">
        <v>0</v>
      </c>
      <c r="V300">
        <v>137</v>
      </c>
    </row>
    <row r="301" spans="1:31" x14ac:dyDescent="0.25">
      <c r="A301">
        <v>4007054</v>
      </c>
      <c r="B301" t="s">
        <v>0</v>
      </c>
      <c r="P301">
        <v>137</v>
      </c>
    </row>
    <row r="302" spans="1:31" x14ac:dyDescent="0.25">
      <c r="A302">
        <v>4011002</v>
      </c>
      <c r="B302" t="s">
        <v>0</v>
      </c>
    </row>
    <row r="303" spans="1:31" x14ac:dyDescent="0.25">
      <c r="A303">
        <v>4900268</v>
      </c>
      <c r="B303" t="s">
        <v>0</v>
      </c>
    </row>
    <row r="304" spans="1:31" x14ac:dyDescent="0.25">
      <c r="A304">
        <v>5001097</v>
      </c>
      <c r="B304" t="s">
        <v>0</v>
      </c>
      <c r="T304">
        <v>141</v>
      </c>
    </row>
    <row r="305" spans="1:13" x14ac:dyDescent="0.25">
      <c r="A305">
        <v>5001098</v>
      </c>
      <c r="B305" t="s">
        <v>0</v>
      </c>
      <c r="F305">
        <v>137</v>
      </c>
    </row>
    <row r="306" spans="1:13" x14ac:dyDescent="0.25">
      <c r="A306">
        <v>5006152</v>
      </c>
      <c r="B306" t="s">
        <v>0</v>
      </c>
      <c r="I306">
        <v>133.80000000000001</v>
      </c>
      <c r="M306">
        <v>142.69999999999999</v>
      </c>
    </row>
    <row r="307" spans="1:13" x14ac:dyDescent="0.25">
      <c r="A307" s="16">
        <v>5011824</v>
      </c>
      <c r="B307" t="s">
        <v>0</v>
      </c>
    </row>
    <row r="308" spans="1:13" x14ac:dyDescent="0.25">
      <c r="A308">
        <v>5016179</v>
      </c>
      <c r="B308" t="s">
        <v>0</v>
      </c>
    </row>
    <row r="309" spans="1:13" x14ac:dyDescent="0.25">
      <c r="A309">
        <v>5018677</v>
      </c>
      <c r="B309" t="s">
        <v>0</v>
      </c>
    </row>
    <row r="310" spans="1:13" x14ac:dyDescent="0.25">
      <c r="A310">
        <v>8012361</v>
      </c>
      <c r="B310" t="s">
        <v>0</v>
      </c>
    </row>
    <row r="311" spans="1:13" x14ac:dyDescent="0.25">
      <c r="A311">
        <v>7079011</v>
      </c>
      <c r="B311" t="s">
        <v>0</v>
      </c>
    </row>
    <row r="312" spans="1:13" x14ac:dyDescent="0.25">
      <c r="A312">
        <v>8055349</v>
      </c>
      <c r="B312" t="s">
        <v>0</v>
      </c>
    </row>
    <row r="313" spans="1:13" x14ac:dyDescent="0.25">
      <c r="A313">
        <v>8135416</v>
      </c>
      <c r="B313" t="s">
        <v>0</v>
      </c>
    </row>
    <row r="314" spans="1:13" x14ac:dyDescent="0.25">
      <c r="A314">
        <v>93018945</v>
      </c>
      <c r="B314" t="s">
        <v>0</v>
      </c>
    </row>
    <row r="315" spans="1:13" x14ac:dyDescent="0.25">
      <c r="A315">
        <v>94009028</v>
      </c>
      <c r="B315" t="s">
        <v>0</v>
      </c>
    </row>
    <row r="316" spans="1:13" x14ac:dyDescent="0.25">
      <c r="A316">
        <v>95005907</v>
      </c>
      <c r="B316" t="s">
        <v>0</v>
      </c>
    </row>
    <row r="317" spans="1:13" x14ac:dyDescent="0.25">
      <c r="A317">
        <v>95900164</v>
      </c>
      <c r="B317" t="s">
        <v>0</v>
      </c>
    </row>
    <row r="318" spans="1:13" x14ac:dyDescent="0.25">
      <c r="A318">
        <v>96015811</v>
      </c>
      <c r="B318" t="s">
        <v>0</v>
      </c>
    </row>
    <row r="319" spans="1:13" x14ac:dyDescent="0.25">
      <c r="A319">
        <v>97001240</v>
      </c>
      <c r="B319" t="s">
        <v>0</v>
      </c>
    </row>
    <row r="320" spans="1:13" x14ac:dyDescent="0.25">
      <c r="A320">
        <v>97005366</v>
      </c>
      <c r="B320" t="s">
        <v>0</v>
      </c>
    </row>
    <row r="321" spans="1:13" x14ac:dyDescent="0.25">
      <c r="A321">
        <v>98000595</v>
      </c>
      <c r="B321" t="s">
        <v>0</v>
      </c>
    </row>
    <row r="322" spans="1:13" x14ac:dyDescent="0.25">
      <c r="A322">
        <v>98002692</v>
      </c>
      <c r="B322" t="s">
        <v>0</v>
      </c>
    </row>
    <row r="323" spans="1:13" x14ac:dyDescent="0.25">
      <c r="A323">
        <v>98005277</v>
      </c>
      <c r="B323" t="s">
        <v>0</v>
      </c>
    </row>
    <row r="324" spans="1:13" x14ac:dyDescent="0.25">
      <c r="A324">
        <v>99001815</v>
      </c>
      <c r="B324" t="s">
        <v>0</v>
      </c>
    </row>
    <row r="325" spans="1:13" x14ac:dyDescent="0.25">
      <c r="A325">
        <v>6012361</v>
      </c>
      <c r="B325" t="s">
        <v>0</v>
      </c>
    </row>
    <row r="326" spans="1:13" x14ac:dyDescent="0.25">
      <c r="A326">
        <v>6015793</v>
      </c>
      <c r="B326" t="s">
        <v>0</v>
      </c>
    </row>
    <row r="327" spans="1:13" x14ac:dyDescent="0.25">
      <c r="A327">
        <v>6043619</v>
      </c>
      <c r="B327" t="s">
        <v>0</v>
      </c>
    </row>
    <row r="328" spans="1:13" x14ac:dyDescent="0.25">
      <c r="A328">
        <v>7001097</v>
      </c>
      <c r="B328" t="s">
        <v>0</v>
      </c>
    </row>
    <row r="329" spans="1:13" x14ac:dyDescent="0.25">
      <c r="A329">
        <v>7011435</v>
      </c>
      <c r="B329" t="s">
        <v>0</v>
      </c>
    </row>
    <row r="330" spans="1:13" x14ac:dyDescent="0.25">
      <c r="A330">
        <v>7045811</v>
      </c>
      <c r="B330" t="s">
        <v>0</v>
      </c>
    </row>
    <row r="331" spans="1:13" x14ac:dyDescent="0.25">
      <c r="A331">
        <v>7071198</v>
      </c>
      <c r="B331" t="s">
        <v>0</v>
      </c>
    </row>
    <row r="332" spans="1:13" x14ac:dyDescent="0.25">
      <c r="A332">
        <v>7101143</v>
      </c>
      <c r="B332" t="s">
        <v>0</v>
      </c>
    </row>
    <row r="333" spans="1:13" x14ac:dyDescent="0.25">
      <c r="A333">
        <v>8073350</v>
      </c>
      <c r="B333" t="s">
        <v>0</v>
      </c>
    </row>
    <row r="334" spans="1:13" x14ac:dyDescent="0.25">
      <c r="A334">
        <v>8073645</v>
      </c>
      <c r="B334" t="s">
        <v>0</v>
      </c>
    </row>
    <row r="335" spans="1:13" x14ac:dyDescent="0.25">
      <c r="A335" s="20">
        <v>8089666</v>
      </c>
      <c r="B335" t="s">
        <v>0</v>
      </c>
      <c r="H335">
        <v>131</v>
      </c>
      <c r="I335" s="23">
        <v>137.5</v>
      </c>
      <c r="J335">
        <v>143</v>
      </c>
      <c r="L335" s="23">
        <v>145</v>
      </c>
      <c r="M335">
        <v>149</v>
      </c>
    </row>
    <row r="336" spans="1:13" x14ac:dyDescent="0.25">
      <c r="A336">
        <v>8103536</v>
      </c>
      <c r="B336" t="s">
        <v>0</v>
      </c>
    </row>
    <row r="337" spans="1:25" x14ac:dyDescent="0.25">
      <c r="A337" s="21">
        <v>8124816</v>
      </c>
      <c r="B337" t="s">
        <v>0</v>
      </c>
      <c r="L337">
        <v>137</v>
      </c>
      <c r="O337">
        <v>140</v>
      </c>
      <c r="S337">
        <v>136</v>
      </c>
      <c r="Y337">
        <v>132</v>
      </c>
    </row>
    <row r="338" spans="1:25" x14ac:dyDescent="0.25">
      <c r="A338">
        <v>9003267</v>
      </c>
      <c r="B338" t="s">
        <v>0</v>
      </c>
    </row>
    <row r="339" spans="1:25" x14ac:dyDescent="0.25">
      <c r="A339">
        <v>9036964</v>
      </c>
      <c r="B339" t="s">
        <v>0</v>
      </c>
    </row>
    <row r="340" spans="1:25" x14ac:dyDescent="0.25">
      <c r="A340">
        <v>9090287</v>
      </c>
      <c r="B340" t="s">
        <v>0</v>
      </c>
      <c r="N340">
        <v>130</v>
      </c>
      <c r="O340">
        <v>133</v>
      </c>
    </row>
    <row r="341" spans="1:25" x14ac:dyDescent="0.25">
      <c r="A341">
        <v>9095148</v>
      </c>
      <c r="B341" t="s">
        <v>0</v>
      </c>
      <c r="M341">
        <v>132</v>
      </c>
      <c r="N341">
        <v>130</v>
      </c>
      <c r="O341">
        <v>128</v>
      </c>
    </row>
    <row r="342" spans="1:25" x14ac:dyDescent="0.25">
      <c r="A342" s="14">
        <v>9104979</v>
      </c>
      <c r="B342" t="s">
        <v>0</v>
      </c>
    </row>
    <row r="343" spans="1:25" x14ac:dyDescent="0.25">
      <c r="A343">
        <v>9139514</v>
      </c>
      <c r="B343" t="s">
        <v>0</v>
      </c>
    </row>
    <row r="344" spans="1:25" x14ac:dyDescent="0.25">
      <c r="A344">
        <v>10020659</v>
      </c>
      <c r="B344" t="s">
        <v>0</v>
      </c>
    </row>
    <row r="345" spans="1:25" x14ac:dyDescent="0.25">
      <c r="A345">
        <v>10025902</v>
      </c>
      <c r="B345" t="s">
        <v>0</v>
      </c>
    </row>
    <row r="346" spans="1:25" x14ac:dyDescent="0.25">
      <c r="A346">
        <v>10027654</v>
      </c>
      <c r="B346" t="s">
        <v>0</v>
      </c>
    </row>
    <row r="347" spans="1:25" x14ac:dyDescent="0.25">
      <c r="A347">
        <v>10084485</v>
      </c>
      <c r="B347" t="s">
        <v>0</v>
      </c>
    </row>
    <row r="348" spans="1:25" x14ac:dyDescent="0.25">
      <c r="A348">
        <v>10098420</v>
      </c>
      <c r="B348" t="s">
        <v>0</v>
      </c>
    </row>
    <row r="349" spans="1:25" x14ac:dyDescent="0.25">
      <c r="A349">
        <v>10129565</v>
      </c>
      <c r="B349" t="s">
        <v>0</v>
      </c>
    </row>
    <row r="350" spans="1:25" x14ac:dyDescent="0.25">
      <c r="A350" s="14">
        <v>10146828</v>
      </c>
      <c r="B350" t="s">
        <v>0</v>
      </c>
    </row>
    <row r="351" spans="1:25" x14ac:dyDescent="0.25">
      <c r="A351">
        <v>10163776</v>
      </c>
      <c r="B351" t="s">
        <v>0</v>
      </c>
    </row>
    <row r="352" spans="1:25" x14ac:dyDescent="0.25">
      <c r="A352">
        <v>10173664</v>
      </c>
      <c r="B352" t="s">
        <v>0</v>
      </c>
      <c r="O352">
        <v>140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8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E47"/>
  <sheetViews>
    <sheetView workbookViewId="0">
      <selection activeCell="E8" sqref="E3:E8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0.5703125" bestFit="1" customWidth="1"/>
    <col min="4" max="4" width="81.140625" bestFit="1" customWidth="1"/>
    <col min="5" max="5" width="30.28515625" bestFit="1" customWidth="1"/>
  </cols>
  <sheetData>
    <row r="1" spans="1:5" x14ac:dyDescent="0.25">
      <c r="A1" s="43" t="s">
        <v>96</v>
      </c>
      <c r="B1" s="43" t="s">
        <v>97</v>
      </c>
      <c r="C1" s="43" t="s">
        <v>2569</v>
      </c>
      <c r="D1" s="43" t="s">
        <v>95</v>
      </c>
      <c r="E1" s="43" t="s">
        <v>133</v>
      </c>
    </row>
    <row r="2" spans="1:5" x14ac:dyDescent="0.25">
      <c r="A2" s="43">
        <v>3015058</v>
      </c>
      <c r="B2" s="43" t="s">
        <v>0</v>
      </c>
      <c r="C2" s="43" t="s">
        <v>2569</v>
      </c>
      <c r="D2" s="43" t="s">
        <v>2583</v>
      </c>
      <c r="E2" s="43">
        <v>8</v>
      </c>
    </row>
    <row r="3" spans="1:5" x14ac:dyDescent="0.25">
      <c r="A3" s="43">
        <v>2000646</v>
      </c>
      <c r="B3" s="43" t="s">
        <v>5</v>
      </c>
      <c r="C3" s="43" t="s">
        <v>2569</v>
      </c>
      <c r="D3" s="43" t="s">
        <v>2575</v>
      </c>
      <c r="E3" s="43">
        <v>5</v>
      </c>
    </row>
    <row r="4" spans="1:5" x14ac:dyDescent="0.25">
      <c r="A4">
        <v>8089666</v>
      </c>
      <c r="B4" s="43" t="s">
        <v>0</v>
      </c>
      <c r="C4" s="43" t="s">
        <v>2569</v>
      </c>
      <c r="D4" t="s">
        <v>2585</v>
      </c>
      <c r="E4">
        <v>5</v>
      </c>
    </row>
    <row r="5" spans="1:5" x14ac:dyDescent="0.25">
      <c r="A5" s="43">
        <v>10010926</v>
      </c>
      <c r="B5" s="43" t="s">
        <v>5</v>
      </c>
      <c r="C5" s="43" t="s">
        <v>2569</v>
      </c>
      <c r="D5" s="43" t="s">
        <v>2572</v>
      </c>
      <c r="E5" s="43">
        <v>4</v>
      </c>
    </row>
    <row r="6" spans="1:5" x14ac:dyDescent="0.25">
      <c r="A6" s="43">
        <v>5004654</v>
      </c>
      <c r="B6" s="43" t="s">
        <v>5</v>
      </c>
      <c r="C6" s="43" t="s">
        <v>2569</v>
      </c>
      <c r="D6" s="43" t="s">
        <v>2577</v>
      </c>
      <c r="E6" s="43">
        <v>4</v>
      </c>
    </row>
    <row r="7" spans="1:5" x14ac:dyDescent="0.25">
      <c r="A7" s="43">
        <v>500129</v>
      </c>
      <c r="B7" s="43" t="s">
        <v>0</v>
      </c>
      <c r="C7" s="43" t="s">
        <v>2569</v>
      </c>
      <c r="D7" s="43" t="s">
        <v>2582</v>
      </c>
      <c r="E7" s="43">
        <v>4</v>
      </c>
    </row>
    <row r="8" spans="1:5" x14ac:dyDescent="0.25">
      <c r="A8">
        <v>8124816</v>
      </c>
      <c r="B8" s="43" t="s">
        <v>0</v>
      </c>
      <c r="C8" s="43" t="s">
        <v>2569</v>
      </c>
      <c r="D8" t="s">
        <v>2586</v>
      </c>
      <c r="E8">
        <v>4</v>
      </c>
    </row>
    <row r="9" spans="1:5" x14ac:dyDescent="0.25">
      <c r="A9" s="43">
        <v>500245</v>
      </c>
      <c r="B9" s="43" t="s">
        <v>3</v>
      </c>
      <c r="C9" s="43" t="s">
        <v>2569</v>
      </c>
      <c r="D9" s="43" t="s">
        <v>2578</v>
      </c>
      <c r="E9" s="43">
        <v>3</v>
      </c>
    </row>
    <row r="10" spans="1:5" x14ac:dyDescent="0.25">
      <c r="A10" s="43">
        <v>2005572</v>
      </c>
      <c r="B10" s="43" t="s">
        <v>3</v>
      </c>
      <c r="C10" s="43" t="s">
        <v>2569</v>
      </c>
      <c r="D10" s="43" t="s">
        <v>2579</v>
      </c>
      <c r="E10" s="43">
        <v>3</v>
      </c>
    </row>
    <row r="11" spans="1:5" x14ac:dyDescent="0.25">
      <c r="A11">
        <v>9095148</v>
      </c>
      <c r="B11" s="43" t="s">
        <v>0</v>
      </c>
      <c r="C11" s="43" t="s">
        <v>2569</v>
      </c>
      <c r="D11" t="s">
        <v>2588</v>
      </c>
      <c r="E11">
        <v>3</v>
      </c>
    </row>
    <row r="12" spans="1:5" x14ac:dyDescent="0.25">
      <c r="A12" s="43">
        <v>9038676</v>
      </c>
      <c r="B12" s="43" t="s">
        <v>5</v>
      </c>
      <c r="C12" s="43" t="s">
        <v>2569</v>
      </c>
      <c r="D12" s="43" t="s">
        <v>2570</v>
      </c>
      <c r="E12" s="43">
        <v>2</v>
      </c>
    </row>
    <row r="13" spans="1:5" x14ac:dyDescent="0.25">
      <c r="A13" s="43">
        <v>9039416</v>
      </c>
      <c r="B13" s="43" t="s">
        <v>5</v>
      </c>
      <c r="C13" s="43" t="s">
        <v>2569</v>
      </c>
      <c r="D13" s="43" t="s">
        <v>2571</v>
      </c>
      <c r="E13" s="43">
        <v>2</v>
      </c>
    </row>
    <row r="14" spans="1:5" x14ac:dyDescent="0.25">
      <c r="A14" s="43">
        <v>324</v>
      </c>
      <c r="B14" s="43" t="s">
        <v>5</v>
      </c>
      <c r="C14" s="43" t="s">
        <v>2569</v>
      </c>
      <c r="D14" s="43" t="s">
        <v>2573</v>
      </c>
      <c r="E14" s="43">
        <v>2</v>
      </c>
    </row>
    <row r="15" spans="1:5" x14ac:dyDescent="0.25">
      <c r="A15" s="43">
        <v>3909</v>
      </c>
      <c r="B15" s="43" t="s">
        <v>5</v>
      </c>
      <c r="C15" s="43" t="s">
        <v>2569</v>
      </c>
      <c r="D15" s="43" t="s">
        <v>2574</v>
      </c>
      <c r="E15" s="43">
        <v>2</v>
      </c>
    </row>
    <row r="16" spans="1:5" x14ac:dyDescent="0.25">
      <c r="A16" s="43">
        <v>4011027</v>
      </c>
      <c r="B16" s="43" t="s">
        <v>5</v>
      </c>
      <c r="C16" s="43" t="s">
        <v>2569</v>
      </c>
      <c r="D16" s="43" t="s">
        <v>2576</v>
      </c>
      <c r="E16" s="43">
        <v>2</v>
      </c>
    </row>
    <row r="17" spans="1:5" x14ac:dyDescent="0.25">
      <c r="A17" s="43">
        <v>9040167</v>
      </c>
      <c r="B17" s="43" t="s">
        <v>3</v>
      </c>
      <c r="C17" s="43" t="s">
        <v>2569</v>
      </c>
      <c r="D17" s="43" t="s">
        <v>2580</v>
      </c>
      <c r="E17" s="43">
        <v>2</v>
      </c>
    </row>
    <row r="18" spans="1:5" x14ac:dyDescent="0.25">
      <c r="A18" s="43">
        <v>10071135</v>
      </c>
      <c r="B18" s="43" t="s">
        <v>3</v>
      </c>
      <c r="C18" s="43" t="s">
        <v>2569</v>
      </c>
      <c r="D18" s="43" t="s">
        <v>2581</v>
      </c>
      <c r="E18" s="43">
        <v>2</v>
      </c>
    </row>
    <row r="19" spans="1:5" x14ac:dyDescent="0.25">
      <c r="A19" s="43">
        <v>5006152</v>
      </c>
      <c r="B19" s="43" t="s">
        <v>0</v>
      </c>
      <c r="C19" s="43" t="s">
        <v>2569</v>
      </c>
      <c r="D19" s="43" t="s">
        <v>2584</v>
      </c>
      <c r="E19" s="43">
        <v>2</v>
      </c>
    </row>
    <row r="20" spans="1:5" x14ac:dyDescent="0.25">
      <c r="A20">
        <v>9090287</v>
      </c>
      <c r="B20" s="43" t="s">
        <v>0</v>
      </c>
      <c r="C20" s="43" t="s">
        <v>2569</v>
      </c>
      <c r="D20" t="s">
        <v>2587</v>
      </c>
      <c r="E20">
        <v>2</v>
      </c>
    </row>
    <row r="21" spans="1:5" x14ac:dyDescent="0.25">
      <c r="A21" s="43">
        <v>96018835</v>
      </c>
      <c r="B21" s="43" t="s">
        <v>16</v>
      </c>
      <c r="C21" s="43" t="s">
        <v>2569</v>
      </c>
      <c r="D21" s="43" t="s">
        <v>2552</v>
      </c>
      <c r="E21" s="43">
        <v>1</v>
      </c>
    </row>
    <row r="22" spans="1:5" x14ac:dyDescent="0.25">
      <c r="A22" s="43">
        <v>9003370</v>
      </c>
      <c r="B22" s="43" t="s">
        <v>5</v>
      </c>
      <c r="C22" s="43" t="s">
        <v>2569</v>
      </c>
      <c r="D22" s="43" t="s">
        <v>2547</v>
      </c>
      <c r="E22" s="43">
        <v>1</v>
      </c>
    </row>
    <row r="23" spans="1:5" x14ac:dyDescent="0.25">
      <c r="A23" s="43">
        <v>9031387</v>
      </c>
      <c r="B23" s="43" t="s">
        <v>5</v>
      </c>
      <c r="C23" s="43" t="s">
        <v>2569</v>
      </c>
      <c r="D23" s="43" t="s">
        <v>2564</v>
      </c>
      <c r="E23" s="43">
        <v>1</v>
      </c>
    </row>
    <row r="24" spans="1:5" x14ac:dyDescent="0.25">
      <c r="A24" s="43">
        <v>9052398</v>
      </c>
      <c r="B24" s="43" t="s">
        <v>5</v>
      </c>
      <c r="C24" s="43" t="s">
        <v>2569</v>
      </c>
      <c r="D24" s="43" t="s">
        <v>2547</v>
      </c>
      <c r="E24" s="43">
        <v>1</v>
      </c>
    </row>
    <row r="25" spans="1:5" x14ac:dyDescent="0.25">
      <c r="A25" s="43">
        <v>1009760</v>
      </c>
      <c r="B25" s="43" t="s">
        <v>5</v>
      </c>
      <c r="C25" s="43" t="s">
        <v>2569</v>
      </c>
      <c r="D25" s="43" t="s">
        <v>2550</v>
      </c>
      <c r="E25" s="43">
        <v>1</v>
      </c>
    </row>
    <row r="26" spans="1:5" x14ac:dyDescent="0.25">
      <c r="A26" s="43">
        <v>2003761</v>
      </c>
      <c r="B26" s="43" t="s">
        <v>5</v>
      </c>
      <c r="C26" s="43" t="s">
        <v>2569</v>
      </c>
      <c r="D26" s="43" t="s">
        <v>2547</v>
      </c>
      <c r="E26" s="43">
        <v>1</v>
      </c>
    </row>
    <row r="27" spans="1:5" x14ac:dyDescent="0.25">
      <c r="A27" s="43">
        <v>3900219</v>
      </c>
      <c r="B27" s="43" t="s">
        <v>5</v>
      </c>
      <c r="C27" s="43" t="s">
        <v>2569</v>
      </c>
      <c r="D27" s="43" t="s">
        <v>2539</v>
      </c>
      <c r="E27" s="43">
        <v>1</v>
      </c>
    </row>
    <row r="28" spans="1:5" x14ac:dyDescent="0.25">
      <c r="A28" s="43">
        <v>4000158</v>
      </c>
      <c r="B28" s="43" t="s">
        <v>5</v>
      </c>
      <c r="C28" s="43" t="s">
        <v>2569</v>
      </c>
      <c r="D28" s="43" t="s">
        <v>2548</v>
      </c>
      <c r="E28" s="43">
        <v>1</v>
      </c>
    </row>
    <row r="29" spans="1:5" x14ac:dyDescent="0.25">
      <c r="A29" s="43">
        <v>4002206</v>
      </c>
      <c r="B29" s="43" t="s">
        <v>5</v>
      </c>
      <c r="C29" s="43" t="s">
        <v>2569</v>
      </c>
      <c r="D29" s="43" t="s">
        <v>2547</v>
      </c>
      <c r="E29" s="43">
        <v>1</v>
      </c>
    </row>
    <row r="30" spans="1:5" x14ac:dyDescent="0.25">
      <c r="A30" s="43">
        <v>2002573</v>
      </c>
      <c r="B30" s="43" t="s">
        <v>3</v>
      </c>
      <c r="C30" s="43" t="s">
        <v>2569</v>
      </c>
      <c r="D30" s="43" t="s">
        <v>2554</v>
      </c>
      <c r="E30" s="43">
        <v>1</v>
      </c>
    </row>
    <row r="31" spans="1:5" x14ac:dyDescent="0.25">
      <c r="A31" s="43">
        <v>3009633</v>
      </c>
      <c r="B31" s="43" t="s">
        <v>3</v>
      </c>
      <c r="C31" s="43" t="s">
        <v>2569</v>
      </c>
      <c r="D31" s="43" t="s">
        <v>2561</v>
      </c>
      <c r="E31" s="43">
        <v>1</v>
      </c>
    </row>
    <row r="32" spans="1:5" x14ac:dyDescent="0.25">
      <c r="A32" s="43">
        <v>3011892</v>
      </c>
      <c r="B32" s="43" t="s">
        <v>3</v>
      </c>
      <c r="C32" s="43" t="s">
        <v>2569</v>
      </c>
      <c r="D32" s="43" t="s">
        <v>2556</v>
      </c>
      <c r="E32" s="43">
        <v>1</v>
      </c>
    </row>
    <row r="33" spans="1:5" x14ac:dyDescent="0.25">
      <c r="A33" s="43">
        <v>5015851</v>
      </c>
      <c r="B33" s="43" t="s">
        <v>3</v>
      </c>
      <c r="C33" s="43" t="s">
        <v>2569</v>
      </c>
      <c r="D33" s="43" t="s">
        <v>2547</v>
      </c>
      <c r="E33" s="43">
        <v>1</v>
      </c>
    </row>
    <row r="34" spans="1:5" x14ac:dyDescent="0.25">
      <c r="A34" s="43">
        <v>6015647</v>
      </c>
      <c r="B34" s="43" t="s">
        <v>3</v>
      </c>
      <c r="C34" s="43" t="s">
        <v>2569</v>
      </c>
      <c r="D34" s="43" t="s">
        <v>2561</v>
      </c>
      <c r="E34" s="43">
        <v>1</v>
      </c>
    </row>
    <row r="35" spans="1:5" x14ac:dyDescent="0.25">
      <c r="A35" s="43">
        <v>7086224</v>
      </c>
      <c r="B35" s="43" t="s">
        <v>3</v>
      </c>
      <c r="C35" s="43" t="s">
        <v>2569</v>
      </c>
      <c r="D35" s="43" t="s">
        <v>2557</v>
      </c>
      <c r="E35" s="43">
        <v>1</v>
      </c>
    </row>
    <row r="36" spans="1:5" x14ac:dyDescent="0.25">
      <c r="A36" s="43">
        <v>9083682</v>
      </c>
      <c r="B36" s="43" t="s">
        <v>3</v>
      </c>
      <c r="C36" s="43" t="s">
        <v>2569</v>
      </c>
      <c r="D36" s="43" t="s">
        <v>2546</v>
      </c>
      <c r="E36" s="43">
        <v>1</v>
      </c>
    </row>
    <row r="37" spans="1:5" x14ac:dyDescent="0.25">
      <c r="A37" s="43">
        <v>2005223</v>
      </c>
      <c r="B37" s="43" t="s">
        <v>0</v>
      </c>
      <c r="C37" s="43" t="s">
        <v>2569</v>
      </c>
      <c r="D37" s="43" t="s">
        <v>2547</v>
      </c>
      <c r="E37" s="43">
        <v>1</v>
      </c>
    </row>
    <row r="38" spans="1:5" x14ac:dyDescent="0.25">
      <c r="A38" s="43">
        <v>2012014</v>
      </c>
      <c r="B38" s="43" t="s">
        <v>0</v>
      </c>
      <c r="C38" s="43" t="s">
        <v>2569</v>
      </c>
      <c r="D38" s="43" t="s">
        <v>2538</v>
      </c>
      <c r="E38" s="43">
        <v>1</v>
      </c>
    </row>
    <row r="39" spans="1:5" x14ac:dyDescent="0.25">
      <c r="A39" s="43">
        <v>3000152</v>
      </c>
      <c r="B39" s="43" t="s">
        <v>0</v>
      </c>
      <c r="C39" s="43" t="s">
        <v>2569</v>
      </c>
      <c r="D39" s="43" t="s">
        <v>2546</v>
      </c>
      <c r="E39" s="43">
        <v>1</v>
      </c>
    </row>
    <row r="40" spans="1:5" x14ac:dyDescent="0.25">
      <c r="A40" s="43">
        <v>4000996</v>
      </c>
      <c r="B40" s="43" t="s">
        <v>0</v>
      </c>
      <c r="C40" s="43" t="s">
        <v>2569</v>
      </c>
      <c r="D40" s="43" t="s">
        <v>2548</v>
      </c>
      <c r="E40" s="43">
        <v>1</v>
      </c>
    </row>
    <row r="41" spans="1:5" x14ac:dyDescent="0.25">
      <c r="A41" s="43">
        <v>4006540</v>
      </c>
      <c r="B41" s="43" t="s">
        <v>0</v>
      </c>
      <c r="C41" s="43" t="s">
        <v>2569</v>
      </c>
      <c r="D41" s="43" t="s">
        <v>2557</v>
      </c>
      <c r="E41" s="43">
        <v>1</v>
      </c>
    </row>
    <row r="42" spans="1:5" x14ac:dyDescent="0.25">
      <c r="A42" s="43">
        <v>4007054</v>
      </c>
      <c r="B42" s="43" t="s">
        <v>0</v>
      </c>
      <c r="C42" s="43" t="s">
        <v>2569</v>
      </c>
      <c r="D42" s="43" t="s">
        <v>2551</v>
      </c>
      <c r="E42" s="43">
        <v>1</v>
      </c>
    </row>
    <row r="43" spans="1:5" x14ac:dyDescent="0.25">
      <c r="A43" s="43">
        <v>5001097</v>
      </c>
      <c r="B43" s="43" t="s">
        <v>0</v>
      </c>
      <c r="C43" s="43" t="s">
        <v>2569</v>
      </c>
      <c r="D43" s="43" t="s">
        <v>2555</v>
      </c>
      <c r="E43" s="43">
        <v>1</v>
      </c>
    </row>
    <row r="44" spans="1:5" x14ac:dyDescent="0.25">
      <c r="A44" s="43">
        <v>5001098</v>
      </c>
      <c r="B44" s="43" t="s">
        <v>0</v>
      </c>
      <c r="C44" s="43" t="s">
        <v>2569</v>
      </c>
      <c r="D44" s="43" t="s">
        <v>2541</v>
      </c>
      <c r="E44" s="43">
        <v>1</v>
      </c>
    </row>
    <row r="45" spans="1:5" x14ac:dyDescent="0.25">
      <c r="A45">
        <v>10173664</v>
      </c>
      <c r="B45" s="43" t="s">
        <v>0</v>
      </c>
      <c r="C45" s="43" t="s">
        <v>2569</v>
      </c>
      <c r="D45" t="s">
        <v>2550</v>
      </c>
      <c r="E45">
        <v>1</v>
      </c>
    </row>
    <row r="47" spans="1:5" x14ac:dyDescent="0.25">
      <c r="A47">
        <f>SUBTOTAL(2,Natrium[Edited_BfArM Nummer2])</f>
        <v>44</v>
      </c>
      <c r="E47">
        <f>SUBTOTAL(9,Natrium[Total Number of Observations])</f>
        <v>86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AF370"/>
  <sheetViews>
    <sheetView workbookViewId="0">
      <selection sqref="A1:AF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4" width="25.140625" customWidth="1"/>
    <col min="5" max="11" width="24.140625" customWidth="1"/>
    <col min="12" max="12" width="22.5703125" customWidth="1"/>
    <col min="13" max="21" width="14" customWidth="1"/>
    <col min="22" max="32" width="15" customWidth="1"/>
  </cols>
  <sheetData>
    <row r="1" spans="1:32" x14ac:dyDescent="0.25">
      <c r="A1" s="6" t="s">
        <v>96</v>
      </c>
      <c r="B1" s="7" t="s">
        <v>97</v>
      </c>
      <c r="C1" s="2" t="s">
        <v>2589</v>
      </c>
      <c r="D1" s="2" t="s">
        <v>2590</v>
      </c>
      <c r="E1" s="2" t="s">
        <v>2591</v>
      </c>
      <c r="F1" s="2" t="s">
        <v>2592</v>
      </c>
      <c r="G1" s="2" t="s">
        <v>2593</v>
      </c>
      <c r="H1" s="2" t="s">
        <v>2594</v>
      </c>
      <c r="I1" s="2" t="s">
        <v>2595</v>
      </c>
      <c r="J1" s="2" t="s">
        <v>2596</v>
      </c>
      <c r="K1" s="2" t="s">
        <v>2597</v>
      </c>
      <c r="L1" s="2" t="s">
        <v>2598</v>
      </c>
      <c r="M1" s="2" t="s">
        <v>2599</v>
      </c>
      <c r="N1" s="2" t="s">
        <v>2600</v>
      </c>
      <c r="O1" s="2" t="s">
        <v>2601</v>
      </c>
      <c r="P1" s="2" t="s">
        <v>2602</v>
      </c>
      <c r="Q1" s="2" t="s">
        <v>2603</v>
      </c>
      <c r="R1" s="2" t="s">
        <v>2604</v>
      </c>
      <c r="S1" s="2" t="s">
        <v>2605</v>
      </c>
      <c r="T1" s="2" t="s">
        <v>2606</v>
      </c>
      <c r="U1" s="2" t="s">
        <v>2607</v>
      </c>
      <c r="V1" s="2" t="s">
        <v>2608</v>
      </c>
      <c r="W1" s="2" t="s">
        <v>2609</v>
      </c>
      <c r="X1" s="2" t="s">
        <v>2610</v>
      </c>
      <c r="Y1" s="2" t="s">
        <v>2611</v>
      </c>
      <c r="Z1" s="2" t="s">
        <v>2612</v>
      </c>
      <c r="AA1" s="2" t="s">
        <v>2613</v>
      </c>
      <c r="AB1" s="2" t="s">
        <v>2614</v>
      </c>
      <c r="AC1" s="2" t="s">
        <v>2615</v>
      </c>
      <c r="AD1" s="2" t="s">
        <v>2616</v>
      </c>
      <c r="AE1" s="2" t="s">
        <v>2617</v>
      </c>
      <c r="AF1" s="2" t="s">
        <v>2618</v>
      </c>
    </row>
    <row r="2" spans="1:32" x14ac:dyDescent="0.25">
      <c r="A2">
        <v>7072184</v>
      </c>
      <c r="B2" t="s">
        <v>20</v>
      </c>
    </row>
    <row r="3" spans="1:32" x14ac:dyDescent="0.25">
      <c r="A3">
        <v>9108231</v>
      </c>
      <c r="B3" t="s">
        <v>20</v>
      </c>
    </row>
    <row r="4" spans="1:32" x14ac:dyDescent="0.25">
      <c r="A4">
        <v>12061933</v>
      </c>
      <c r="B4" t="s">
        <v>20</v>
      </c>
    </row>
    <row r="5" spans="1:32" x14ac:dyDescent="0.25">
      <c r="A5">
        <v>95005911</v>
      </c>
      <c r="B5" t="s">
        <v>20</v>
      </c>
    </row>
    <row r="6" spans="1:32" x14ac:dyDescent="0.25">
      <c r="A6">
        <v>99001908</v>
      </c>
      <c r="B6" t="s">
        <v>20</v>
      </c>
    </row>
    <row r="7" spans="1:32" x14ac:dyDescent="0.25">
      <c r="A7">
        <v>99004067</v>
      </c>
      <c r="B7" t="s">
        <v>20</v>
      </c>
    </row>
    <row r="8" spans="1:32" x14ac:dyDescent="0.25">
      <c r="A8">
        <v>97002136</v>
      </c>
      <c r="B8" t="s">
        <v>20</v>
      </c>
    </row>
    <row r="9" spans="1:32" x14ac:dyDescent="0.25">
      <c r="A9">
        <v>1502</v>
      </c>
      <c r="B9" t="s">
        <v>20</v>
      </c>
    </row>
    <row r="10" spans="1:32" x14ac:dyDescent="0.25">
      <c r="A10">
        <v>4003543</v>
      </c>
      <c r="B10" t="s">
        <v>20</v>
      </c>
    </row>
    <row r="11" spans="1:32" x14ac:dyDescent="0.25">
      <c r="A11">
        <v>4900261</v>
      </c>
      <c r="B11" t="s">
        <v>20</v>
      </c>
    </row>
    <row r="13" spans="1:32" x14ac:dyDescent="0.25">
      <c r="A13">
        <v>14242856</v>
      </c>
      <c r="B13" t="s">
        <v>18</v>
      </c>
    </row>
    <row r="14" spans="1:32" x14ac:dyDescent="0.25">
      <c r="A14">
        <v>99001183</v>
      </c>
      <c r="B14" t="s">
        <v>18</v>
      </c>
    </row>
    <row r="15" spans="1:32" x14ac:dyDescent="0.25">
      <c r="A15">
        <v>3000983</v>
      </c>
      <c r="B15" t="s">
        <v>18</v>
      </c>
    </row>
    <row r="16" spans="1:32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18" x14ac:dyDescent="0.25">
      <c r="A33">
        <v>99001927</v>
      </c>
      <c r="B33" t="s">
        <v>16</v>
      </c>
    </row>
    <row r="34" spans="1:18" x14ac:dyDescent="0.25">
      <c r="A34">
        <v>1505</v>
      </c>
      <c r="B34" t="s">
        <v>16</v>
      </c>
    </row>
    <row r="35" spans="1:18" x14ac:dyDescent="0.25">
      <c r="A35" s="14">
        <v>1000197</v>
      </c>
      <c r="B35" t="s">
        <v>16</v>
      </c>
    </row>
    <row r="36" spans="1:18" x14ac:dyDescent="0.25">
      <c r="A36" s="14">
        <v>96018835</v>
      </c>
      <c r="B36" t="s">
        <v>16</v>
      </c>
      <c r="R36">
        <v>4.4000000000000004</v>
      </c>
    </row>
    <row r="37" spans="1:18" x14ac:dyDescent="0.25">
      <c r="A37">
        <v>98008326</v>
      </c>
      <c r="B37" t="s">
        <v>16</v>
      </c>
    </row>
    <row r="38" spans="1:18" x14ac:dyDescent="0.25">
      <c r="A38">
        <v>99000717</v>
      </c>
      <c r="B38" t="s">
        <v>16</v>
      </c>
    </row>
    <row r="40" spans="1:18" x14ac:dyDescent="0.25">
      <c r="A40" s="15">
        <v>6016435</v>
      </c>
      <c r="B40" t="s">
        <v>14</v>
      </c>
      <c r="L40">
        <v>3.2</v>
      </c>
    </row>
    <row r="41" spans="1:18" x14ac:dyDescent="0.25">
      <c r="A41">
        <v>8045149</v>
      </c>
      <c r="B41" t="s">
        <v>14</v>
      </c>
    </row>
    <row r="42" spans="1:18" x14ac:dyDescent="0.25">
      <c r="A42">
        <v>10023001</v>
      </c>
      <c r="B42" t="s">
        <v>14</v>
      </c>
    </row>
    <row r="43" spans="1:18" x14ac:dyDescent="0.25">
      <c r="A43">
        <v>10027526</v>
      </c>
      <c r="B43" t="s">
        <v>14</v>
      </c>
    </row>
    <row r="44" spans="1:18" x14ac:dyDescent="0.25">
      <c r="A44">
        <v>14222171</v>
      </c>
      <c r="B44" t="s">
        <v>14</v>
      </c>
    </row>
    <row r="45" spans="1:18" x14ac:dyDescent="0.25">
      <c r="A45">
        <v>1006143</v>
      </c>
      <c r="B45" t="s">
        <v>14</v>
      </c>
      <c r="L45">
        <v>3.46</v>
      </c>
    </row>
    <row r="46" spans="1:18" x14ac:dyDescent="0.25">
      <c r="A46">
        <v>6006917</v>
      </c>
      <c r="B46" t="s">
        <v>14</v>
      </c>
    </row>
    <row r="48" spans="1:18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9" x14ac:dyDescent="0.25">
      <c r="A81">
        <v>8127397</v>
      </c>
      <c r="B81" t="s">
        <v>5</v>
      </c>
    </row>
    <row r="82" spans="1:29" x14ac:dyDescent="0.25">
      <c r="A82">
        <v>8130998</v>
      </c>
      <c r="B82" t="s">
        <v>5</v>
      </c>
    </row>
    <row r="83" spans="1:29" x14ac:dyDescent="0.25">
      <c r="A83" s="14">
        <v>9002836</v>
      </c>
      <c r="B83" t="s">
        <v>5</v>
      </c>
    </row>
    <row r="84" spans="1:29" x14ac:dyDescent="0.25">
      <c r="A84" s="14">
        <v>9003331</v>
      </c>
      <c r="B84" t="s">
        <v>5</v>
      </c>
    </row>
    <row r="85" spans="1:29" x14ac:dyDescent="0.25">
      <c r="A85">
        <v>9003370</v>
      </c>
      <c r="B85" t="s">
        <v>5</v>
      </c>
      <c r="M85">
        <v>4.2</v>
      </c>
    </row>
    <row r="86" spans="1:29" x14ac:dyDescent="0.25">
      <c r="A86">
        <v>9016278</v>
      </c>
      <c r="B86" t="s">
        <v>5</v>
      </c>
    </row>
    <row r="87" spans="1:29" x14ac:dyDescent="0.25">
      <c r="A87">
        <v>9030684</v>
      </c>
      <c r="B87" t="s">
        <v>5</v>
      </c>
    </row>
    <row r="88" spans="1:29" x14ac:dyDescent="0.25">
      <c r="A88">
        <v>9031387</v>
      </c>
      <c r="B88" t="s">
        <v>5</v>
      </c>
      <c r="AC88">
        <v>3.75</v>
      </c>
    </row>
    <row r="89" spans="1:29" x14ac:dyDescent="0.25">
      <c r="A89">
        <v>9038676</v>
      </c>
      <c r="B89" t="s">
        <v>5</v>
      </c>
      <c r="M89">
        <v>3.7</v>
      </c>
      <c r="O89">
        <v>4.4000000000000004</v>
      </c>
    </row>
    <row r="90" spans="1:29" x14ac:dyDescent="0.25">
      <c r="A90" s="14">
        <v>9039416</v>
      </c>
      <c r="B90" t="s">
        <v>5</v>
      </c>
      <c r="Q90">
        <v>5.0999999999999996</v>
      </c>
      <c r="R90">
        <v>4.7</v>
      </c>
    </row>
    <row r="91" spans="1:29" x14ac:dyDescent="0.25">
      <c r="A91">
        <v>9042861</v>
      </c>
      <c r="B91" t="s">
        <v>5</v>
      </c>
    </row>
    <row r="92" spans="1:29" x14ac:dyDescent="0.25">
      <c r="A92" s="14">
        <v>9044899</v>
      </c>
      <c r="B92" t="s">
        <v>5</v>
      </c>
    </row>
    <row r="93" spans="1:29" x14ac:dyDescent="0.25">
      <c r="A93">
        <v>9052398</v>
      </c>
      <c r="B93" t="s">
        <v>5</v>
      </c>
      <c r="M93">
        <v>3.88</v>
      </c>
    </row>
    <row r="94" spans="1:29" x14ac:dyDescent="0.25">
      <c r="A94">
        <v>9085204</v>
      </c>
      <c r="B94" t="s">
        <v>5</v>
      </c>
    </row>
    <row r="95" spans="1:29" x14ac:dyDescent="0.25">
      <c r="A95">
        <v>9105492</v>
      </c>
      <c r="B95" t="s">
        <v>5</v>
      </c>
    </row>
    <row r="96" spans="1:29" x14ac:dyDescent="0.25">
      <c r="A96" s="14">
        <v>9138470</v>
      </c>
      <c r="B96" t="s">
        <v>5</v>
      </c>
    </row>
    <row r="97" spans="1:27" x14ac:dyDescent="0.25">
      <c r="A97" s="14">
        <v>9150676</v>
      </c>
      <c r="B97" t="s">
        <v>5</v>
      </c>
    </row>
    <row r="98" spans="1:27" x14ac:dyDescent="0.25">
      <c r="A98" s="14">
        <v>10010926</v>
      </c>
      <c r="B98" t="s">
        <v>5</v>
      </c>
      <c r="M98">
        <v>6.3</v>
      </c>
      <c r="N98">
        <v>4.4000000000000004</v>
      </c>
      <c r="O98">
        <v>4.5</v>
      </c>
      <c r="AA98">
        <v>3.9</v>
      </c>
    </row>
    <row r="99" spans="1:27" x14ac:dyDescent="0.25">
      <c r="A99">
        <v>10030897</v>
      </c>
      <c r="B99" t="s">
        <v>5</v>
      </c>
    </row>
    <row r="100" spans="1:27" x14ac:dyDescent="0.25">
      <c r="A100" s="16">
        <v>10091530</v>
      </c>
      <c r="B100" t="s">
        <v>5</v>
      </c>
    </row>
    <row r="101" spans="1:27" x14ac:dyDescent="0.25">
      <c r="A101">
        <v>10102052</v>
      </c>
      <c r="B101" t="s">
        <v>5</v>
      </c>
    </row>
    <row r="102" spans="1:27" x14ac:dyDescent="0.25">
      <c r="A102">
        <v>10104735</v>
      </c>
      <c r="B102" t="s">
        <v>5</v>
      </c>
    </row>
    <row r="103" spans="1:27" x14ac:dyDescent="0.25">
      <c r="A103" s="15">
        <v>10109552</v>
      </c>
      <c r="B103" t="s">
        <v>5</v>
      </c>
    </row>
    <row r="104" spans="1:27" x14ac:dyDescent="0.25">
      <c r="A104">
        <v>10131550</v>
      </c>
      <c r="B104" t="s">
        <v>5</v>
      </c>
    </row>
    <row r="105" spans="1:27" x14ac:dyDescent="0.25">
      <c r="A105">
        <v>10131607</v>
      </c>
      <c r="B105" t="s">
        <v>5</v>
      </c>
    </row>
    <row r="106" spans="1:27" x14ac:dyDescent="0.25">
      <c r="A106">
        <v>10145202</v>
      </c>
      <c r="B106" t="s">
        <v>5</v>
      </c>
    </row>
    <row r="107" spans="1:27" x14ac:dyDescent="0.25">
      <c r="A107">
        <v>10158770</v>
      </c>
      <c r="B107" t="s">
        <v>5</v>
      </c>
    </row>
    <row r="108" spans="1:27" x14ac:dyDescent="0.25">
      <c r="A108">
        <v>10162949</v>
      </c>
      <c r="B108" t="s">
        <v>5</v>
      </c>
    </row>
    <row r="109" spans="1:27" x14ac:dyDescent="0.25">
      <c r="A109">
        <v>10171633</v>
      </c>
      <c r="B109" t="s">
        <v>5</v>
      </c>
    </row>
    <row r="110" spans="1:27" x14ac:dyDescent="0.25">
      <c r="A110">
        <v>10180409</v>
      </c>
      <c r="B110" t="s">
        <v>5</v>
      </c>
    </row>
    <row r="111" spans="1:27" x14ac:dyDescent="0.25">
      <c r="A111">
        <v>11005762</v>
      </c>
      <c r="B111" t="s">
        <v>5</v>
      </c>
    </row>
    <row r="112" spans="1:27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2" x14ac:dyDescent="0.25">
      <c r="A129">
        <v>12229481</v>
      </c>
      <c r="B129" t="s">
        <v>5</v>
      </c>
    </row>
    <row r="130" spans="1:32" x14ac:dyDescent="0.25">
      <c r="A130">
        <v>12258821</v>
      </c>
      <c r="B130" t="s">
        <v>5</v>
      </c>
    </row>
    <row r="131" spans="1:32" x14ac:dyDescent="0.25">
      <c r="A131">
        <v>12309729</v>
      </c>
      <c r="B131" t="s">
        <v>5</v>
      </c>
    </row>
    <row r="132" spans="1:32" x14ac:dyDescent="0.25">
      <c r="A132">
        <v>12314941</v>
      </c>
      <c r="B132" t="s">
        <v>5</v>
      </c>
    </row>
    <row r="133" spans="1:32" x14ac:dyDescent="0.25">
      <c r="A133">
        <v>12323945</v>
      </c>
      <c r="B133" t="s">
        <v>5</v>
      </c>
    </row>
    <row r="134" spans="1:32" x14ac:dyDescent="0.25">
      <c r="A134">
        <v>13005942</v>
      </c>
      <c r="B134" t="s">
        <v>5</v>
      </c>
    </row>
    <row r="135" spans="1:32" x14ac:dyDescent="0.25">
      <c r="A135">
        <v>324</v>
      </c>
      <c r="B135" t="s">
        <v>5</v>
      </c>
      <c r="M135">
        <v>5.07</v>
      </c>
    </row>
    <row r="136" spans="1:32" x14ac:dyDescent="0.25">
      <c r="A136" s="14">
        <v>3909</v>
      </c>
      <c r="B136" t="s">
        <v>5</v>
      </c>
      <c r="Q136">
        <v>3.5</v>
      </c>
      <c r="AF136">
        <v>4.7</v>
      </c>
    </row>
    <row r="137" spans="1:32" x14ac:dyDescent="0.25">
      <c r="A137" s="14">
        <v>4663</v>
      </c>
      <c r="B137" t="s">
        <v>5</v>
      </c>
    </row>
    <row r="138" spans="1:32" x14ac:dyDescent="0.25">
      <c r="A138">
        <v>1005522</v>
      </c>
      <c r="B138" t="s">
        <v>5</v>
      </c>
    </row>
    <row r="139" spans="1:32" x14ac:dyDescent="0.25">
      <c r="A139">
        <v>1007631</v>
      </c>
      <c r="B139" t="s">
        <v>5</v>
      </c>
    </row>
    <row r="140" spans="1:32" x14ac:dyDescent="0.25">
      <c r="A140">
        <v>1009760</v>
      </c>
      <c r="B140" t="s">
        <v>5</v>
      </c>
    </row>
    <row r="141" spans="1:32" x14ac:dyDescent="0.25">
      <c r="A141">
        <v>2000646</v>
      </c>
      <c r="B141" t="s">
        <v>5</v>
      </c>
      <c r="M141">
        <v>3.9</v>
      </c>
      <c r="N141">
        <v>4.05</v>
      </c>
      <c r="T141">
        <v>4.7</v>
      </c>
      <c r="U141">
        <v>4.7</v>
      </c>
      <c r="V141">
        <v>4.5</v>
      </c>
      <c r="W141">
        <v>5.2</v>
      </c>
    </row>
    <row r="142" spans="1:32" x14ac:dyDescent="0.25">
      <c r="A142">
        <v>2003761</v>
      </c>
      <c r="B142" t="s">
        <v>5</v>
      </c>
      <c r="M142">
        <v>6.7</v>
      </c>
      <c r="N142">
        <v>6.54</v>
      </c>
    </row>
    <row r="143" spans="1:32" x14ac:dyDescent="0.25">
      <c r="A143">
        <v>2004061</v>
      </c>
      <c r="B143" t="s">
        <v>5</v>
      </c>
      <c r="M143" s="23">
        <v>3.8</v>
      </c>
      <c r="N143">
        <v>3.7</v>
      </c>
      <c r="O143">
        <v>3.3</v>
      </c>
      <c r="P143">
        <v>4</v>
      </c>
    </row>
    <row r="144" spans="1:32" x14ac:dyDescent="0.25">
      <c r="A144">
        <v>2006469</v>
      </c>
      <c r="B144" t="s">
        <v>5</v>
      </c>
    </row>
    <row r="145" spans="1:14" x14ac:dyDescent="0.25">
      <c r="A145" s="14">
        <v>3005132</v>
      </c>
      <c r="B145" t="s">
        <v>5</v>
      </c>
    </row>
    <row r="146" spans="1:14" x14ac:dyDescent="0.25">
      <c r="A146">
        <v>3009119</v>
      </c>
      <c r="B146" t="s">
        <v>5</v>
      </c>
    </row>
    <row r="147" spans="1:14" x14ac:dyDescent="0.25">
      <c r="A147">
        <v>3009936</v>
      </c>
      <c r="B147" t="s">
        <v>5</v>
      </c>
    </row>
    <row r="148" spans="1:14" x14ac:dyDescent="0.25">
      <c r="A148">
        <v>3011094</v>
      </c>
      <c r="B148" t="s">
        <v>5</v>
      </c>
    </row>
    <row r="149" spans="1:14" x14ac:dyDescent="0.25">
      <c r="A149">
        <v>3014643</v>
      </c>
      <c r="B149" t="s">
        <v>5</v>
      </c>
    </row>
    <row r="150" spans="1:14" x14ac:dyDescent="0.25">
      <c r="A150" s="14">
        <v>3016056</v>
      </c>
      <c r="B150" t="s">
        <v>5</v>
      </c>
    </row>
    <row r="151" spans="1:14" x14ac:dyDescent="0.25">
      <c r="A151" s="14">
        <v>3900219</v>
      </c>
      <c r="B151" t="s">
        <v>5</v>
      </c>
      <c r="E151">
        <v>5.0999999999999996</v>
      </c>
    </row>
    <row r="152" spans="1:14" x14ac:dyDescent="0.25">
      <c r="A152">
        <v>4000158</v>
      </c>
      <c r="B152" t="s">
        <v>5</v>
      </c>
      <c r="N152">
        <v>4.7699999999999996</v>
      </c>
    </row>
    <row r="153" spans="1:14" x14ac:dyDescent="0.25">
      <c r="A153">
        <v>4000304</v>
      </c>
      <c r="B153" t="s">
        <v>5</v>
      </c>
    </row>
    <row r="154" spans="1:14" x14ac:dyDescent="0.25">
      <c r="A154" s="14">
        <v>4001905</v>
      </c>
      <c r="B154" t="s">
        <v>5</v>
      </c>
    </row>
    <row r="155" spans="1:14" x14ac:dyDescent="0.25">
      <c r="A155">
        <v>4002206</v>
      </c>
      <c r="B155" t="s">
        <v>5</v>
      </c>
      <c r="M155">
        <v>5.0599999999999996</v>
      </c>
    </row>
    <row r="156" spans="1:14" x14ac:dyDescent="0.25">
      <c r="A156">
        <v>4002715</v>
      </c>
      <c r="B156" t="s">
        <v>5</v>
      </c>
    </row>
    <row r="157" spans="1:14" x14ac:dyDescent="0.25">
      <c r="A157">
        <v>4003924</v>
      </c>
      <c r="B157" t="s">
        <v>5</v>
      </c>
    </row>
    <row r="158" spans="1:14" x14ac:dyDescent="0.25">
      <c r="A158">
        <v>4006051</v>
      </c>
      <c r="B158" t="s">
        <v>5</v>
      </c>
    </row>
    <row r="159" spans="1:14" x14ac:dyDescent="0.25">
      <c r="A159">
        <v>4008140</v>
      </c>
      <c r="B159" t="s">
        <v>5</v>
      </c>
    </row>
    <row r="160" spans="1:14" x14ac:dyDescent="0.25">
      <c r="A160" s="14">
        <v>4009906</v>
      </c>
      <c r="B160" t="s">
        <v>5</v>
      </c>
    </row>
    <row r="161" spans="1:27" x14ac:dyDescent="0.25">
      <c r="A161">
        <v>4011027</v>
      </c>
      <c r="B161" t="s">
        <v>5</v>
      </c>
      <c r="N161">
        <v>3.4</v>
      </c>
      <c r="O161">
        <v>2.7</v>
      </c>
    </row>
    <row r="162" spans="1:27" x14ac:dyDescent="0.25">
      <c r="A162">
        <v>4011920</v>
      </c>
      <c r="B162" t="s">
        <v>5</v>
      </c>
    </row>
    <row r="163" spans="1:27" x14ac:dyDescent="0.25">
      <c r="A163">
        <v>4012248</v>
      </c>
      <c r="B163" t="s">
        <v>5</v>
      </c>
    </row>
    <row r="164" spans="1:27" x14ac:dyDescent="0.25">
      <c r="A164">
        <v>4013603</v>
      </c>
      <c r="B164" t="s">
        <v>5</v>
      </c>
    </row>
    <row r="165" spans="1:27" x14ac:dyDescent="0.25">
      <c r="A165">
        <v>5004654</v>
      </c>
      <c r="B165" t="s">
        <v>5</v>
      </c>
      <c r="N165">
        <v>4.1399999999999997</v>
      </c>
      <c r="S165">
        <v>4.43</v>
      </c>
      <c r="U165">
        <v>4.68</v>
      </c>
      <c r="AA165">
        <v>5.42</v>
      </c>
    </row>
    <row r="166" spans="1:27" x14ac:dyDescent="0.25">
      <c r="A166" s="16">
        <v>5006761</v>
      </c>
      <c r="B166" t="s">
        <v>5</v>
      </c>
    </row>
    <row r="167" spans="1:27" x14ac:dyDescent="0.25">
      <c r="A167">
        <v>5008807</v>
      </c>
      <c r="B167" t="s">
        <v>5</v>
      </c>
    </row>
    <row r="168" spans="1:27" x14ac:dyDescent="0.25">
      <c r="A168">
        <v>5009400</v>
      </c>
      <c r="B168" t="s">
        <v>5</v>
      </c>
    </row>
    <row r="169" spans="1:27" x14ac:dyDescent="0.25">
      <c r="A169">
        <v>5013211</v>
      </c>
      <c r="B169" t="s">
        <v>5</v>
      </c>
    </row>
    <row r="170" spans="1:27" x14ac:dyDescent="0.25">
      <c r="A170">
        <v>5013494</v>
      </c>
      <c r="B170" t="s">
        <v>5</v>
      </c>
    </row>
    <row r="171" spans="1:27" x14ac:dyDescent="0.25">
      <c r="A171" s="15">
        <v>5016255</v>
      </c>
      <c r="B171" t="s">
        <v>5</v>
      </c>
    </row>
    <row r="172" spans="1:27" x14ac:dyDescent="0.25">
      <c r="A172">
        <v>6005884</v>
      </c>
      <c r="B172" t="s">
        <v>5</v>
      </c>
    </row>
    <row r="173" spans="1:27" x14ac:dyDescent="0.25">
      <c r="A173">
        <v>6012448</v>
      </c>
      <c r="B173" t="s">
        <v>5</v>
      </c>
    </row>
    <row r="174" spans="1:27" x14ac:dyDescent="0.25">
      <c r="A174">
        <v>7000457</v>
      </c>
      <c r="B174" t="s">
        <v>5</v>
      </c>
    </row>
    <row r="175" spans="1:27" x14ac:dyDescent="0.25">
      <c r="A175" s="15">
        <v>7072644</v>
      </c>
      <c r="B175" t="s">
        <v>5</v>
      </c>
    </row>
    <row r="176" spans="1:27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7" x14ac:dyDescent="0.25">
      <c r="A209">
        <v>2002573</v>
      </c>
      <c r="B209" t="s">
        <v>3</v>
      </c>
      <c r="T209">
        <v>3.9</v>
      </c>
    </row>
    <row r="210" spans="1:27" x14ac:dyDescent="0.25">
      <c r="A210">
        <v>2003539</v>
      </c>
      <c r="B210" t="s">
        <v>3</v>
      </c>
    </row>
    <row r="211" spans="1:27" x14ac:dyDescent="0.25">
      <c r="A211">
        <v>2003649</v>
      </c>
      <c r="B211" t="s">
        <v>3</v>
      </c>
    </row>
    <row r="212" spans="1:27" x14ac:dyDescent="0.25">
      <c r="A212">
        <v>2005572</v>
      </c>
      <c r="B212" t="s">
        <v>3</v>
      </c>
      <c r="M212">
        <v>3.5</v>
      </c>
      <c r="O212">
        <v>3.8</v>
      </c>
      <c r="R212">
        <v>3.8</v>
      </c>
    </row>
    <row r="213" spans="1:27" x14ac:dyDescent="0.25">
      <c r="A213">
        <v>2013117</v>
      </c>
      <c r="B213" t="s">
        <v>3</v>
      </c>
    </row>
    <row r="214" spans="1:27" x14ac:dyDescent="0.25">
      <c r="A214" s="14">
        <v>3009633</v>
      </c>
      <c r="B214" t="s">
        <v>3</v>
      </c>
      <c r="AA214">
        <v>4.08</v>
      </c>
    </row>
    <row r="215" spans="1:27" x14ac:dyDescent="0.25">
      <c r="A215" s="14">
        <v>3010583</v>
      </c>
      <c r="B215" t="s">
        <v>3</v>
      </c>
    </row>
    <row r="216" spans="1:27" x14ac:dyDescent="0.25">
      <c r="A216" s="18">
        <v>3011892</v>
      </c>
      <c r="B216" t="s">
        <v>3</v>
      </c>
      <c r="V216">
        <v>3.7</v>
      </c>
    </row>
    <row r="217" spans="1:27" x14ac:dyDescent="0.25">
      <c r="A217">
        <v>4001382</v>
      </c>
      <c r="B217" t="s">
        <v>3</v>
      </c>
    </row>
    <row r="218" spans="1:27" x14ac:dyDescent="0.25">
      <c r="A218">
        <v>5018675</v>
      </c>
      <c r="B218" t="s">
        <v>3</v>
      </c>
    </row>
    <row r="219" spans="1:27" x14ac:dyDescent="0.25">
      <c r="A219" s="14">
        <v>6050168</v>
      </c>
      <c r="B219" t="s">
        <v>3</v>
      </c>
    </row>
    <row r="220" spans="1:27" x14ac:dyDescent="0.25">
      <c r="A220" s="16">
        <v>6062742</v>
      </c>
      <c r="B220" t="s">
        <v>3</v>
      </c>
    </row>
    <row r="221" spans="1:27" x14ac:dyDescent="0.25">
      <c r="A221">
        <v>7003242</v>
      </c>
      <c r="B221" t="s">
        <v>3</v>
      </c>
    </row>
    <row r="222" spans="1:27" x14ac:dyDescent="0.25">
      <c r="A222">
        <v>8016252</v>
      </c>
      <c r="B222" t="s">
        <v>3</v>
      </c>
    </row>
    <row r="223" spans="1:27" x14ac:dyDescent="0.25">
      <c r="A223">
        <v>12022536</v>
      </c>
      <c r="B223" t="s">
        <v>3</v>
      </c>
    </row>
    <row r="224" spans="1:27" x14ac:dyDescent="0.25">
      <c r="A224">
        <v>13020792</v>
      </c>
      <c r="B224" t="s">
        <v>3</v>
      </c>
    </row>
    <row r="225" spans="1:27" x14ac:dyDescent="0.25">
      <c r="A225">
        <v>97005797</v>
      </c>
      <c r="B225" t="s">
        <v>3</v>
      </c>
    </row>
    <row r="226" spans="1:27" x14ac:dyDescent="0.25">
      <c r="A226">
        <v>99000345</v>
      </c>
      <c r="B226" t="s">
        <v>3</v>
      </c>
    </row>
    <row r="227" spans="1:27" x14ac:dyDescent="0.25">
      <c r="A227" s="14">
        <v>5006592</v>
      </c>
      <c r="B227" t="s">
        <v>3</v>
      </c>
    </row>
    <row r="228" spans="1:27" x14ac:dyDescent="0.25">
      <c r="A228">
        <v>5007274</v>
      </c>
      <c r="B228" t="s">
        <v>3</v>
      </c>
    </row>
    <row r="229" spans="1:27" x14ac:dyDescent="0.25">
      <c r="A229">
        <v>5015851</v>
      </c>
      <c r="B229" t="s">
        <v>3</v>
      </c>
    </row>
    <row r="230" spans="1:27" x14ac:dyDescent="0.25">
      <c r="A230">
        <v>6015647</v>
      </c>
      <c r="B230" t="s">
        <v>3</v>
      </c>
      <c r="M230">
        <v>3.97</v>
      </c>
      <c r="N230">
        <v>4</v>
      </c>
      <c r="P230">
        <v>4.0999999999999996</v>
      </c>
      <c r="Q230">
        <v>4.59</v>
      </c>
      <c r="S230">
        <v>3.98</v>
      </c>
      <c r="V230">
        <v>4.2</v>
      </c>
      <c r="AA230">
        <v>4</v>
      </c>
    </row>
    <row r="231" spans="1:27" x14ac:dyDescent="0.25">
      <c r="A231" s="14">
        <v>6056633</v>
      </c>
      <c r="B231" t="s">
        <v>3</v>
      </c>
    </row>
    <row r="232" spans="1:27" x14ac:dyDescent="0.25">
      <c r="A232">
        <v>7086224</v>
      </c>
      <c r="B232" t="s">
        <v>3</v>
      </c>
      <c r="W232">
        <v>5</v>
      </c>
    </row>
    <row r="233" spans="1:27" x14ac:dyDescent="0.25">
      <c r="A233" s="14">
        <v>8040959</v>
      </c>
      <c r="B233" t="s">
        <v>3</v>
      </c>
    </row>
    <row r="234" spans="1:27" x14ac:dyDescent="0.25">
      <c r="A234">
        <v>8107048</v>
      </c>
      <c r="B234" t="s">
        <v>3</v>
      </c>
    </row>
    <row r="235" spans="1:27" x14ac:dyDescent="0.25">
      <c r="A235" s="14">
        <v>8124044</v>
      </c>
      <c r="B235" t="s">
        <v>3</v>
      </c>
    </row>
    <row r="236" spans="1:27" x14ac:dyDescent="0.25">
      <c r="A236">
        <v>8142949</v>
      </c>
      <c r="B236" t="s">
        <v>3</v>
      </c>
    </row>
    <row r="237" spans="1:27" x14ac:dyDescent="0.25">
      <c r="A237">
        <v>9023306</v>
      </c>
      <c r="B237" t="s">
        <v>3</v>
      </c>
    </row>
    <row r="238" spans="1:27" x14ac:dyDescent="0.25">
      <c r="A238">
        <v>9034464</v>
      </c>
      <c r="B238" t="s">
        <v>3</v>
      </c>
    </row>
    <row r="239" spans="1:27" x14ac:dyDescent="0.25">
      <c r="A239">
        <v>9040167</v>
      </c>
      <c r="B239" t="s">
        <v>3</v>
      </c>
      <c r="J239">
        <v>3.3</v>
      </c>
      <c r="M239">
        <v>3.8</v>
      </c>
    </row>
    <row r="240" spans="1:27" x14ac:dyDescent="0.25">
      <c r="A240" s="14">
        <v>9054567</v>
      </c>
      <c r="B240" t="s">
        <v>3</v>
      </c>
    </row>
    <row r="241" spans="1:28" x14ac:dyDescent="0.25">
      <c r="A241" s="14">
        <v>9083682</v>
      </c>
      <c r="B241" t="s">
        <v>3</v>
      </c>
      <c r="L241">
        <v>4.04</v>
      </c>
    </row>
    <row r="242" spans="1:28" x14ac:dyDescent="0.25">
      <c r="A242" s="14">
        <v>9102044</v>
      </c>
      <c r="B242" t="s">
        <v>3</v>
      </c>
    </row>
    <row r="243" spans="1:28" x14ac:dyDescent="0.25">
      <c r="A243" s="14">
        <v>9119854</v>
      </c>
      <c r="B243" t="s">
        <v>3</v>
      </c>
    </row>
    <row r="244" spans="1:28" x14ac:dyDescent="0.25">
      <c r="A244">
        <v>9125126</v>
      </c>
      <c r="B244" t="s">
        <v>3</v>
      </c>
    </row>
    <row r="245" spans="1:28" x14ac:dyDescent="0.25">
      <c r="A245" s="14">
        <v>9174811</v>
      </c>
      <c r="B245" t="s">
        <v>3</v>
      </c>
    </row>
    <row r="246" spans="1:28" x14ac:dyDescent="0.25">
      <c r="A246">
        <v>10002875</v>
      </c>
      <c r="B246" t="s">
        <v>3</v>
      </c>
    </row>
    <row r="247" spans="1:28" x14ac:dyDescent="0.25">
      <c r="A247" s="19">
        <v>10023080</v>
      </c>
      <c r="B247" t="s">
        <v>3</v>
      </c>
    </row>
    <row r="248" spans="1:28" x14ac:dyDescent="0.25">
      <c r="A248">
        <v>10025212</v>
      </c>
      <c r="B248" t="s">
        <v>3</v>
      </c>
    </row>
    <row r="249" spans="1:28" x14ac:dyDescent="0.25">
      <c r="A249" s="14">
        <v>10069407</v>
      </c>
      <c r="B249" t="s">
        <v>3</v>
      </c>
    </row>
    <row r="250" spans="1:28" x14ac:dyDescent="0.25">
      <c r="A250">
        <v>10071135</v>
      </c>
      <c r="B250" t="s">
        <v>3</v>
      </c>
      <c r="Y250">
        <v>3.8</v>
      </c>
      <c r="AB250">
        <v>4</v>
      </c>
    </row>
    <row r="251" spans="1:28" x14ac:dyDescent="0.25">
      <c r="A251">
        <v>10083649</v>
      </c>
      <c r="B251" t="s">
        <v>3</v>
      </c>
    </row>
    <row r="252" spans="1:28" x14ac:dyDescent="0.25">
      <c r="A252">
        <v>10102021</v>
      </c>
      <c r="B252" t="s">
        <v>3</v>
      </c>
    </row>
    <row r="253" spans="1:28" x14ac:dyDescent="0.25">
      <c r="A253" s="14">
        <v>10123729</v>
      </c>
      <c r="B253" t="s">
        <v>3</v>
      </c>
    </row>
    <row r="254" spans="1:28" x14ac:dyDescent="0.25">
      <c r="A254">
        <v>10144736</v>
      </c>
      <c r="B254" t="s">
        <v>3</v>
      </c>
    </row>
    <row r="255" spans="1:28" x14ac:dyDescent="0.25">
      <c r="A255" s="14">
        <v>10157275</v>
      </c>
      <c r="B255" t="s">
        <v>3</v>
      </c>
    </row>
    <row r="256" spans="1:28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0" x14ac:dyDescent="0.25">
      <c r="A289" s="14">
        <v>500129</v>
      </c>
      <c r="B289" t="s">
        <v>0</v>
      </c>
      <c r="R289">
        <v>3.69</v>
      </c>
      <c r="X289">
        <v>5.01</v>
      </c>
      <c r="Y289">
        <v>3.4</v>
      </c>
      <c r="AD289">
        <v>3.64</v>
      </c>
    </row>
    <row r="290" spans="1:30" x14ac:dyDescent="0.25">
      <c r="A290" s="20">
        <v>1002033</v>
      </c>
      <c r="B290" t="s">
        <v>0</v>
      </c>
    </row>
    <row r="291" spans="1:30" x14ac:dyDescent="0.25">
      <c r="A291" s="14">
        <v>1003457</v>
      </c>
      <c r="B291" t="s">
        <v>0</v>
      </c>
    </row>
    <row r="292" spans="1:30" x14ac:dyDescent="0.25">
      <c r="A292" s="14">
        <v>2005223</v>
      </c>
      <c r="B292" t="s">
        <v>0</v>
      </c>
    </row>
    <row r="293" spans="1:30" x14ac:dyDescent="0.25">
      <c r="A293">
        <v>2006107</v>
      </c>
      <c r="B293" t="s">
        <v>0</v>
      </c>
    </row>
    <row r="294" spans="1:30" x14ac:dyDescent="0.25">
      <c r="A294" s="14">
        <v>2012014</v>
      </c>
      <c r="B294" t="s">
        <v>0</v>
      </c>
      <c r="D294">
        <v>4.4000000000000004</v>
      </c>
      <c r="P294">
        <v>3</v>
      </c>
    </row>
    <row r="295" spans="1:30" x14ac:dyDescent="0.25">
      <c r="A295" s="14">
        <v>3000152</v>
      </c>
      <c r="B295" t="s">
        <v>0</v>
      </c>
      <c r="L295">
        <v>3.69</v>
      </c>
    </row>
    <row r="296" spans="1:30" x14ac:dyDescent="0.25">
      <c r="A296">
        <v>3014566</v>
      </c>
      <c r="B296" t="s">
        <v>0</v>
      </c>
    </row>
    <row r="297" spans="1:30" x14ac:dyDescent="0.25">
      <c r="A297">
        <v>3015058</v>
      </c>
      <c r="B297" t="s">
        <v>0</v>
      </c>
      <c r="D297">
        <v>4.8</v>
      </c>
      <c r="F297">
        <v>4.6500000000000004</v>
      </c>
      <c r="G297">
        <v>3.5</v>
      </c>
      <c r="H297">
        <v>3.4</v>
      </c>
      <c r="N297">
        <v>3</v>
      </c>
      <c r="O297">
        <v>2.9</v>
      </c>
      <c r="S297">
        <v>3.3</v>
      </c>
      <c r="U297">
        <v>3.3</v>
      </c>
    </row>
    <row r="298" spans="1:30" x14ac:dyDescent="0.25">
      <c r="A298" s="18">
        <v>4000996</v>
      </c>
      <c r="B298" t="s">
        <v>0</v>
      </c>
      <c r="N298">
        <v>4.0999999999999996</v>
      </c>
    </row>
    <row r="299" spans="1:30" x14ac:dyDescent="0.25">
      <c r="A299">
        <v>4003768</v>
      </c>
      <c r="B299" t="s">
        <v>0</v>
      </c>
    </row>
    <row r="300" spans="1:30" x14ac:dyDescent="0.25">
      <c r="A300">
        <v>4006540</v>
      </c>
      <c r="B300" t="s">
        <v>0</v>
      </c>
      <c r="W300">
        <v>4.5999999999999996</v>
      </c>
    </row>
    <row r="301" spans="1:30" x14ac:dyDescent="0.25">
      <c r="A301">
        <v>4007054</v>
      </c>
      <c r="B301" t="s">
        <v>0</v>
      </c>
      <c r="Q301">
        <v>4.2</v>
      </c>
    </row>
    <row r="302" spans="1:30" x14ac:dyDescent="0.25">
      <c r="A302">
        <v>4011002</v>
      </c>
      <c r="B302" t="s">
        <v>0</v>
      </c>
    </row>
    <row r="303" spans="1:30" x14ac:dyDescent="0.25">
      <c r="A303">
        <v>4900268</v>
      </c>
      <c r="B303" t="s">
        <v>0</v>
      </c>
    </row>
    <row r="304" spans="1:30" x14ac:dyDescent="0.25">
      <c r="A304">
        <v>5001097</v>
      </c>
      <c r="B304" t="s">
        <v>0</v>
      </c>
      <c r="G304">
        <v>3.4</v>
      </c>
      <c r="I304">
        <v>4.0999999999999996</v>
      </c>
      <c r="M304">
        <v>4.0999999999999996</v>
      </c>
      <c r="U304">
        <v>3.5</v>
      </c>
    </row>
    <row r="305" spans="1:14" x14ac:dyDescent="0.25">
      <c r="A305">
        <v>5001098</v>
      </c>
      <c r="B305" t="s">
        <v>0</v>
      </c>
      <c r="C305">
        <v>3.7</v>
      </c>
      <c r="F305">
        <v>4.2</v>
      </c>
      <c r="G305">
        <v>4.2</v>
      </c>
    </row>
    <row r="306" spans="1:14" x14ac:dyDescent="0.25">
      <c r="A306">
        <v>5006152</v>
      </c>
      <c r="B306" t="s">
        <v>0</v>
      </c>
      <c r="J306">
        <v>4.55</v>
      </c>
      <c r="N306">
        <v>5.98</v>
      </c>
    </row>
    <row r="307" spans="1:14" x14ac:dyDescent="0.25">
      <c r="A307" s="16">
        <v>5011824</v>
      </c>
      <c r="B307" t="s">
        <v>0</v>
      </c>
    </row>
    <row r="308" spans="1:14" x14ac:dyDescent="0.25">
      <c r="A308">
        <v>5016179</v>
      </c>
      <c r="B308" t="s">
        <v>0</v>
      </c>
    </row>
    <row r="309" spans="1:14" x14ac:dyDescent="0.25">
      <c r="A309">
        <v>5018677</v>
      </c>
      <c r="B309" t="s">
        <v>0</v>
      </c>
    </row>
    <row r="310" spans="1:14" x14ac:dyDescent="0.25">
      <c r="A310">
        <v>8012361</v>
      </c>
      <c r="B310" t="s">
        <v>0</v>
      </c>
    </row>
    <row r="311" spans="1:14" x14ac:dyDescent="0.25">
      <c r="A311">
        <v>7079011</v>
      </c>
      <c r="B311" t="s">
        <v>0</v>
      </c>
    </row>
    <row r="312" spans="1:14" x14ac:dyDescent="0.25">
      <c r="A312">
        <v>8055349</v>
      </c>
      <c r="B312" t="s">
        <v>0</v>
      </c>
    </row>
    <row r="313" spans="1:14" x14ac:dyDescent="0.25">
      <c r="A313">
        <v>8135416</v>
      </c>
      <c r="B313" t="s">
        <v>0</v>
      </c>
    </row>
    <row r="314" spans="1:14" x14ac:dyDescent="0.25">
      <c r="A314">
        <v>93018945</v>
      </c>
      <c r="B314" t="s">
        <v>0</v>
      </c>
    </row>
    <row r="315" spans="1:14" x14ac:dyDescent="0.25">
      <c r="A315">
        <v>94009028</v>
      </c>
      <c r="B315" t="s">
        <v>0</v>
      </c>
    </row>
    <row r="316" spans="1:14" x14ac:dyDescent="0.25">
      <c r="A316">
        <v>95005907</v>
      </c>
      <c r="B316" t="s">
        <v>0</v>
      </c>
    </row>
    <row r="317" spans="1:14" x14ac:dyDescent="0.25">
      <c r="A317">
        <v>95900164</v>
      </c>
      <c r="B317" t="s">
        <v>0</v>
      </c>
    </row>
    <row r="318" spans="1:14" x14ac:dyDescent="0.25">
      <c r="A318">
        <v>96015811</v>
      </c>
      <c r="B318" t="s">
        <v>0</v>
      </c>
    </row>
    <row r="319" spans="1:14" x14ac:dyDescent="0.25">
      <c r="A319">
        <v>97001240</v>
      </c>
      <c r="B319" t="s">
        <v>0</v>
      </c>
    </row>
    <row r="320" spans="1:14" x14ac:dyDescent="0.25">
      <c r="A320">
        <v>97005366</v>
      </c>
      <c r="B320" t="s">
        <v>0</v>
      </c>
    </row>
    <row r="321" spans="1:14" x14ac:dyDescent="0.25">
      <c r="A321">
        <v>98000595</v>
      </c>
      <c r="B321" t="s">
        <v>0</v>
      </c>
    </row>
    <row r="322" spans="1:14" x14ac:dyDescent="0.25">
      <c r="A322">
        <v>98002692</v>
      </c>
      <c r="B322" t="s">
        <v>0</v>
      </c>
    </row>
    <row r="323" spans="1:14" x14ac:dyDescent="0.25">
      <c r="A323">
        <v>98005277</v>
      </c>
      <c r="B323" t="s">
        <v>0</v>
      </c>
    </row>
    <row r="324" spans="1:14" x14ac:dyDescent="0.25">
      <c r="A324">
        <v>99001815</v>
      </c>
      <c r="B324" t="s">
        <v>0</v>
      </c>
    </row>
    <row r="325" spans="1:14" x14ac:dyDescent="0.25">
      <c r="A325">
        <v>6012361</v>
      </c>
      <c r="B325" t="s">
        <v>0</v>
      </c>
    </row>
    <row r="326" spans="1:14" x14ac:dyDescent="0.25">
      <c r="A326">
        <v>6015793</v>
      </c>
      <c r="B326" t="s">
        <v>0</v>
      </c>
    </row>
    <row r="327" spans="1:14" x14ac:dyDescent="0.25">
      <c r="A327">
        <v>6043619</v>
      </c>
      <c r="B327" t="s">
        <v>0</v>
      </c>
    </row>
    <row r="328" spans="1:14" x14ac:dyDescent="0.25">
      <c r="A328">
        <v>7001097</v>
      </c>
      <c r="B328" t="s">
        <v>0</v>
      </c>
    </row>
    <row r="329" spans="1:14" x14ac:dyDescent="0.25">
      <c r="A329">
        <v>7011435</v>
      </c>
      <c r="B329" t="s">
        <v>0</v>
      </c>
    </row>
    <row r="330" spans="1:14" x14ac:dyDescent="0.25">
      <c r="A330">
        <v>7045811</v>
      </c>
      <c r="B330" t="s">
        <v>0</v>
      </c>
    </row>
    <row r="331" spans="1:14" x14ac:dyDescent="0.25">
      <c r="A331">
        <v>7071198</v>
      </c>
      <c r="B331" t="s">
        <v>0</v>
      </c>
    </row>
    <row r="332" spans="1:14" x14ac:dyDescent="0.25">
      <c r="A332">
        <v>7101143</v>
      </c>
      <c r="B332" t="s">
        <v>0</v>
      </c>
    </row>
    <row r="333" spans="1:14" x14ac:dyDescent="0.25">
      <c r="A333">
        <v>8073350</v>
      </c>
      <c r="B333" t="s">
        <v>0</v>
      </c>
    </row>
    <row r="334" spans="1:14" x14ac:dyDescent="0.25">
      <c r="A334">
        <v>8073645</v>
      </c>
      <c r="B334" t="s">
        <v>0</v>
      </c>
    </row>
    <row r="335" spans="1:14" x14ac:dyDescent="0.25">
      <c r="A335" s="20">
        <v>8089666</v>
      </c>
      <c r="B335" t="s">
        <v>0</v>
      </c>
      <c r="I335">
        <v>3.9</v>
      </c>
      <c r="J335" s="23">
        <v>3.7</v>
      </c>
      <c r="K335">
        <v>3.9</v>
      </c>
      <c r="M335" s="23">
        <v>4.3</v>
      </c>
      <c r="N335">
        <v>3.7</v>
      </c>
    </row>
    <row r="336" spans="1:14" x14ac:dyDescent="0.25">
      <c r="A336">
        <v>8103536</v>
      </c>
      <c r="B336" t="s">
        <v>0</v>
      </c>
    </row>
    <row r="337" spans="1:26" x14ac:dyDescent="0.25">
      <c r="A337" s="21">
        <v>8124816</v>
      </c>
      <c r="B337" t="s">
        <v>0</v>
      </c>
      <c r="M337">
        <v>3.3</v>
      </c>
      <c r="P337">
        <v>3.5</v>
      </c>
      <c r="T337">
        <v>3.7</v>
      </c>
      <c r="Z337">
        <v>4.0999999999999996</v>
      </c>
    </row>
    <row r="338" spans="1:26" x14ac:dyDescent="0.25">
      <c r="A338">
        <v>9003267</v>
      </c>
      <c r="B338" t="s">
        <v>0</v>
      </c>
    </row>
    <row r="339" spans="1:26" x14ac:dyDescent="0.25">
      <c r="A339">
        <v>9036964</v>
      </c>
      <c r="B339" t="s">
        <v>0</v>
      </c>
      <c r="O339">
        <v>3.6</v>
      </c>
      <c r="P339">
        <v>3.4</v>
      </c>
    </row>
    <row r="340" spans="1:26" x14ac:dyDescent="0.25">
      <c r="A340">
        <v>9090287</v>
      </c>
      <c r="B340" t="s">
        <v>0</v>
      </c>
    </row>
    <row r="341" spans="1:26" x14ac:dyDescent="0.25">
      <c r="A341">
        <v>9095148</v>
      </c>
      <c r="B341" t="s">
        <v>0</v>
      </c>
      <c r="N341">
        <v>3.7</v>
      </c>
      <c r="O341">
        <v>3.2</v>
      </c>
      <c r="P341">
        <v>3.4</v>
      </c>
    </row>
    <row r="342" spans="1:26" x14ac:dyDescent="0.25">
      <c r="A342" s="14">
        <v>9104979</v>
      </c>
      <c r="B342" t="s">
        <v>0</v>
      </c>
    </row>
    <row r="343" spans="1:26" x14ac:dyDescent="0.25">
      <c r="A343">
        <v>9139514</v>
      </c>
      <c r="B343" t="s">
        <v>0</v>
      </c>
    </row>
    <row r="344" spans="1:26" x14ac:dyDescent="0.25">
      <c r="A344">
        <v>10020659</v>
      </c>
      <c r="B344" t="s">
        <v>0</v>
      </c>
    </row>
    <row r="345" spans="1:26" x14ac:dyDescent="0.25">
      <c r="A345">
        <v>10025902</v>
      </c>
      <c r="B345" t="s">
        <v>0</v>
      </c>
    </row>
    <row r="346" spans="1:26" x14ac:dyDescent="0.25">
      <c r="A346">
        <v>10027654</v>
      </c>
      <c r="B346" t="s">
        <v>0</v>
      </c>
    </row>
    <row r="347" spans="1:26" x14ac:dyDescent="0.25">
      <c r="A347">
        <v>10084485</v>
      </c>
      <c r="B347" t="s">
        <v>0</v>
      </c>
    </row>
    <row r="348" spans="1:26" x14ac:dyDescent="0.25">
      <c r="A348">
        <v>10098420</v>
      </c>
      <c r="B348" t="s">
        <v>0</v>
      </c>
    </row>
    <row r="349" spans="1:26" x14ac:dyDescent="0.25">
      <c r="A349">
        <v>10129565</v>
      </c>
      <c r="B349" t="s">
        <v>0</v>
      </c>
    </row>
    <row r="350" spans="1:26" x14ac:dyDescent="0.25">
      <c r="A350" s="14">
        <v>10146828</v>
      </c>
      <c r="B350" t="s">
        <v>0</v>
      </c>
    </row>
    <row r="351" spans="1:26" x14ac:dyDescent="0.25">
      <c r="A351">
        <v>10163776</v>
      </c>
      <c r="B351" t="s">
        <v>0</v>
      </c>
    </row>
    <row r="352" spans="1:26" x14ac:dyDescent="0.25">
      <c r="A352">
        <v>10173664</v>
      </c>
      <c r="B352" t="s">
        <v>0</v>
      </c>
      <c r="P352">
        <v>4.21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8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E46"/>
  <sheetViews>
    <sheetView workbookViewId="0">
      <selection activeCell="E11" sqref="E5:E11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9.42578125" bestFit="1" customWidth="1"/>
    <col min="4" max="4" width="81.140625" bestFit="1" customWidth="1"/>
    <col min="5" max="5" width="30.28515625" bestFit="1" customWidth="1"/>
  </cols>
  <sheetData>
    <row r="1" spans="1:5" x14ac:dyDescent="0.25">
      <c r="A1" s="43" t="s">
        <v>96</v>
      </c>
      <c r="B1" s="43" t="s">
        <v>97</v>
      </c>
      <c r="C1" s="43" t="s">
        <v>2619</v>
      </c>
      <c r="D1" s="43" t="s">
        <v>95</v>
      </c>
      <c r="E1" s="43" t="s">
        <v>133</v>
      </c>
    </row>
    <row r="2" spans="1:5" x14ac:dyDescent="0.25">
      <c r="A2" s="43">
        <v>3015058</v>
      </c>
      <c r="B2" s="43" t="s">
        <v>0</v>
      </c>
      <c r="C2" s="43" t="s">
        <v>2619</v>
      </c>
      <c r="D2" s="43" t="s">
        <v>2635</v>
      </c>
      <c r="E2" s="43">
        <v>8</v>
      </c>
    </row>
    <row r="3" spans="1:5" x14ac:dyDescent="0.25">
      <c r="A3" s="43">
        <v>6015647</v>
      </c>
      <c r="B3" s="43" t="s">
        <v>3</v>
      </c>
      <c r="C3" s="43" t="s">
        <v>2619</v>
      </c>
      <c r="D3" s="43" t="s">
        <v>2630</v>
      </c>
      <c r="E3" s="43">
        <v>7</v>
      </c>
    </row>
    <row r="4" spans="1:5" x14ac:dyDescent="0.25">
      <c r="A4" s="43">
        <v>2000646</v>
      </c>
      <c r="B4" s="43" t="s">
        <v>5</v>
      </c>
      <c r="C4" s="43" t="s">
        <v>2619</v>
      </c>
      <c r="D4" s="43" t="s">
        <v>2624</v>
      </c>
      <c r="E4" s="43">
        <v>6</v>
      </c>
    </row>
    <row r="5" spans="1:5" x14ac:dyDescent="0.25">
      <c r="A5" s="43">
        <v>8089666</v>
      </c>
      <c r="B5" s="43" t="s">
        <v>0</v>
      </c>
      <c r="C5" s="43" t="s">
        <v>2619</v>
      </c>
      <c r="D5" s="43" t="s">
        <v>2639</v>
      </c>
      <c r="E5" s="43">
        <v>5</v>
      </c>
    </row>
    <row r="6" spans="1:5" x14ac:dyDescent="0.25">
      <c r="A6" s="43">
        <v>10010926</v>
      </c>
      <c r="B6" s="43" t="s">
        <v>5</v>
      </c>
      <c r="C6" s="43" t="s">
        <v>2619</v>
      </c>
      <c r="D6" s="43" t="s">
        <v>2622</v>
      </c>
      <c r="E6" s="43">
        <v>4</v>
      </c>
    </row>
    <row r="7" spans="1:5" x14ac:dyDescent="0.25">
      <c r="A7" s="43">
        <v>2004061</v>
      </c>
      <c r="B7" s="43" t="s">
        <v>5</v>
      </c>
      <c r="C7" s="43" t="s">
        <v>2619</v>
      </c>
      <c r="D7" s="43" t="s">
        <v>2626</v>
      </c>
      <c r="E7" s="43">
        <v>4</v>
      </c>
    </row>
    <row r="8" spans="1:5" x14ac:dyDescent="0.25">
      <c r="A8" s="43">
        <v>5004654</v>
      </c>
      <c r="B8" s="43" t="s">
        <v>5</v>
      </c>
      <c r="C8" s="43" t="s">
        <v>2619</v>
      </c>
      <c r="D8" s="43" t="s">
        <v>2628</v>
      </c>
      <c r="E8" s="43">
        <v>4</v>
      </c>
    </row>
    <row r="9" spans="1:5" x14ac:dyDescent="0.25">
      <c r="A9" s="43">
        <v>500129</v>
      </c>
      <c r="B9" s="43" t="s">
        <v>0</v>
      </c>
      <c r="C9" s="43" t="s">
        <v>2619</v>
      </c>
      <c r="D9" s="43" t="s">
        <v>2633</v>
      </c>
      <c r="E9" s="43">
        <v>4</v>
      </c>
    </row>
    <row r="10" spans="1:5" x14ac:dyDescent="0.25">
      <c r="A10" s="43">
        <v>5001097</v>
      </c>
      <c r="B10" s="43" t="s">
        <v>0</v>
      </c>
      <c r="C10" s="43" t="s">
        <v>2619</v>
      </c>
      <c r="D10" s="43" t="s">
        <v>2636</v>
      </c>
      <c r="E10" s="43">
        <v>4</v>
      </c>
    </row>
    <row r="11" spans="1:5" x14ac:dyDescent="0.25">
      <c r="A11">
        <v>8124816</v>
      </c>
      <c r="B11" s="43" t="s">
        <v>0</v>
      </c>
      <c r="C11" s="43" t="s">
        <v>2619</v>
      </c>
      <c r="D11" t="s">
        <v>2640</v>
      </c>
      <c r="E11">
        <v>4</v>
      </c>
    </row>
    <row r="12" spans="1:5" x14ac:dyDescent="0.25">
      <c r="A12" s="43">
        <v>2005572</v>
      </c>
      <c r="B12" s="43" t="s">
        <v>3</v>
      </c>
      <c r="C12" s="43" t="s">
        <v>2619</v>
      </c>
      <c r="D12" s="43" t="s">
        <v>2629</v>
      </c>
      <c r="E12" s="43">
        <v>3</v>
      </c>
    </row>
    <row r="13" spans="1:5" x14ac:dyDescent="0.25">
      <c r="A13" s="43">
        <v>5001098</v>
      </c>
      <c r="B13" s="43" t="s">
        <v>0</v>
      </c>
      <c r="C13" s="43" t="s">
        <v>2619</v>
      </c>
      <c r="D13" s="43" t="s">
        <v>2637</v>
      </c>
      <c r="E13" s="43">
        <v>3</v>
      </c>
    </row>
    <row r="14" spans="1:5" x14ac:dyDescent="0.25">
      <c r="A14">
        <v>9095148</v>
      </c>
      <c r="B14" s="43" t="s">
        <v>0</v>
      </c>
      <c r="C14" s="43" t="s">
        <v>2619</v>
      </c>
      <c r="D14" t="s">
        <v>2642</v>
      </c>
      <c r="E14">
        <v>3</v>
      </c>
    </row>
    <row r="15" spans="1:5" x14ac:dyDescent="0.25">
      <c r="A15" s="43">
        <v>9038676</v>
      </c>
      <c r="B15" s="43" t="s">
        <v>5</v>
      </c>
      <c r="C15" s="43" t="s">
        <v>2619</v>
      </c>
      <c r="D15" s="43" t="s">
        <v>2620</v>
      </c>
      <c r="E15" s="43">
        <v>2</v>
      </c>
    </row>
    <row r="16" spans="1:5" x14ac:dyDescent="0.25">
      <c r="A16" s="43">
        <v>9039416</v>
      </c>
      <c r="B16" s="43" t="s">
        <v>5</v>
      </c>
      <c r="C16" s="43" t="s">
        <v>2619</v>
      </c>
      <c r="D16" s="43" t="s">
        <v>2621</v>
      </c>
      <c r="E16" s="43">
        <v>2</v>
      </c>
    </row>
    <row r="17" spans="1:5" x14ac:dyDescent="0.25">
      <c r="A17" s="43">
        <v>3909</v>
      </c>
      <c r="B17" s="43" t="s">
        <v>5</v>
      </c>
      <c r="C17" s="43" t="s">
        <v>2619</v>
      </c>
      <c r="D17" s="43" t="s">
        <v>2623</v>
      </c>
      <c r="E17" s="43">
        <v>2</v>
      </c>
    </row>
    <row r="18" spans="1:5" x14ac:dyDescent="0.25">
      <c r="A18" s="43">
        <v>2003761</v>
      </c>
      <c r="B18" s="43" t="s">
        <v>5</v>
      </c>
      <c r="C18" s="43" t="s">
        <v>2619</v>
      </c>
      <c r="D18" s="43" t="s">
        <v>2625</v>
      </c>
      <c r="E18" s="43">
        <v>2</v>
      </c>
    </row>
    <row r="19" spans="1:5" x14ac:dyDescent="0.25">
      <c r="A19" s="43">
        <v>4011027</v>
      </c>
      <c r="B19" s="43" t="s">
        <v>5</v>
      </c>
      <c r="C19" s="43" t="s">
        <v>2619</v>
      </c>
      <c r="D19" s="43" t="s">
        <v>2627</v>
      </c>
      <c r="E19" s="43">
        <v>2</v>
      </c>
    </row>
    <row r="20" spans="1:5" x14ac:dyDescent="0.25">
      <c r="A20" s="43">
        <v>9040167</v>
      </c>
      <c r="B20" s="43" t="s">
        <v>3</v>
      </c>
      <c r="C20" s="43" t="s">
        <v>2619</v>
      </c>
      <c r="D20" s="43" t="s">
        <v>2631</v>
      </c>
      <c r="E20" s="43">
        <v>2</v>
      </c>
    </row>
    <row r="21" spans="1:5" x14ac:dyDescent="0.25">
      <c r="A21" s="43">
        <v>10071135</v>
      </c>
      <c r="B21" s="43" t="s">
        <v>3</v>
      </c>
      <c r="C21" s="43" t="s">
        <v>2619</v>
      </c>
      <c r="D21" s="43" t="s">
        <v>2632</v>
      </c>
      <c r="E21" s="43">
        <v>2</v>
      </c>
    </row>
    <row r="22" spans="1:5" x14ac:dyDescent="0.25">
      <c r="A22" s="43">
        <v>2012014</v>
      </c>
      <c r="B22" s="43" t="s">
        <v>0</v>
      </c>
      <c r="C22" s="43" t="s">
        <v>2619</v>
      </c>
      <c r="D22" s="43" t="s">
        <v>2634</v>
      </c>
      <c r="E22" s="43">
        <v>2</v>
      </c>
    </row>
    <row r="23" spans="1:5" x14ac:dyDescent="0.25">
      <c r="A23" s="43">
        <v>5006152</v>
      </c>
      <c r="B23" s="43" t="s">
        <v>0</v>
      </c>
      <c r="C23" s="43" t="s">
        <v>2619</v>
      </c>
      <c r="D23" s="43" t="s">
        <v>2638</v>
      </c>
      <c r="E23" s="43">
        <v>2</v>
      </c>
    </row>
    <row r="24" spans="1:5" x14ac:dyDescent="0.25">
      <c r="A24">
        <v>9036964</v>
      </c>
      <c r="B24" s="43" t="s">
        <v>0</v>
      </c>
      <c r="C24" s="43" t="s">
        <v>2619</v>
      </c>
      <c r="D24" t="s">
        <v>2641</v>
      </c>
      <c r="E24">
        <v>2</v>
      </c>
    </row>
    <row r="25" spans="1:5" x14ac:dyDescent="0.25">
      <c r="A25" s="43">
        <v>96018835</v>
      </c>
      <c r="B25" s="43" t="s">
        <v>16</v>
      </c>
      <c r="C25" s="43" t="s">
        <v>2619</v>
      </c>
      <c r="D25" s="43" t="s">
        <v>2604</v>
      </c>
      <c r="E25" s="43">
        <v>1</v>
      </c>
    </row>
    <row r="26" spans="1:5" x14ac:dyDescent="0.25">
      <c r="A26" s="43">
        <v>6016435</v>
      </c>
      <c r="B26" s="43" t="s">
        <v>14</v>
      </c>
      <c r="C26" s="43" t="s">
        <v>2619</v>
      </c>
      <c r="D26" s="43" t="s">
        <v>2598</v>
      </c>
      <c r="E26" s="43">
        <v>1</v>
      </c>
    </row>
    <row r="27" spans="1:5" x14ac:dyDescent="0.25">
      <c r="A27" s="43">
        <v>1006143</v>
      </c>
      <c r="B27" s="43" t="s">
        <v>14</v>
      </c>
      <c r="C27" s="43" t="s">
        <v>2619</v>
      </c>
      <c r="D27" s="43" t="s">
        <v>2598</v>
      </c>
      <c r="E27" s="43">
        <v>1</v>
      </c>
    </row>
    <row r="28" spans="1:5" x14ac:dyDescent="0.25">
      <c r="A28" s="43">
        <v>9003370</v>
      </c>
      <c r="B28" s="43" t="s">
        <v>5</v>
      </c>
      <c r="C28" s="43" t="s">
        <v>2619</v>
      </c>
      <c r="D28" s="43" t="s">
        <v>2599</v>
      </c>
      <c r="E28" s="43">
        <v>1</v>
      </c>
    </row>
    <row r="29" spans="1:5" x14ac:dyDescent="0.25">
      <c r="A29" s="43">
        <v>9031387</v>
      </c>
      <c r="B29" s="43" t="s">
        <v>5</v>
      </c>
      <c r="C29" s="43" t="s">
        <v>2619</v>
      </c>
      <c r="D29" s="43" t="s">
        <v>2615</v>
      </c>
      <c r="E29" s="43">
        <v>1</v>
      </c>
    </row>
    <row r="30" spans="1:5" x14ac:dyDescent="0.25">
      <c r="A30" s="43">
        <v>9052398</v>
      </c>
      <c r="B30" s="43" t="s">
        <v>5</v>
      </c>
      <c r="C30" s="43" t="s">
        <v>2619</v>
      </c>
      <c r="D30" s="43" t="s">
        <v>2599</v>
      </c>
      <c r="E30" s="43">
        <v>1</v>
      </c>
    </row>
    <row r="31" spans="1:5" x14ac:dyDescent="0.25">
      <c r="A31" s="43">
        <v>324</v>
      </c>
      <c r="B31" s="43" t="s">
        <v>5</v>
      </c>
      <c r="C31" s="43" t="s">
        <v>2619</v>
      </c>
      <c r="D31" s="43" t="s">
        <v>2599</v>
      </c>
      <c r="E31" s="43">
        <v>1</v>
      </c>
    </row>
    <row r="32" spans="1:5" x14ac:dyDescent="0.25">
      <c r="A32" s="43">
        <v>3900219</v>
      </c>
      <c r="B32" s="43" t="s">
        <v>5</v>
      </c>
      <c r="C32" s="43" t="s">
        <v>2619</v>
      </c>
      <c r="D32" s="43" t="s">
        <v>2591</v>
      </c>
      <c r="E32" s="43">
        <v>1</v>
      </c>
    </row>
    <row r="33" spans="1:5" x14ac:dyDescent="0.25">
      <c r="A33" s="43">
        <v>4000158</v>
      </c>
      <c r="B33" s="43" t="s">
        <v>5</v>
      </c>
      <c r="C33" s="43" t="s">
        <v>2619</v>
      </c>
      <c r="D33" s="43" t="s">
        <v>2600</v>
      </c>
      <c r="E33" s="43">
        <v>1</v>
      </c>
    </row>
    <row r="34" spans="1:5" x14ac:dyDescent="0.25">
      <c r="A34" s="43">
        <v>4002206</v>
      </c>
      <c r="B34" s="43" t="s">
        <v>5</v>
      </c>
      <c r="C34" s="43" t="s">
        <v>2619</v>
      </c>
      <c r="D34" s="43" t="s">
        <v>2599</v>
      </c>
      <c r="E34" s="43">
        <v>1</v>
      </c>
    </row>
    <row r="35" spans="1:5" x14ac:dyDescent="0.25">
      <c r="A35" s="43">
        <v>2002573</v>
      </c>
      <c r="B35" s="43" t="s">
        <v>3</v>
      </c>
      <c r="C35" s="43" t="s">
        <v>2619</v>
      </c>
      <c r="D35" s="43" t="s">
        <v>2606</v>
      </c>
      <c r="E35" s="43">
        <v>1</v>
      </c>
    </row>
    <row r="36" spans="1:5" x14ac:dyDescent="0.25">
      <c r="A36" s="43">
        <v>3009633</v>
      </c>
      <c r="B36" s="43" t="s">
        <v>3</v>
      </c>
      <c r="C36" s="43" t="s">
        <v>2619</v>
      </c>
      <c r="D36" s="43" t="s">
        <v>2613</v>
      </c>
      <c r="E36" s="43">
        <v>1</v>
      </c>
    </row>
    <row r="37" spans="1:5" x14ac:dyDescent="0.25">
      <c r="A37" s="43">
        <v>3011892</v>
      </c>
      <c r="B37" s="43" t="s">
        <v>3</v>
      </c>
      <c r="C37" s="43" t="s">
        <v>2619</v>
      </c>
      <c r="D37" s="43" t="s">
        <v>2608</v>
      </c>
      <c r="E37" s="43">
        <v>1</v>
      </c>
    </row>
    <row r="38" spans="1:5" x14ac:dyDescent="0.25">
      <c r="A38" s="43">
        <v>7086224</v>
      </c>
      <c r="B38" s="43" t="s">
        <v>3</v>
      </c>
      <c r="C38" s="43" t="s">
        <v>2619</v>
      </c>
      <c r="D38" s="43" t="s">
        <v>2609</v>
      </c>
      <c r="E38" s="43">
        <v>1</v>
      </c>
    </row>
    <row r="39" spans="1:5" x14ac:dyDescent="0.25">
      <c r="A39" s="43">
        <v>9083682</v>
      </c>
      <c r="B39" s="43" t="s">
        <v>3</v>
      </c>
      <c r="C39" s="43" t="s">
        <v>2619</v>
      </c>
      <c r="D39" s="43" t="s">
        <v>2598</v>
      </c>
      <c r="E39" s="43">
        <v>1</v>
      </c>
    </row>
    <row r="40" spans="1:5" x14ac:dyDescent="0.25">
      <c r="A40" s="43">
        <v>3000152</v>
      </c>
      <c r="B40" s="43" t="s">
        <v>0</v>
      </c>
      <c r="C40" s="43" t="s">
        <v>2619</v>
      </c>
      <c r="D40" s="43" t="s">
        <v>2598</v>
      </c>
      <c r="E40" s="43">
        <v>1</v>
      </c>
    </row>
    <row r="41" spans="1:5" x14ac:dyDescent="0.25">
      <c r="A41" s="43">
        <v>4000996</v>
      </c>
      <c r="B41" s="43" t="s">
        <v>0</v>
      </c>
      <c r="C41" s="43" t="s">
        <v>2619</v>
      </c>
      <c r="D41" s="43" t="s">
        <v>2600</v>
      </c>
      <c r="E41" s="43">
        <v>1</v>
      </c>
    </row>
    <row r="42" spans="1:5" x14ac:dyDescent="0.25">
      <c r="A42" s="43">
        <v>4006540</v>
      </c>
      <c r="B42" s="43" t="s">
        <v>0</v>
      </c>
      <c r="C42" s="43" t="s">
        <v>2619</v>
      </c>
      <c r="D42" s="43" t="s">
        <v>2609</v>
      </c>
      <c r="E42" s="43">
        <v>1</v>
      </c>
    </row>
    <row r="43" spans="1:5" x14ac:dyDescent="0.25">
      <c r="A43" s="43">
        <v>4007054</v>
      </c>
      <c r="B43" s="43" t="s">
        <v>0</v>
      </c>
      <c r="C43" s="43" t="s">
        <v>2619</v>
      </c>
      <c r="D43" s="43" t="s">
        <v>2603</v>
      </c>
      <c r="E43" s="43">
        <v>1</v>
      </c>
    </row>
    <row r="44" spans="1:5" x14ac:dyDescent="0.25">
      <c r="A44">
        <v>10173664</v>
      </c>
      <c r="B44" s="43" t="s">
        <v>0</v>
      </c>
      <c r="C44" s="43" t="s">
        <v>2619</v>
      </c>
      <c r="D44" t="s">
        <v>2602</v>
      </c>
      <c r="E44">
        <v>1</v>
      </c>
    </row>
    <row r="46" spans="1:5" x14ac:dyDescent="0.25">
      <c r="A46">
        <f>SUBTOTAL(2,Kalium[Edited_BfArM Nummer2])</f>
        <v>43</v>
      </c>
      <c r="E46">
        <f>SUBTOTAL(9,Kalium[Total Number of Observations])</f>
        <v>99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AA370"/>
  <sheetViews>
    <sheetView workbookViewId="0">
      <selection sqref="A1:AA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4" width="26" customWidth="1"/>
    <col min="5" max="10" width="25" customWidth="1"/>
    <col min="11" max="11" width="23.42578125" customWidth="1"/>
    <col min="12" max="20" width="14.85546875" customWidth="1"/>
    <col min="21" max="27" width="15.85546875" customWidth="1"/>
  </cols>
  <sheetData>
    <row r="1" spans="1:27" x14ac:dyDescent="0.25">
      <c r="A1" s="6" t="s">
        <v>96</v>
      </c>
      <c r="B1" s="7" t="s">
        <v>97</v>
      </c>
      <c r="C1" s="2" t="s">
        <v>2643</v>
      </c>
      <c r="D1" s="2" t="s">
        <v>2644</v>
      </c>
      <c r="E1" s="2" t="s">
        <v>2645</v>
      </c>
      <c r="F1" s="2" t="s">
        <v>2646</v>
      </c>
      <c r="G1" s="2" t="s">
        <v>2647</v>
      </c>
      <c r="H1" s="2" t="s">
        <v>2648</v>
      </c>
      <c r="I1" s="2" t="s">
        <v>2649</v>
      </c>
      <c r="J1" s="2" t="s">
        <v>2650</v>
      </c>
      <c r="K1" s="2" t="s">
        <v>2651</v>
      </c>
      <c r="L1" s="2" t="s">
        <v>2652</v>
      </c>
      <c r="M1" s="2" t="s">
        <v>2653</v>
      </c>
      <c r="N1" s="2" t="s">
        <v>2654</v>
      </c>
      <c r="O1" s="2" t="s">
        <v>2655</v>
      </c>
      <c r="P1" s="2" t="s">
        <v>2656</v>
      </c>
      <c r="Q1" s="2" t="s">
        <v>2657</v>
      </c>
      <c r="R1" s="2" t="s">
        <v>2658</v>
      </c>
      <c r="S1" s="2" t="s">
        <v>2659</v>
      </c>
      <c r="T1" s="2" t="s">
        <v>2660</v>
      </c>
      <c r="U1" s="2" t="s">
        <v>2661</v>
      </c>
      <c r="V1" s="2" t="s">
        <v>2662</v>
      </c>
      <c r="W1" s="2" t="s">
        <v>2663</v>
      </c>
      <c r="X1" s="2" t="s">
        <v>2664</v>
      </c>
      <c r="Y1" s="2" t="s">
        <v>2665</v>
      </c>
      <c r="Z1" s="2" t="s">
        <v>2666</v>
      </c>
      <c r="AA1" s="2" t="s">
        <v>2667</v>
      </c>
    </row>
    <row r="2" spans="1:27" x14ac:dyDescent="0.25">
      <c r="A2">
        <v>7072184</v>
      </c>
      <c r="B2" t="s">
        <v>20</v>
      </c>
    </row>
    <row r="3" spans="1:27" x14ac:dyDescent="0.25">
      <c r="A3">
        <v>9108231</v>
      </c>
      <c r="B3" t="s">
        <v>20</v>
      </c>
    </row>
    <row r="4" spans="1:27" x14ac:dyDescent="0.25">
      <c r="A4">
        <v>12061933</v>
      </c>
      <c r="B4" t="s">
        <v>20</v>
      </c>
    </row>
    <row r="5" spans="1:27" x14ac:dyDescent="0.25">
      <c r="A5">
        <v>95005911</v>
      </c>
      <c r="B5" t="s">
        <v>20</v>
      </c>
    </row>
    <row r="6" spans="1:27" x14ac:dyDescent="0.25">
      <c r="A6">
        <v>99001908</v>
      </c>
      <c r="B6" t="s">
        <v>20</v>
      </c>
    </row>
    <row r="7" spans="1:27" x14ac:dyDescent="0.25">
      <c r="A7">
        <v>99004067</v>
      </c>
      <c r="B7" t="s">
        <v>20</v>
      </c>
    </row>
    <row r="8" spans="1:27" x14ac:dyDescent="0.25">
      <c r="A8">
        <v>97002136</v>
      </c>
      <c r="B8" t="s">
        <v>20</v>
      </c>
    </row>
    <row r="9" spans="1:27" x14ac:dyDescent="0.25">
      <c r="A9">
        <v>1502</v>
      </c>
      <c r="B9" t="s">
        <v>20</v>
      </c>
    </row>
    <row r="10" spans="1:27" x14ac:dyDescent="0.25">
      <c r="A10">
        <v>4003543</v>
      </c>
      <c r="B10" t="s">
        <v>20</v>
      </c>
    </row>
    <row r="11" spans="1:27" x14ac:dyDescent="0.25">
      <c r="A11">
        <v>4900261</v>
      </c>
      <c r="B11" t="s">
        <v>20</v>
      </c>
    </row>
    <row r="13" spans="1:27" x14ac:dyDescent="0.25">
      <c r="A13">
        <v>14242856</v>
      </c>
      <c r="B13" t="s">
        <v>18</v>
      </c>
    </row>
    <row r="14" spans="1:27" x14ac:dyDescent="0.25">
      <c r="A14">
        <v>99001183</v>
      </c>
      <c r="B14" t="s">
        <v>18</v>
      </c>
    </row>
    <row r="15" spans="1:27" x14ac:dyDescent="0.25">
      <c r="A15">
        <v>3000983</v>
      </c>
      <c r="B15" t="s">
        <v>18</v>
      </c>
    </row>
    <row r="16" spans="1:27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5" x14ac:dyDescent="0.25">
      <c r="A81">
        <v>8127397</v>
      </c>
      <c r="B81" t="s">
        <v>5</v>
      </c>
    </row>
    <row r="82" spans="1:25" x14ac:dyDescent="0.25">
      <c r="A82">
        <v>8130998</v>
      </c>
      <c r="B82" t="s">
        <v>5</v>
      </c>
    </row>
    <row r="83" spans="1:25" x14ac:dyDescent="0.25">
      <c r="A83" s="14">
        <v>9002836</v>
      </c>
      <c r="B83" t="s">
        <v>5</v>
      </c>
    </row>
    <row r="84" spans="1:25" x14ac:dyDescent="0.25">
      <c r="A84" s="14">
        <v>9003331</v>
      </c>
      <c r="B84" t="s">
        <v>5</v>
      </c>
    </row>
    <row r="85" spans="1:25" x14ac:dyDescent="0.25">
      <c r="A85">
        <v>9003370</v>
      </c>
      <c r="B85" t="s">
        <v>5</v>
      </c>
      <c r="L85">
        <v>2.2400000000000002</v>
      </c>
    </row>
    <row r="86" spans="1:25" x14ac:dyDescent="0.25">
      <c r="A86">
        <v>9016278</v>
      </c>
      <c r="B86" t="s">
        <v>5</v>
      </c>
    </row>
    <row r="87" spans="1:25" x14ac:dyDescent="0.25">
      <c r="A87">
        <v>9030684</v>
      </c>
      <c r="B87" t="s">
        <v>5</v>
      </c>
    </row>
    <row r="88" spans="1:25" x14ac:dyDescent="0.25">
      <c r="A88">
        <v>9031387</v>
      </c>
      <c r="B88" t="s">
        <v>5</v>
      </c>
      <c r="Y88">
        <v>2.5299999999999998</v>
      </c>
    </row>
    <row r="89" spans="1:25" x14ac:dyDescent="0.25">
      <c r="A89">
        <v>9038676</v>
      </c>
      <c r="B89" t="s">
        <v>5</v>
      </c>
    </row>
    <row r="90" spans="1:25" x14ac:dyDescent="0.25">
      <c r="A90" s="14">
        <v>9039416</v>
      </c>
      <c r="B90" t="s">
        <v>5</v>
      </c>
      <c r="Q90">
        <v>2.1</v>
      </c>
    </row>
    <row r="91" spans="1:25" x14ac:dyDescent="0.25">
      <c r="A91">
        <v>9042861</v>
      </c>
      <c r="B91" t="s">
        <v>5</v>
      </c>
    </row>
    <row r="92" spans="1:25" x14ac:dyDescent="0.25">
      <c r="A92" s="14">
        <v>9044899</v>
      </c>
      <c r="B92" t="s">
        <v>5</v>
      </c>
    </row>
    <row r="93" spans="1:25" x14ac:dyDescent="0.25">
      <c r="A93">
        <v>9052398</v>
      </c>
      <c r="B93" t="s">
        <v>5</v>
      </c>
      <c r="Y93">
        <v>3.41</v>
      </c>
    </row>
    <row r="94" spans="1:25" x14ac:dyDescent="0.25">
      <c r="A94">
        <v>9085204</v>
      </c>
      <c r="B94" t="s">
        <v>5</v>
      </c>
    </row>
    <row r="95" spans="1:25" x14ac:dyDescent="0.25">
      <c r="A95">
        <v>9105492</v>
      </c>
      <c r="B95" t="s">
        <v>5</v>
      </c>
    </row>
    <row r="96" spans="1:25" x14ac:dyDescent="0.25">
      <c r="A96" s="14">
        <v>9138470</v>
      </c>
      <c r="B96" t="s">
        <v>5</v>
      </c>
    </row>
    <row r="97" spans="1:23" x14ac:dyDescent="0.25">
      <c r="A97" s="14">
        <v>9150676</v>
      </c>
      <c r="B97" t="s">
        <v>5</v>
      </c>
    </row>
    <row r="98" spans="1:23" x14ac:dyDescent="0.25">
      <c r="A98" s="14">
        <v>10010926</v>
      </c>
      <c r="B98" t="s">
        <v>5</v>
      </c>
      <c r="L98">
        <v>2.2999999999999998</v>
      </c>
      <c r="M98">
        <v>2.23</v>
      </c>
      <c r="N98">
        <v>2.25</v>
      </c>
      <c r="W98">
        <v>2.2200000000000002</v>
      </c>
    </row>
    <row r="99" spans="1:23" x14ac:dyDescent="0.25">
      <c r="A99">
        <v>10030897</v>
      </c>
      <c r="B99" t="s">
        <v>5</v>
      </c>
    </row>
    <row r="100" spans="1:23" x14ac:dyDescent="0.25">
      <c r="A100" s="16">
        <v>10091530</v>
      </c>
      <c r="B100" t="s">
        <v>5</v>
      </c>
    </row>
    <row r="101" spans="1:23" x14ac:dyDescent="0.25">
      <c r="A101">
        <v>10102052</v>
      </c>
      <c r="B101" t="s">
        <v>5</v>
      </c>
    </row>
    <row r="102" spans="1:23" x14ac:dyDescent="0.25">
      <c r="A102">
        <v>10104735</v>
      </c>
      <c r="B102" t="s">
        <v>5</v>
      </c>
    </row>
    <row r="103" spans="1:23" x14ac:dyDescent="0.25">
      <c r="A103" s="15">
        <v>10109552</v>
      </c>
      <c r="B103" t="s">
        <v>5</v>
      </c>
    </row>
    <row r="104" spans="1:23" x14ac:dyDescent="0.25">
      <c r="A104">
        <v>10131550</v>
      </c>
      <c r="B104" t="s">
        <v>5</v>
      </c>
    </row>
    <row r="105" spans="1:23" x14ac:dyDescent="0.25">
      <c r="A105">
        <v>10131607</v>
      </c>
      <c r="B105" t="s">
        <v>5</v>
      </c>
    </row>
    <row r="106" spans="1:23" x14ac:dyDescent="0.25">
      <c r="A106">
        <v>10145202</v>
      </c>
      <c r="B106" t="s">
        <v>5</v>
      </c>
    </row>
    <row r="107" spans="1:23" x14ac:dyDescent="0.25">
      <c r="A107">
        <v>10158770</v>
      </c>
      <c r="B107" t="s">
        <v>5</v>
      </c>
    </row>
    <row r="108" spans="1:23" x14ac:dyDescent="0.25">
      <c r="A108">
        <v>10162949</v>
      </c>
      <c r="B108" t="s">
        <v>5</v>
      </c>
    </row>
    <row r="109" spans="1:23" x14ac:dyDescent="0.25">
      <c r="A109">
        <v>10171633</v>
      </c>
      <c r="B109" t="s">
        <v>5</v>
      </c>
    </row>
    <row r="110" spans="1:23" x14ac:dyDescent="0.25">
      <c r="A110">
        <v>10180409</v>
      </c>
      <c r="B110" t="s">
        <v>5</v>
      </c>
    </row>
    <row r="111" spans="1:23" x14ac:dyDescent="0.25">
      <c r="A111">
        <v>11005762</v>
      </c>
      <c r="B111" t="s">
        <v>5</v>
      </c>
    </row>
    <row r="112" spans="1:23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1" x14ac:dyDescent="0.25">
      <c r="A129">
        <v>12229481</v>
      </c>
      <c r="B129" t="s">
        <v>5</v>
      </c>
    </row>
    <row r="130" spans="1:21" x14ac:dyDescent="0.25">
      <c r="A130">
        <v>12258821</v>
      </c>
      <c r="B130" t="s">
        <v>5</v>
      </c>
    </row>
    <row r="131" spans="1:21" x14ac:dyDescent="0.25">
      <c r="A131">
        <v>12309729</v>
      </c>
      <c r="B131" t="s">
        <v>5</v>
      </c>
    </row>
    <row r="132" spans="1:21" x14ac:dyDescent="0.25">
      <c r="A132">
        <v>12314941</v>
      </c>
      <c r="B132" t="s">
        <v>5</v>
      </c>
    </row>
    <row r="133" spans="1:21" x14ac:dyDescent="0.25">
      <c r="A133">
        <v>12323945</v>
      </c>
      <c r="B133" t="s">
        <v>5</v>
      </c>
    </row>
    <row r="134" spans="1:21" x14ac:dyDescent="0.25">
      <c r="A134">
        <v>13005942</v>
      </c>
      <c r="B134" t="s">
        <v>5</v>
      </c>
    </row>
    <row r="135" spans="1:21" x14ac:dyDescent="0.25">
      <c r="A135">
        <v>324</v>
      </c>
      <c r="B135" t="s">
        <v>5</v>
      </c>
    </row>
    <row r="136" spans="1:21" x14ac:dyDescent="0.25">
      <c r="A136" s="14">
        <v>3909</v>
      </c>
      <c r="B136" t="s">
        <v>5</v>
      </c>
      <c r="P136">
        <v>2.15</v>
      </c>
    </row>
    <row r="137" spans="1:21" x14ac:dyDescent="0.25">
      <c r="A137" s="14">
        <v>4663</v>
      </c>
      <c r="B137" t="s">
        <v>5</v>
      </c>
    </row>
    <row r="138" spans="1:21" x14ac:dyDescent="0.25">
      <c r="A138">
        <v>1005522</v>
      </c>
      <c r="B138" t="s">
        <v>5</v>
      </c>
    </row>
    <row r="139" spans="1:21" x14ac:dyDescent="0.25">
      <c r="A139">
        <v>1007631</v>
      </c>
      <c r="B139" t="s">
        <v>5</v>
      </c>
    </row>
    <row r="140" spans="1:21" x14ac:dyDescent="0.25">
      <c r="A140">
        <v>1009760</v>
      </c>
      <c r="B140" t="s">
        <v>5</v>
      </c>
      <c r="O140">
        <v>2.2200000000000002</v>
      </c>
    </row>
    <row r="141" spans="1:21" x14ac:dyDescent="0.25">
      <c r="A141">
        <v>2000646</v>
      </c>
      <c r="B141" t="s">
        <v>5</v>
      </c>
      <c r="L141">
        <v>2.4</v>
      </c>
      <c r="M141">
        <v>2.19</v>
      </c>
      <c r="U141">
        <v>2.4700000000000002</v>
      </c>
    </row>
    <row r="142" spans="1:21" x14ac:dyDescent="0.25">
      <c r="A142">
        <v>2003761</v>
      </c>
      <c r="B142" t="s">
        <v>5</v>
      </c>
    </row>
    <row r="143" spans="1:21" x14ac:dyDescent="0.25">
      <c r="A143">
        <v>2004061</v>
      </c>
      <c r="B143" t="s">
        <v>5</v>
      </c>
    </row>
    <row r="144" spans="1:21" x14ac:dyDescent="0.25">
      <c r="A144">
        <v>2006469</v>
      </c>
      <c r="B144" t="s">
        <v>5</v>
      </c>
    </row>
    <row r="145" spans="1:12" x14ac:dyDescent="0.25">
      <c r="A145" s="14">
        <v>3005132</v>
      </c>
      <c r="B145" t="s">
        <v>5</v>
      </c>
    </row>
    <row r="146" spans="1:12" x14ac:dyDescent="0.25">
      <c r="A146">
        <v>3009119</v>
      </c>
      <c r="B146" t="s">
        <v>5</v>
      </c>
    </row>
    <row r="147" spans="1:12" x14ac:dyDescent="0.25">
      <c r="A147">
        <v>3009936</v>
      </c>
      <c r="B147" t="s">
        <v>5</v>
      </c>
    </row>
    <row r="148" spans="1:12" x14ac:dyDescent="0.25">
      <c r="A148">
        <v>3011094</v>
      </c>
      <c r="B148" t="s">
        <v>5</v>
      </c>
    </row>
    <row r="149" spans="1:12" x14ac:dyDescent="0.25">
      <c r="A149">
        <v>3014643</v>
      </c>
      <c r="B149" t="s">
        <v>5</v>
      </c>
    </row>
    <row r="150" spans="1:12" x14ac:dyDescent="0.25">
      <c r="A150" s="14">
        <v>3016056</v>
      </c>
      <c r="B150" t="s">
        <v>5</v>
      </c>
    </row>
    <row r="151" spans="1:12" x14ac:dyDescent="0.25">
      <c r="A151" s="14">
        <v>3900219</v>
      </c>
      <c r="B151" t="s">
        <v>5</v>
      </c>
    </row>
    <row r="152" spans="1:12" x14ac:dyDescent="0.25">
      <c r="A152">
        <v>4000158</v>
      </c>
      <c r="B152" t="s">
        <v>5</v>
      </c>
    </row>
    <row r="153" spans="1:12" x14ac:dyDescent="0.25">
      <c r="A153">
        <v>4000304</v>
      </c>
      <c r="B153" t="s">
        <v>5</v>
      </c>
    </row>
    <row r="154" spans="1:12" x14ac:dyDescent="0.25">
      <c r="A154" s="14">
        <v>4001905</v>
      </c>
      <c r="B154" t="s">
        <v>5</v>
      </c>
    </row>
    <row r="155" spans="1:12" x14ac:dyDescent="0.25">
      <c r="A155">
        <v>4002206</v>
      </c>
      <c r="B155" t="s">
        <v>5</v>
      </c>
      <c r="L155">
        <v>2.35</v>
      </c>
    </row>
    <row r="156" spans="1:12" x14ac:dyDescent="0.25">
      <c r="A156">
        <v>4002715</v>
      </c>
      <c r="B156" t="s">
        <v>5</v>
      </c>
    </row>
    <row r="157" spans="1:12" x14ac:dyDescent="0.25">
      <c r="A157">
        <v>4003924</v>
      </c>
      <c r="B157" t="s">
        <v>5</v>
      </c>
    </row>
    <row r="158" spans="1:12" x14ac:dyDescent="0.25">
      <c r="A158">
        <v>4006051</v>
      </c>
      <c r="B158" t="s">
        <v>5</v>
      </c>
    </row>
    <row r="159" spans="1:12" x14ac:dyDescent="0.25">
      <c r="A159">
        <v>4008140</v>
      </c>
      <c r="B159" t="s">
        <v>5</v>
      </c>
    </row>
    <row r="160" spans="1:12" x14ac:dyDescent="0.25">
      <c r="A160" s="14">
        <v>4009906</v>
      </c>
      <c r="B160" t="s">
        <v>5</v>
      </c>
    </row>
    <row r="161" spans="1:23" x14ac:dyDescent="0.25">
      <c r="A161">
        <v>4011027</v>
      </c>
      <c r="B161" t="s">
        <v>5</v>
      </c>
      <c r="N161">
        <v>1.3</v>
      </c>
    </row>
    <row r="162" spans="1:23" x14ac:dyDescent="0.25">
      <c r="A162">
        <v>4011920</v>
      </c>
      <c r="B162" t="s">
        <v>5</v>
      </c>
    </row>
    <row r="163" spans="1:23" x14ac:dyDescent="0.25">
      <c r="A163">
        <v>4012248</v>
      </c>
      <c r="B163" t="s">
        <v>5</v>
      </c>
    </row>
    <row r="164" spans="1:23" x14ac:dyDescent="0.25">
      <c r="A164">
        <v>4013603</v>
      </c>
      <c r="B164" t="s">
        <v>5</v>
      </c>
    </row>
    <row r="165" spans="1:23" x14ac:dyDescent="0.25">
      <c r="A165">
        <v>5004654</v>
      </c>
      <c r="B165" t="s">
        <v>5</v>
      </c>
      <c r="M165">
        <v>2.21</v>
      </c>
      <c r="R165">
        <v>2.25</v>
      </c>
      <c r="T165">
        <v>2.2799999999999998</v>
      </c>
      <c r="W165">
        <v>2.35</v>
      </c>
    </row>
    <row r="166" spans="1:23" x14ac:dyDescent="0.25">
      <c r="A166" s="16">
        <v>5006761</v>
      </c>
      <c r="B166" t="s">
        <v>5</v>
      </c>
    </row>
    <row r="167" spans="1:23" x14ac:dyDescent="0.25">
      <c r="A167">
        <v>5008807</v>
      </c>
      <c r="B167" t="s">
        <v>5</v>
      </c>
    </row>
    <row r="168" spans="1:23" x14ac:dyDescent="0.25">
      <c r="A168">
        <v>5009400</v>
      </c>
      <c r="B168" t="s">
        <v>5</v>
      </c>
    </row>
    <row r="169" spans="1:23" x14ac:dyDescent="0.25">
      <c r="A169">
        <v>5013211</v>
      </c>
      <c r="B169" t="s">
        <v>5</v>
      </c>
    </row>
    <row r="170" spans="1:23" x14ac:dyDescent="0.25">
      <c r="A170">
        <v>5013494</v>
      </c>
      <c r="B170" t="s">
        <v>5</v>
      </c>
    </row>
    <row r="171" spans="1:23" x14ac:dyDescent="0.25">
      <c r="A171" s="15">
        <v>5016255</v>
      </c>
      <c r="B171" t="s">
        <v>5</v>
      </c>
    </row>
    <row r="172" spans="1:23" x14ac:dyDescent="0.25">
      <c r="A172">
        <v>6005884</v>
      </c>
      <c r="B172" t="s">
        <v>5</v>
      </c>
    </row>
    <row r="173" spans="1:23" x14ac:dyDescent="0.25">
      <c r="A173">
        <v>6012448</v>
      </c>
      <c r="B173" t="s">
        <v>5</v>
      </c>
    </row>
    <row r="174" spans="1:23" x14ac:dyDescent="0.25">
      <c r="A174">
        <v>7000457</v>
      </c>
      <c r="B174" t="s">
        <v>5</v>
      </c>
    </row>
    <row r="175" spans="1:23" x14ac:dyDescent="0.25">
      <c r="A175" s="15">
        <v>7072644</v>
      </c>
      <c r="B175" t="s">
        <v>5</v>
      </c>
    </row>
    <row r="176" spans="1:23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1" x14ac:dyDescent="0.25">
      <c r="A193">
        <v>95007023</v>
      </c>
      <c r="B193" t="s">
        <v>5</v>
      </c>
    </row>
    <row r="194" spans="1:21" x14ac:dyDescent="0.25">
      <c r="A194">
        <v>95900316</v>
      </c>
      <c r="B194" t="s">
        <v>5</v>
      </c>
    </row>
    <row r="195" spans="1:21" x14ac:dyDescent="0.25">
      <c r="A195">
        <v>96004031</v>
      </c>
      <c r="B195" t="s">
        <v>5</v>
      </c>
    </row>
    <row r="196" spans="1:21" x14ac:dyDescent="0.25">
      <c r="A196">
        <v>96900455</v>
      </c>
      <c r="B196" t="s">
        <v>5</v>
      </c>
    </row>
    <row r="197" spans="1:21" x14ac:dyDescent="0.25">
      <c r="A197">
        <v>97004458</v>
      </c>
      <c r="B197" t="s">
        <v>5</v>
      </c>
    </row>
    <row r="198" spans="1:21" x14ac:dyDescent="0.25">
      <c r="A198">
        <v>97009212</v>
      </c>
      <c r="B198" t="s">
        <v>5</v>
      </c>
    </row>
    <row r="199" spans="1:21" x14ac:dyDescent="0.25">
      <c r="A199">
        <v>98006038</v>
      </c>
      <c r="B199" t="s">
        <v>5</v>
      </c>
    </row>
    <row r="200" spans="1:21" x14ac:dyDescent="0.25">
      <c r="A200">
        <v>98009041</v>
      </c>
      <c r="B200" t="s">
        <v>5</v>
      </c>
    </row>
    <row r="201" spans="1:21" x14ac:dyDescent="0.25">
      <c r="A201">
        <v>99000714</v>
      </c>
      <c r="B201" t="s">
        <v>5</v>
      </c>
    </row>
    <row r="202" spans="1:21" x14ac:dyDescent="0.25">
      <c r="A202">
        <v>99002655</v>
      </c>
      <c r="B202" t="s">
        <v>5</v>
      </c>
    </row>
    <row r="203" spans="1:21" x14ac:dyDescent="0.25">
      <c r="A203">
        <v>99007116</v>
      </c>
      <c r="B203" t="s">
        <v>5</v>
      </c>
    </row>
    <row r="204" spans="1:21" x14ac:dyDescent="0.25">
      <c r="A204">
        <v>99901293</v>
      </c>
      <c r="B204" t="s">
        <v>5</v>
      </c>
    </row>
    <row r="205" spans="1:21" x14ac:dyDescent="0.25">
      <c r="A205">
        <v>99901604</v>
      </c>
      <c r="B205" t="s">
        <v>5</v>
      </c>
    </row>
    <row r="206" spans="1:21" x14ac:dyDescent="0.25">
      <c r="A206" s="17"/>
    </row>
    <row r="207" spans="1:21" x14ac:dyDescent="0.25">
      <c r="A207">
        <v>4289</v>
      </c>
      <c r="B207" t="s">
        <v>3</v>
      </c>
      <c r="L207">
        <v>2.1</v>
      </c>
      <c r="M207">
        <v>1.9</v>
      </c>
      <c r="N207">
        <v>1.6</v>
      </c>
    </row>
    <row r="208" spans="1:21" x14ac:dyDescent="0.25">
      <c r="A208">
        <v>500245</v>
      </c>
      <c r="B208" t="s">
        <v>3</v>
      </c>
      <c r="L208">
        <v>2.8</v>
      </c>
      <c r="O208">
        <v>212</v>
      </c>
      <c r="U208">
        <v>2.31</v>
      </c>
    </row>
    <row r="209" spans="1:23" x14ac:dyDescent="0.25">
      <c r="A209">
        <v>2002573</v>
      </c>
      <c r="B209" t="s">
        <v>3</v>
      </c>
      <c r="S209">
        <v>2.2599999999999998</v>
      </c>
    </row>
    <row r="210" spans="1:23" x14ac:dyDescent="0.25">
      <c r="A210">
        <v>2003539</v>
      </c>
      <c r="B210" t="s">
        <v>3</v>
      </c>
    </row>
    <row r="211" spans="1:23" x14ac:dyDescent="0.25">
      <c r="A211">
        <v>2003649</v>
      </c>
      <c r="B211" t="s">
        <v>3</v>
      </c>
    </row>
    <row r="212" spans="1:23" x14ac:dyDescent="0.25">
      <c r="A212">
        <v>2005572</v>
      </c>
      <c r="B212" t="s">
        <v>3</v>
      </c>
      <c r="L212">
        <v>2.31</v>
      </c>
      <c r="N212">
        <v>2.41</v>
      </c>
      <c r="Q212">
        <v>2.31</v>
      </c>
    </row>
    <row r="213" spans="1:23" x14ac:dyDescent="0.25">
      <c r="A213">
        <v>2013117</v>
      </c>
      <c r="B213" t="s">
        <v>3</v>
      </c>
    </row>
    <row r="214" spans="1:23" x14ac:dyDescent="0.25">
      <c r="A214" s="14">
        <v>3009633</v>
      </c>
      <c r="B214" t="s">
        <v>3</v>
      </c>
      <c r="W214">
        <v>2.31</v>
      </c>
    </row>
    <row r="215" spans="1:23" x14ac:dyDescent="0.25">
      <c r="A215" s="14">
        <v>3010583</v>
      </c>
      <c r="B215" t="s">
        <v>3</v>
      </c>
    </row>
    <row r="216" spans="1:23" x14ac:dyDescent="0.25">
      <c r="A216" s="18">
        <v>3011892</v>
      </c>
      <c r="B216" t="s">
        <v>3</v>
      </c>
      <c r="U216">
        <v>2.4</v>
      </c>
    </row>
    <row r="217" spans="1:23" x14ac:dyDescent="0.25">
      <c r="A217">
        <v>4001382</v>
      </c>
      <c r="B217" t="s">
        <v>3</v>
      </c>
    </row>
    <row r="218" spans="1:23" x14ac:dyDescent="0.25">
      <c r="A218">
        <v>5018675</v>
      </c>
      <c r="B218" t="s">
        <v>3</v>
      </c>
    </row>
    <row r="219" spans="1:23" x14ac:dyDescent="0.25">
      <c r="A219" s="14">
        <v>6050168</v>
      </c>
      <c r="B219" t="s">
        <v>3</v>
      </c>
    </row>
    <row r="220" spans="1:23" x14ac:dyDescent="0.25">
      <c r="A220" s="16">
        <v>6062742</v>
      </c>
      <c r="B220" t="s">
        <v>3</v>
      </c>
    </row>
    <row r="221" spans="1:23" x14ac:dyDescent="0.25">
      <c r="A221">
        <v>7003242</v>
      </c>
      <c r="B221" t="s">
        <v>3</v>
      </c>
    </row>
    <row r="222" spans="1:23" x14ac:dyDescent="0.25">
      <c r="A222">
        <v>8016252</v>
      </c>
      <c r="B222" t="s">
        <v>3</v>
      </c>
    </row>
    <row r="223" spans="1:23" x14ac:dyDescent="0.25">
      <c r="A223">
        <v>12022536</v>
      </c>
      <c r="B223" t="s">
        <v>3</v>
      </c>
    </row>
    <row r="224" spans="1:23" x14ac:dyDescent="0.25">
      <c r="A224">
        <v>13020792</v>
      </c>
      <c r="B224" t="s">
        <v>3</v>
      </c>
    </row>
    <row r="225" spans="1:26" x14ac:dyDescent="0.25">
      <c r="A225">
        <v>97005797</v>
      </c>
      <c r="B225" t="s">
        <v>3</v>
      </c>
    </row>
    <row r="226" spans="1:26" x14ac:dyDescent="0.25">
      <c r="A226">
        <v>99000345</v>
      </c>
      <c r="B226" t="s">
        <v>3</v>
      </c>
    </row>
    <row r="227" spans="1:26" x14ac:dyDescent="0.25">
      <c r="A227" s="14">
        <v>5006592</v>
      </c>
      <c r="B227" t="s">
        <v>3</v>
      </c>
    </row>
    <row r="228" spans="1:26" x14ac:dyDescent="0.25">
      <c r="A228">
        <v>5007274</v>
      </c>
      <c r="B228" t="s">
        <v>3</v>
      </c>
    </row>
    <row r="229" spans="1:26" x14ac:dyDescent="0.25">
      <c r="A229">
        <v>5015851</v>
      </c>
      <c r="B229" t="s">
        <v>3</v>
      </c>
    </row>
    <row r="230" spans="1:26" x14ac:dyDescent="0.25">
      <c r="A230">
        <v>6015647</v>
      </c>
      <c r="B230" t="s">
        <v>3</v>
      </c>
      <c r="L230">
        <v>2.33</v>
      </c>
      <c r="O230">
        <v>2.2999999999999998</v>
      </c>
      <c r="P230">
        <v>2.2000000000000002</v>
      </c>
      <c r="R230">
        <v>2.2999999999999998</v>
      </c>
      <c r="U230">
        <v>2.2999999999999998</v>
      </c>
    </row>
    <row r="231" spans="1:26" x14ac:dyDescent="0.25">
      <c r="A231" s="14">
        <v>6056633</v>
      </c>
      <c r="B231" t="s">
        <v>3</v>
      </c>
    </row>
    <row r="232" spans="1:26" x14ac:dyDescent="0.25">
      <c r="A232">
        <v>7086224</v>
      </c>
      <c r="B232" t="s">
        <v>3</v>
      </c>
      <c r="V232">
        <v>2.2799999999999998</v>
      </c>
      <c r="Z232">
        <v>2.14</v>
      </c>
    </row>
    <row r="233" spans="1:26" x14ac:dyDescent="0.25">
      <c r="A233" s="14">
        <v>8040959</v>
      </c>
      <c r="B233" t="s">
        <v>3</v>
      </c>
    </row>
    <row r="234" spans="1:26" x14ac:dyDescent="0.25">
      <c r="A234">
        <v>8107048</v>
      </c>
      <c r="B234" t="s">
        <v>3</v>
      </c>
    </row>
    <row r="235" spans="1:26" x14ac:dyDescent="0.25">
      <c r="A235" s="14">
        <v>8124044</v>
      </c>
      <c r="B235" t="s">
        <v>3</v>
      </c>
    </row>
    <row r="236" spans="1:26" x14ac:dyDescent="0.25">
      <c r="A236">
        <v>8142949</v>
      </c>
      <c r="B236" t="s">
        <v>3</v>
      </c>
    </row>
    <row r="237" spans="1:26" x14ac:dyDescent="0.25">
      <c r="A237">
        <v>9023306</v>
      </c>
      <c r="B237" t="s">
        <v>3</v>
      </c>
    </row>
    <row r="238" spans="1:26" x14ac:dyDescent="0.25">
      <c r="A238">
        <v>9034464</v>
      </c>
      <c r="B238" t="s">
        <v>3</v>
      </c>
    </row>
    <row r="239" spans="1:26" x14ac:dyDescent="0.25">
      <c r="A239">
        <v>9040167</v>
      </c>
      <c r="B239" t="s">
        <v>3</v>
      </c>
      <c r="I239">
        <v>2.33</v>
      </c>
      <c r="L239">
        <v>2.4500000000000002</v>
      </c>
    </row>
    <row r="240" spans="1:26" x14ac:dyDescent="0.25">
      <c r="A240" s="14">
        <v>9054567</v>
      </c>
      <c r="B240" t="s">
        <v>3</v>
      </c>
    </row>
    <row r="241" spans="1:24" x14ac:dyDescent="0.25">
      <c r="A241" s="14">
        <v>9083682</v>
      </c>
      <c r="B241" t="s">
        <v>3</v>
      </c>
      <c r="K241">
        <v>2.25</v>
      </c>
    </row>
    <row r="242" spans="1:24" x14ac:dyDescent="0.25">
      <c r="A242" s="14">
        <v>9102044</v>
      </c>
      <c r="B242" t="s">
        <v>3</v>
      </c>
    </row>
    <row r="243" spans="1:24" x14ac:dyDescent="0.25">
      <c r="A243" s="14">
        <v>9119854</v>
      </c>
      <c r="B243" t="s">
        <v>3</v>
      </c>
    </row>
    <row r="244" spans="1:24" x14ac:dyDescent="0.25">
      <c r="A244">
        <v>9125126</v>
      </c>
      <c r="B244" t="s">
        <v>3</v>
      </c>
    </row>
    <row r="245" spans="1:24" x14ac:dyDescent="0.25">
      <c r="A245" s="14">
        <v>9174811</v>
      </c>
      <c r="B245" t="s">
        <v>3</v>
      </c>
    </row>
    <row r="246" spans="1:24" x14ac:dyDescent="0.25">
      <c r="A246">
        <v>10002875</v>
      </c>
      <c r="B246" t="s">
        <v>3</v>
      </c>
    </row>
    <row r="247" spans="1:24" x14ac:dyDescent="0.25">
      <c r="A247" s="19">
        <v>10023080</v>
      </c>
      <c r="B247" t="s">
        <v>3</v>
      </c>
    </row>
    <row r="248" spans="1:24" x14ac:dyDescent="0.25">
      <c r="A248">
        <v>10025212</v>
      </c>
      <c r="B248" t="s">
        <v>3</v>
      </c>
    </row>
    <row r="249" spans="1:24" x14ac:dyDescent="0.25">
      <c r="A249" s="14">
        <v>10069407</v>
      </c>
      <c r="B249" t="s">
        <v>3</v>
      </c>
    </row>
    <row r="250" spans="1:24" x14ac:dyDescent="0.25">
      <c r="A250">
        <v>10071135</v>
      </c>
      <c r="B250" t="s">
        <v>3</v>
      </c>
      <c r="W250">
        <v>2.6</v>
      </c>
      <c r="X250">
        <v>2.7</v>
      </c>
    </row>
    <row r="251" spans="1:24" x14ac:dyDescent="0.25">
      <c r="A251">
        <v>10083649</v>
      </c>
      <c r="B251" t="s">
        <v>3</v>
      </c>
    </row>
    <row r="252" spans="1:24" x14ac:dyDescent="0.25">
      <c r="A252">
        <v>10102021</v>
      </c>
      <c r="B252" t="s">
        <v>3</v>
      </c>
    </row>
    <row r="253" spans="1:24" x14ac:dyDescent="0.25">
      <c r="A253" s="14">
        <v>10123729</v>
      </c>
      <c r="B253" t="s">
        <v>3</v>
      </c>
    </row>
    <row r="254" spans="1:24" x14ac:dyDescent="0.25">
      <c r="A254">
        <v>10144736</v>
      </c>
      <c r="B254" t="s">
        <v>3</v>
      </c>
    </row>
    <row r="255" spans="1:24" x14ac:dyDescent="0.25">
      <c r="A255" s="14">
        <v>10157275</v>
      </c>
      <c r="B255" t="s">
        <v>3</v>
      </c>
    </row>
    <row r="256" spans="1:24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0" x14ac:dyDescent="0.25">
      <c r="A289" s="14">
        <v>500129</v>
      </c>
      <c r="B289" t="s">
        <v>0</v>
      </c>
    </row>
    <row r="290" spans="1:20" x14ac:dyDescent="0.25">
      <c r="A290" s="20">
        <v>1002033</v>
      </c>
      <c r="B290" t="s">
        <v>0</v>
      </c>
    </row>
    <row r="291" spans="1:20" x14ac:dyDescent="0.25">
      <c r="A291" s="14">
        <v>1003457</v>
      </c>
      <c r="B291" t="s">
        <v>0</v>
      </c>
    </row>
    <row r="292" spans="1:20" x14ac:dyDescent="0.25">
      <c r="A292" s="14">
        <v>2005223</v>
      </c>
      <c r="B292" t="s">
        <v>0</v>
      </c>
    </row>
    <row r="293" spans="1:20" x14ac:dyDescent="0.25">
      <c r="A293">
        <v>2006107</v>
      </c>
      <c r="B293" t="s">
        <v>0</v>
      </c>
    </row>
    <row r="294" spans="1:20" x14ac:dyDescent="0.25">
      <c r="A294" s="14">
        <v>2012014</v>
      </c>
      <c r="B294" t="s">
        <v>0</v>
      </c>
      <c r="D294">
        <v>2.4</v>
      </c>
      <c r="O294">
        <v>2.46</v>
      </c>
    </row>
    <row r="295" spans="1:20" x14ac:dyDescent="0.25">
      <c r="A295" s="14">
        <v>3000152</v>
      </c>
      <c r="B295" t="s">
        <v>0</v>
      </c>
      <c r="K295">
        <v>2.38</v>
      </c>
    </row>
    <row r="296" spans="1:20" x14ac:dyDescent="0.25">
      <c r="A296">
        <v>3014566</v>
      </c>
      <c r="B296" t="s">
        <v>0</v>
      </c>
    </row>
    <row r="297" spans="1:20" x14ac:dyDescent="0.25">
      <c r="A297">
        <v>3015058</v>
      </c>
      <c r="B297" t="s">
        <v>0</v>
      </c>
      <c r="D297">
        <v>2.5</v>
      </c>
      <c r="E297">
        <v>2.4</v>
      </c>
      <c r="F297">
        <v>2.1</v>
      </c>
      <c r="G297">
        <v>2</v>
      </c>
      <c r="M297">
        <v>2.1</v>
      </c>
      <c r="N297">
        <v>2.1</v>
      </c>
      <c r="R297">
        <v>2.2000000000000002</v>
      </c>
      <c r="T297">
        <v>2.2000000000000002</v>
      </c>
    </row>
    <row r="298" spans="1:20" x14ac:dyDescent="0.25">
      <c r="A298" s="18">
        <v>4000996</v>
      </c>
      <c r="B298" t="s">
        <v>0</v>
      </c>
      <c r="M298">
        <v>2</v>
      </c>
    </row>
    <row r="299" spans="1:20" x14ac:dyDescent="0.25">
      <c r="A299">
        <v>4003768</v>
      </c>
      <c r="B299" t="s">
        <v>0</v>
      </c>
    </row>
    <row r="300" spans="1:20" x14ac:dyDescent="0.25">
      <c r="A300">
        <v>4006540</v>
      </c>
      <c r="B300" t="s">
        <v>0</v>
      </c>
    </row>
    <row r="301" spans="1:20" x14ac:dyDescent="0.25">
      <c r="A301">
        <v>4007054</v>
      </c>
      <c r="B301" t="s">
        <v>0</v>
      </c>
    </row>
    <row r="302" spans="1:20" x14ac:dyDescent="0.25">
      <c r="A302">
        <v>4011002</v>
      </c>
      <c r="B302" t="s">
        <v>0</v>
      </c>
    </row>
    <row r="303" spans="1:20" x14ac:dyDescent="0.25">
      <c r="A303">
        <v>4900268</v>
      </c>
      <c r="B303" t="s">
        <v>0</v>
      </c>
    </row>
    <row r="304" spans="1:20" x14ac:dyDescent="0.25">
      <c r="A304">
        <v>5001097</v>
      </c>
      <c r="B304" t="s">
        <v>0</v>
      </c>
      <c r="F304">
        <v>2.4</v>
      </c>
    </row>
    <row r="305" spans="1:3" x14ac:dyDescent="0.25">
      <c r="A305">
        <v>5001098</v>
      </c>
      <c r="B305" t="s">
        <v>0</v>
      </c>
      <c r="C305">
        <v>2.5</v>
      </c>
    </row>
    <row r="306" spans="1:3" x14ac:dyDescent="0.25">
      <c r="A306">
        <v>5006152</v>
      </c>
      <c r="B306" t="s">
        <v>0</v>
      </c>
    </row>
    <row r="307" spans="1:3" x14ac:dyDescent="0.25">
      <c r="A307" s="16">
        <v>5011824</v>
      </c>
      <c r="B307" t="s">
        <v>0</v>
      </c>
    </row>
    <row r="308" spans="1:3" x14ac:dyDescent="0.25">
      <c r="A308">
        <v>5016179</v>
      </c>
      <c r="B308" t="s">
        <v>0</v>
      </c>
    </row>
    <row r="309" spans="1:3" x14ac:dyDescent="0.25">
      <c r="A309">
        <v>5018677</v>
      </c>
      <c r="B309" t="s">
        <v>0</v>
      </c>
    </row>
    <row r="310" spans="1:3" x14ac:dyDescent="0.25">
      <c r="A310">
        <v>8012361</v>
      </c>
      <c r="B310" t="s">
        <v>0</v>
      </c>
    </row>
    <row r="311" spans="1:3" x14ac:dyDescent="0.25">
      <c r="A311">
        <v>7079011</v>
      </c>
      <c r="B311" t="s">
        <v>0</v>
      </c>
    </row>
    <row r="312" spans="1:3" x14ac:dyDescent="0.25">
      <c r="A312">
        <v>8055349</v>
      </c>
      <c r="B312" t="s">
        <v>0</v>
      </c>
    </row>
    <row r="313" spans="1:3" x14ac:dyDescent="0.25">
      <c r="A313">
        <v>8135416</v>
      </c>
      <c r="B313" t="s">
        <v>0</v>
      </c>
    </row>
    <row r="314" spans="1:3" x14ac:dyDescent="0.25">
      <c r="A314">
        <v>93018945</v>
      </c>
      <c r="B314" t="s">
        <v>0</v>
      </c>
    </row>
    <row r="315" spans="1:3" x14ac:dyDescent="0.25">
      <c r="A315">
        <v>94009028</v>
      </c>
      <c r="B315" t="s">
        <v>0</v>
      </c>
    </row>
    <row r="316" spans="1:3" x14ac:dyDescent="0.25">
      <c r="A316">
        <v>95005907</v>
      </c>
      <c r="B316" t="s">
        <v>0</v>
      </c>
    </row>
    <row r="317" spans="1:3" x14ac:dyDescent="0.25">
      <c r="A317">
        <v>95900164</v>
      </c>
      <c r="B317" t="s">
        <v>0</v>
      </c>
    </row>
    <row r="318" spans="1:3" x14ac:dyDescent="0.25">
      <c r="A318">
        <v>96015811</v>
      </c>
      <c r="B318" t="s">
        <v>0</v>
      </c>
    </row>
    <row r="319" spans="1:3" x14ac:dyDescent="0.25">
      <c r="A319">
        <v>97001240</v>
      </c>
      <c r="B319" t="s">
        <v>0</v>
      </c>
    </row>
    <row r="320" spans="1:3" x14ac:dyDescent="0.25">
      <c r="A320">
        <v>97005366</v>
      </c>
      <c r="B320" t="s">
        <v>0</v>
      </c>
    </row>
    <row r="321" spans="1:13" x14ac:dyDescent="0.25">
      <c r="A321">
        <v>98000595</v>
      </c>
      <c r="B321" t="s">
        <v>0</v>
      </c>
    </row>
    <row r="322" spans="1:13" x14ac:dyDescent="0.25">
      <c r="A322">
        <v>98002692</v>
      </c>
      <c r="B322" t="s">
        <v>0</v>
      </c>
    </row>
    <row r="323" spans="1:13" x14ac:dyDescent="0.25">
      <c r="A323">
        <v>98005277</v>
      </c>
      <c r="B323" t="s">
        <v>0</v>
      </c>
    </row>
    <row r="324" spans="1:13" x14ac:dyDescent="0.25">
      <c r="A324">
        <v>99001815</v>
      </c>
      <c r="B324" t="s">
        <v>0</v>
      </c>
    </row>
    <row r="325" spans="1:13" x14ac:dyDescent="0.25">
      <c r="A325">
        <v>6012361</v>
      </c>
      <c r="B325" t="s">
        <v>0</v>
      </c>
    </row>
    <row r="326" spans="1:13" x14ac:dyDescent="0.25">
      <c r="A326">
        <v>6015793</v>
      </c>
      <c r="B326" t="s">
        <v>0</v>
      </c>
    </row>
    <row r="327" spans="1:13" x14ac:dyDescent="0.25">
      <c r="A327">
        <v>6043619</v>
      </c>
      <c r="B327" t="s">
        <v>0</v>
      </c>
    </row>
    <row r="328" spans="1:13" x14ac:dyDescent="0.25">
      <c r="A328">
        <v>7001097</v>
      </c>
      <c r="B328" t="s">
        <v>0</v>
      </c>
    </row>
    <row r="329" spans="1:13" x14ac:dyDescent="0.25">
      <c r="A329">
        <v>7011435</v>
      </c>
      <c r="B329" t="s">
        <v>0</v>
      </c>
    </row>
    <row r="330" spans="1:13" x14ac:dyDescent="0.25">
      <c r="A330">
        <v>7045811</v>
      </c>
      <c r="B330" t="s">
        <v>0</v>
      </c>
    </row>
    <row r="331" spans="1:13" x14ac:dyDescent="0.25">
      <c r="A331">
        <v>7071198</v>
      </c>
      <c r="B331" t="s">
        <v>0</v>
      </c>
    </row>
    <row r="332" spans="1:13" x14ac:dyDescent="0.25">
      <c r="A332">
        <v>7101143</v>
      </c>
      <c r="B332" t="s">
        <v>0</v>
      </c>
    </row>
    <row r="333" spans="1:13" x14ac:dyDescent="0.25">
      <c r="A333">
        <v>8073350</v>
      </c>
      <c r="B333" t="s">
        <v>0</v>
      </c>
    </row>
    <row r="334" spans="1:13" x14ac:dyDescent="0.25">
      <c r="A334">
        <v>8073645</v>
      </c>
      <c r="B334" t="s">
        <v>0</v>
      </c>
    </row>
    <row r="335" spans="1:13" x14ac:dyDescent="0.25">
      <c r="A335" s="20">
        <v>8089666</v>
      </c>
      <c r="B335" t="s">
        <v>0</v>
      </c>
      <c r="H335">
        <v>2</v>
      </c>
      <c r="I335" s="23">
        <v>1.9</v>
      </c>
      <c r="J335">
        <v>2</v>
      </c>
      <c r="L335" s="23">
        <v>1.8</v>
      </c>
      <c r="M335">
        <v>1.9</v>
      </c>
    </row>
    <row r="336" spans="1:13" x14ac:dyDescent="0.25">
      <c r="A336">
        <v>8103536</v>
      </c>
      <c r="B336" t="s">
        <v>0</v>
      </c>
    </row>
    <row r="337" spans="1:15" x14ac:dyDescent="0.25">
      <c r="A337" s="21">
        <v>8124816</v>
      </c>
      <c r="B337" t="s">
        <v>0</v>
      </c>
    </row>
    <row r="338" spans="1:15" x14ac:dyDescent="0.25">
      <c r="A338">
        <v>9003267</v>
      </c>
      <c r="B338" t="s">
        <v>0</v>
      </c>
    </row>
    <row r="339" spans="1:15" x14ac:dyDescent="0.25">
      <c r="A339">
        <v>9036964</v>
      </c>
      <c r="B339" t="s">
        <v>0</v>
      </c>
    </row>
    <row r="340" spans="1:15" x14ac:dyDescent="0.25">
      <c r="A340">
        <v>9090287</v>
      </c>
      <c r="B340" t="s">
        <v>0</v>
      </c>
      <c r="N340">
        <v>2.1</v>
      </c>
      <c r="O340">
        <v>2.0699999999999998</v>
      </c>
    </row>
    <row r="341" spans="1:15" x14ac:dyDescent="0.25">
      <c r="A341">
        <v>9095148</v>
      </c>
      <c r="B341" t="s">
        <v>0</v>
      </c>
    </row>
    <row r="342" spans="1:15" x14ac:dyDescent="0.25">
      <c r="A342" s="14">
        <v>9104979</v>
      </c>
      <c r="B342" t="s">
        <v>0</v>
      </c>
    </row>
    <row r="343" spans="1:15" x14ac:dyDescent="0.25">
      <c r="A343">
        <v>9139514</v>
      </c>
      <c r="B343" t="s">
        <v>0</v>
      </c>
    </row>
    <row r="344" spans="1:15" x14ac:dyDescent="0.25">
      <c r="A344">
        <v>10020659</v>
      </c>
      <c r="B344" t="s">
        <v>0</v>
      </c>
    </row>
    <row r="345" spans="1:15" x14ac:dyDescent="0.25">
      <c r="A345">
        <v>10025902</v>
      </c>
      <c r="B345" t="s">
        <v>0</v>
      </c>
    </row>
    <row r="346" spans="1:15" x14ac:dyDescent="0.25">
      <c r="A346">
        <v>10027654</v>
      </c>
      <c r="B346" t="s">
        <v>0</v>
      </c>
    </row>
    <row r="347" spans="1:15" x14ac:dyDescent="0.25">
      <c r="A347">
        <v>10084485</v>
      </c>
      <c r="B347" t="s">
        <v>0</v>
      </c>
    </row>
    <row r="348" spans="1:15" x14ac:dyDescent="0.25">
      <c r="A348">
        <v>10098420</v>
      </c>
      <c r="B348" t="s">
        <v>0</v>
      </c>
    </row>
    <row r="349" spans="1:15" x14ac:dyDescent="0.25">
      <c r="A349">
        <v>10129565</v>
      </c>
      <c r="B349" t="s">
        <v>0</v>
      </c>
    </row>
    <row r="350" spans="1:15" x14ac:dyDescent="0.25">
      <c r="A350" s="14">
        <v>10146828</v>
      </c>
      <c r="B350" t="s">
        <v>0</v>
      </c>
    </row>
    <row r="351" spans="1:15" x14ac:dyDescent="0.25">
      <c r="A351">
        <v>10163776</v>
      </c>
      <c r="B351" t="s">
        <v>0</v>
      </c>
    </row>
    <row r="352" spans="1:15" x14ac:dyDescent="0.25">
      <c r="A352">
        <v>10173664</v>
      </c>
      <c r="B352" t="s">
        <v>0</v>
      </c>
      <c r="O352">
        <v>2.4300000000000002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7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E34"/>
  <sheetViews>
    <sheetView workbookViewId="0">
      <selection activeCell="E3" sqref="E3:E6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0.28515625" bestFit="1" customWidth="1"/>
    <col min="4" max="4" width="81.140625" bestFit="1" customWidth="1"/>
    <col min="5" max="5" width="30.28515625" bestFit="1" customWidth="1"/>
  </cols>
  <sheetData>
    <row r="1" spans="1:5" x14ac:dyDescent="0.25">
      <c r="A1" s="43" t="s">
        <v>96</v>
      </c>
      <c r="B1" s="43" t="s">
        <v>97</v>
      </c>
      <c r="C1" s="43" t="s">
        <v>2668</v>
      </c>
      <c r="D1" s="43" t="s">
        <v>95</v>
      </c>
      <c r="E1" s="43" t="s">
        <v>133</v>
      </c>
    </row>
    <row r="2" spans="1:5" x14ac:dyDescent="0.25">
      <c r="A2" s="43">
        <v>3015058</v>
      </c>
      <c r="B2" s="43" t="s">
        <v>0</v>
      </c>
      <c r="C2" s="43" t="s">
        <v>2668</v>
      </c>
      <c r="D2" s="43" t="s">
        <v>2680</v>
      </c>
      <c r="E2" s="43">
        <v>8</v>
      </c>
    </row>
    <row r="3" spans="1:5" x14ac:dyDescent="0.25">
      <c r="A3" s="43">
        <v>6015647</v>
      </c>
      <c r="B3" s="43" t="s">
        <v>3</v>
      </c>
      <c r="C3" s="43" t="s">
        <v>2668</v>
      </c>
      <c r="D3" s="43" t="s">
        <v>2675</v>
      </c>
      <c r="E3" s="43">
        <v>5</v>
      </c>
    </row>
    <row r="4" spans="1:5" x14ac:dyDescent="0.25">
      <c r="A4" s="43">
        <v>8089666</v>
      </c>
      <c r="B4" s="43" t="s">
        <v>0</v>
      </c>
      <c r="C4" s="43" t="s">
        <v>2668</v>
      </c>
      <c r="D4" s="43" t="s">
        <v>2681</v>
      </c>
      <c r="E4" s="43">
        <v>5</v>
      </c>
    </row>
    <row r="5" spans="1:5" x14ac:dyDescent="0.25">
      <c r="A5" s="43">
        <v>10010926</v>
      </c>
      <c r="B5" s="43" t="s">
        <v>5</v>
      </c>
      <c r="C5" s="43" t="s">
        <v>2668</v>
      </c>
      <c r="D5" s="43" t="s">
        <v>2669</v>
      </c>
      <c r="E5" s="43">
        <v>4</v>
      </c>
    </row>
    <row r="6" spans="1:5" x14ac:dyDescent="0.25">
      <c r="A6" s="43">
        <v>5004654</v>
      </c>
      <c r="B6" s="43" t="s">
        <v>5</v>
      </c>
      <c r="C6" s="43" t="s">
        <v>2668</v>
      </c>
      <c r="D6" s="43" t="s">
        <v>2671</v>
      </c>
      <c r="E6" s="43">
        <v>4</v>
      </c>
    </row>
    <row r="7" spans="1:5" x14ac:dyDescent="0.25">
      <c r="A7" s="43">
        <v>2000646</v>
      </c>
      <c r="B7" s="43" t="s">
        <v>5</v>
      </c>
      <c r="C7" s="43" t="s">
        <v>2668</v>
      </c>
      <c r="D7" s="43" t="s">
        <v>2670</v>
      </c>
      <c r="E7" s="43">
        <v>3</v>
      </c>
    </row>
    <row r="8" spans="1:5" x14ac:dyDescent="0.25">
      <c r="A8" s="43">
        <v>4289</v>
      </c>
      <c r="B8" s="43" t="s">
        <v>3</v>
      </c>
      <c r="C8" s="43" t="s">
        <v>2668</v>
      </c>
      <c r="D8" s="43" t="s">
        <v>2672</v>
      </c>
      <c r="E8" s="43">
        <v>3</v>
      </c>
    </row>
    <row r="9" spans="1:5" x14ac:dyDescent="0.25">
      <c r="A9" s="43">
        <v>500245</v>
      </c>
      <c r="B9" s="43" t="s">
        <v>3</v>
      </c>
      <c r="C9" s="43" t="s">
        <v>2668</v>
      </c>
      <c r="D9" s="43" t="s">
        <v>2673</v>
      </c>
      <c r="E9" s="43">
        <v>3</v>
      </c>
    </row>
    <row r="10" spans="1:5" x14ac:dyDescent="0.25">
      <c r="A10" s="43">
        <v>2005572</v>
      </c>
      <c r="B10" s="43" t="s">
        <v>3</v>
      </c>
      <c r="C10" s="43" t="s">
        <v>2668</v>
      </c>
      <c r="D10" s="43" t="s">
        <v>2674</v>
      </c>
      <c r="E10" s="43">
        <v>3</v>
      </c>
    </row>
    <row r="11" spans="1:5" x14ac:dyDescent="0.25">
      <c r="A11" s="43">
        <v>7086224</v>
      </c>
      <c r="B11" s="43" t="s">
        <v>3</v>
      </c>
      <c r="C11" s="43" t="s">
        <v>2668</v>
      </c>
      <c r="D11" s="43" t="s">
        <v>2676</v>
      </c>
      <c r="E11" s="43">
        <v>2</v>
      </c>
    </row>
    <row r="12" spans="1:5" x14ac:dyDescent="0.25">
      <c r="A12" s="43">
        <v>9040167</v>
      </c>
      <c r="B12" s="43" t="s">
        <v>3</v>
      </c>
      <c r="C12" s="43" t="s">
        <v>2668</v>
      </c>
      <c r="D12" s="43" t="s">
        <v>2677</v>
      </c>
      <c r="E12" s="43">
        <v>2</v>
      </c>
    </row>
    <row r="13" spans="1:5" x14ac:dyDescent="0.25">
      <c r="A13" s="43">
        <v>10071135</v>
      </c>
      <c r="B13" s="43" t="s">
        <v>3</v>
      </c>
      <c r="C13" s="43" t="s">
        <v>2668</v>
      </c>
      <c r="D13" s="43" t="s">
        <v>2678</v>
      </c>
      <c r="E13" s="43">
        <v>2</v>
      </c>
    </row>
    <row r="14" spans="1:5" x14ac:dyDescent="0.25">
      <c r="A14" s="43">
        <v>2012014</v>
      </c>
      <c r="B14" s="43" t="s">
        <v>0</v>
      </c>
      <c r="C14" s="43" t="s">
        <v>2668</v>
      </c>
      <c r="D14" s="43" t="s">
        <v>2679</v>
      </c>
      <c r="E14" s="43">
        <v>2</v>
      </c>
    </row>
    <row r="15" spans="1:5" x14ac:dyDescent="0.25">
      <c r="A15" s="43">
        <v>9090287</v>
      </c>
      <c r="B15" s="43" t="s">
        <v>0</v>
      </c>
      <c r="C15" s="43" t="s">
        <v>2668</v>
      </c>
      <c r="D15" s="43" t="s">
        <v>2682</v>
      </c>
      <c r="E15" s="43">
        <v>2</v>
      </c>
    </row>
    <row r="16" spans="1:5" x14ac:dyDescent="0.25">
      <c r="A16" s="43">
        <v>9003370</v>
      </c>
      <c r="B16" s="43" t="s">
        <v>5</v>
      </c>
      <c r="C16" s="43" t="s">
        <v>2668</v>
      </c>
      <c r="D16" s="43" t="s">
        <v>2652</v>
      </c>
      <c r="E16" s="43">
        <v>1</v>
      </c>
    </row>
    <row r="17" spans="1:5" x14ac:dyDescent="0.25">
      <c r="A17" s="43">
        <v>9031387</v>
      </c>
      <c r="B17" s="43" t="s">
        <v>5</v>
      </c>
      <c r="C17" s="43" t="s">
        <v>2668</v>
      </c>
      <c r="D17" s="43" t="s">
        <v>2665</v>
      </c>
      <c r="E17" s="43">
        <v>1</v>
      </c>
    </row>
    <row r="18" spans="1:5" x14ac:dyDescent="0.25">
      <c r="A18" s="43">
        <v>9039416</v>
      </c>
      <c r="B18" s="43" t="s">
        <v>5</v>
      </c>
      <c r="C18" s="43" t="s">
        <v>2668</v>
      </c>
      <c r="D18" s="43" t="s">
        <v>2657</v>
      </c>
      <c r="E18" s="43">
        <v>1</v>
      </c>
    </row>
    <row r="19" spans="1:5" x14ac:dyDescent="0.25">
      <c r="A19" s="43">
        <v>9052398</v>
      </c>
      <c r="B19" s="43" t="s">
        <v>5</v>
      </c>
      <c r="C19" s="43" t="s">
        <v>2668</v>
      </c>
      <c r="D19" s="43" t="s">
        <v>2665</v>
      </c>
      <c r="E19" s="43">
        <v>1</v>
      </c>
    </row>
    <row r="20" spans="1:5" x14ac:dyDescent="0.25">
      <c r="A20" s="43">
        <v>3909</v>
      </c>
      <c r="B20" s="43" t="s">
        <v>5</v>
      </c>
      <c r="C20" s="43" t="s">
        <v>2668</v>
      </c>
      <c r="D20" s="43" t="s">
        <v>2656</v>
      </c>
      <c r="E20" s="43">
        <v>1</v>
      </c>
    </row>
    <row r="21" spans="1:5" x14ac:dyDescent="0.25">
      <c r="A21" s="43">
        <v>1009760</v>
      </c>
      <c r="B21" s="43" t="s">
        <v>5</v>
      </c>
      <c r="C21" s="43" t="s">
        <v>2668</v>
      </c>
      <c r="D21" s="43" t="s">
        <v>2655</v>
      </c>
      <c r="E21" s="43">
        <v>1</v>
      </c>
    </row>
    <row r="22" spans="1:5" x14ac:dyDescent="0.25">
      <c r="A22" s="43">
        <v>4002206</v>
      </c>
      <c r="B22" s="43" t="s">
        <v>5</v>
      </c>
      <c r="C22" s="43" t="s">
        <v>2668</v>
      </c>
      <c r="D22" s="43" t="s">
        <v>2652</v>
      </c>
      <c r="E22" s="43">
        <v>1</v>
      </c>
    </row>
    <row r="23" spans="1:5" x14ac:dyDescent="0.25">
      <c r="A23" s="43">
        <v>4011027</v>
      </c>
      <c r="B23" s="43" t="s">
        <v>5</v>
      </c>
      <c r="C23" s="43" t="s">
        <v>2668</v>
      </c>
      <c r="D23" s="43" t="s">
        <v>2654</v>
      </c>
      <c r="E23" s="43">
        <v>1</v>
      </c>
    </row>
    <row r="24" spans="1:5" x14ac:dyDescent="0.25">
      <c r="A24" s="43">
        <v>2002573</v>
      </c>
      <c r="B24" s="43" t="s">
        <v>3</v>
      </c>
      <c r="C24" s="43" t="s">
        <v>2668</v>
      </c>
      <c r="D24" s="43" t="s">
        <v>2659</v>
      </c>
      <c r="E24" s="43">
        <v>1</v>
      </c>
    </row>
    <row r="25" spans="1:5" x14ac:dyDescent="0.25">
      <c r="A25" s="43">
        <v>3009633</v>
      </c>
      <c r="B25" s="43" t="s">
        <v>3</v>
      </c>
      <c r="C25" s="43" t="s">
        <v>2668</v>
      </c>
      <c r="D25" s="43" t="s">
        <v>2663</v>
      </c>
      <c r="E25" s="43">
        <v>1</v>
      </c>
    </row>
    <row r="26" spans="1:5" x14ac:dyDescent="0.25">
      <c r="A26" s="43">
        <v>3011892</v>
      </c>
      <c r="B26" s="43" t="s">
        <v>3</v>
      </c>
      <c r="C26" s="43" t="s">
        <v>2668</v>
      </c>
      <c r="D26" s="43" t="s">
        <v>2661</v>
      </c>
      <c r="E26" s="43">
        <v>1</v>
      </c>
    </row>
    <row r="27" spans="1:5" x14ac:dyDescent="0.25">
      <c r="A27" s="43">
        <v>9083682</v>
      </c>
      <c r="B27" s="43" t="s">
        <v>3</v>
      </c>
      <c r="C27" s="43" t="s">
        <v>2668</v>
      </c>
      <c r="D27" s="43" t="s">
        <v>2651</v>
      </c>
      <c r="E27" s="43">
        <v>1</v>
      </c>
    </row>
    <row r="28" spans="1:5" x14ac:dyDescent="0.25">
      <c r="A28" s="43">
        <v>3000152</v>
      </c>
      <c r="B28" s="43" t="s">
        <v>0</v>
      </c>
      <c r="C28" s="43" t="s">
        <v>2668</v>
      </c>
      <c r="D28" s="43" t="s">
        <v>2651</v>
      </c>
      <c r="E28" s="43">
        <v>1</v>
      </c>
    </row>
    <row r="29" spans="1:5" x14ac:dyDescent="0.25">
      <c r="A29" s="43">
        <v>4000996</v>
      </c>
      <c r="B29" s="43" t="s">
        <v>0</v>
      </c>
      <c r="C29" s="43" t="s">
        <v>2668</v>
      </c>
      <c r="D29" s="43" t="s">
        <v>2653</v>
      </c>
      <c r="E29" s="43">
        <v>1</v>
      </c>
    </row>
    <row r="30" spans="1:5" x14ac:dyDescent="0.25">
      <c r="A30" s="43">
        <v>5001097</v>
      </c>
      <c r="B30" s="43" t="s">
        <v>0</v>
      </c>
      <c r="C30" s="43" t="s">
        <v>2668</v>
      </c>
      <c r="D30" s="43" t="s">
        <v>2646</v>
      </c>
      <c r="E30" s="43">
        <v>1</v>
      </c>
    </row>
    <row r="31" spans="1:5" x14ac:dyDescent="0.25">
      <c r="A31" s="43">
        <v>5001098</v>
      </c>
      <c r="B31" s="43" t="s">
        <v>0</v>
      </c>
      <c r="C31" s="43" t="s">
        <v>2668</v>
      </c>
      <c r="D31" s="43" t="s">
        <v>2643</v>
      </c>
      <c r="E31" s="43">
        <v>1</v>
      </c>
    </row>
    <row r="32" spans="1:5" x14ac:dyDescent="0.25">
      <c r="A32" s="43">
        <v>10173664</v>
      </c>
      <c r="B32" s="43" t="s">
        <v>0</v>
      </c>
      <c r="C32" s="43" t="s">
        <v>2668</v>
      </c>
      <c r="D32" s="43" t="s">
        <v>2655</v>
      </c>
      <c r="E32" s="43">
        <v>1</v>
      </c>
    </row>
    <row r="34" spans="1:5" x14ac:dyDescent="0.25">
      <c r="A34">
        <f>SUBTOTAL(2,Kalzium[Edited_BfArM Nummer2])</f>
        <v>31</v>
      </c>
      <c r="E34">
        <f>SUBTOTAL(9,Kalzium[Total Number of Observations])</f>
        <v>65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K370"/>
  <sheetViews>
    <sheetView workbookViewId="0">
      <selection sqref="A1:K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9.42578125" customWidth="1"/>
    <col min="4" max="6" width="28.42578125" customWidth="1"/>
    <col min="7" max="7" width="26.85546875" customWidth="1"/>
    <col min="8" max="11" width="18.28515625" customWidth="1"/>
  </cols>
  <sheetData>
    <row r="1" spans="1:11" x14ac:dyDescent="0.25">
      <c r="A1" s="6" t="s">
        <v>96</v>
      </c>
      <c r="B1" s="7" t="s">
        <v>97</v>
      </c>
      <c r="C1" s="2" t="s">
        <v>2683</v>
      </c>
      <c r="D1" s="2" t="s">
        <v>2684</v>
      </c>
      <c r="E1" s="2" t="s">
        <v>2685</v>
      </c>
      <c r="F1" s="2" t="s">
        <v>2686</v>
      </c>
      <c r="G1" s="2" t="s">
        <v>2687</v>
      </c>
      <c r="H1" s="2" t="s">
        <v>2688</v>
      </c>
      <c r="I1" s="2" t="s">
        <v>2689</v>
      </c>
      <c r="J1" s="2" t="s">
        <v>2690</v>
      </c>
      <c r="K1" s="2" t="s">
        <v>2691</v>
      </c>
    </row>
    <row r="2" spans="1:11" x14ac:dyDescent="0.25">
      <c r="A2">
        <v>7072184</v>
      </c>
      <c r="B2" t="s">
        <v>20</v>
      </c>
    </row>
    <row r="3" spans="1:11" x14ac:dyDescent="0.25">
      <c r="A3">
        <v>9108231</v>
      </c>
      <c r="B3" t="s">
        <v>20</v>
      </c>
    </row>
    <row r="4" spans="1:11" x14ac:dyDescent="0.25">
      <c r="A4">
        <v>12061933</v>
      </c>
      <c r="B4" t="s">
        <v>20</v>
      </c>
    </row>
    <row r="5" spans="1:11" x14ac:dyDescent="0.25">
      <c r="A5">
        <v>95005911</v>
      </c>
      <c r="B5" t="s">
        <v>20</v>
      </c>
    </row>
    <row r="6" spans="1:11" x14ac:dyDescent="0.25">
      <c r="A6">
        <v>99001908</v>
      </c>
      <c r="B6" t="s">
        <v>20</v>
      </c>
    </row>
    <row r="7" spans="1:11" x14ac:dyDescent="0.25">
      <c r="A7">
        <v>99004067</v>
      </c>
      <c r="B7" t="s">
        <v>20</v>
      </c>
    </row>
    <row r="8" spans="1:11" x14ac:dyDescent="0.25">
      <c r="A8">
        <v>97002136</v>
      </c>
      <c r="B8" t="s">
        <v>20</v>
      </c>
    </row>
    <row r="9" spans="1:11" x14ac:dyDescent="0.25">
      <c r="A9">
        <v>1502</v>
      </c>
      <c r="B9" t="s">
        <v>20</v>
      </c>
    </row>
    <row r="10" spans="1:11" x14ac:dyDescent="0.25">
      <c r="A10">
        <v>4003543</v>
      </c>
      <c r="B10" t="s">
        <v>20</v>
      </c>
    </row>
    <row r="11" spans="1:11" x14ac:dyDescent="0.25">
      <c r="A11">
        <v>4900261</v>
      </c>
      <c r="B11" t="s">
        <v>20</v>
      </c>
    </row>
    <row r="13" spans="1:11" x14ac:dyDescent="0.25">
      <c r="A13">
        <v>14242856</v>
      </c>
      <c r="B13" t="s">
        <v>18</v>
      </c>
    </row>
    <row r="14" spans="1:11" x14ac:dyDescent="0.25">
      <c r="A14">
        <v>99001183</v>
      </c>
      <c r="B14" t="s">
        <v>18</v>
      </c>
    </row>
    <row r="15" spans="1:11" x14ac:dyDescent="0.25">
      <c r="A15">
        <v>3000983</v>
      </c>
      <c r="B15" t="s">
        <v>18</v>
      </c>
    </row>
    <row r="16" spans="1:11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10" x14ac:dyDescent="0.25">
      <c r="A161">
        <v>4011027</v>
      </c>
      <c r="B161" t="s">
        <v>5</v>
      </c>
      <c r="J161">
        <v>0.23</v>
      </c>
    </row>
    <row r="162" spans="1:10" x14ac:dyDescent="0.25">
      <c r="A162">
        <v>4011920</v>
      </c>
      <c r="B162" t="s">
        <v>5</v>
      </c>
    </row>
    <row r="163" spans="1:10" x14ac:dyDescent="0.25">
      <c r="A163">
        <v>4012248</v>
      </c>
      <c r="B163" t="s">
        <v>5</v>
      </c>
    </row>
    <row r="164" spans="1:10" x14ac:dyDescent="0.25">
      <c r="A164">
        <v>4013603</v>
      </c>
      <c r="B164" t="s">
        <v>5</v>
      </c>
    </row>
    <row r="165" spans="1:10" x14ac:dyDescent="0.25">
      <c r="A165">
        <v>5004654</v>
      </c>
      <c r="B165" t="s">
        <v>5</v>
      </c>
    </row>
    <row r="166" spans="1:10" x14ac:dyDescent="0.25">
      <c r="A166" s="16">
        <v>5006761</v>
      </c>
      <c r="B166" t="s">
        <v>5</v>
      </c>
    </row>
    <row r="167" spans="1:10" x14ac:dyDescent="0.25">
      <c r="A167">
        <v>5008807</v>
      </c>
      <c r="B167" t="s">
        <v>5</v>
      </c>
    </row>
    <row r="168" spans="1:10" x14ac:dyDescent="0.25">
      <c r="A168">
        <v>5009400</v>
      </c>
      <c r="B168" t="s">
        <v>5</v>
      </c>
    </row>
    <row r="169" spans="1:10" x14ac:dyDescent="0.25">
      <c r="A169">
        <v>5013211</v>
      </c>
      <c r="B169" t="s">
        <v>5</v>
      </c>
    </row>
    <row r="170" spans="1:10" x14ac:dyDescent="0.25">
      <c r="A170">
        <v>5013494</v>
      </c>
      <c r="B170" t="s">
        <v>5</v>
      </c>
    </row>
    <row r="171" spans="1:10" x14ac:dyDescent="0.25">
      <c r="A171" s="15">
        <v>5016255</v>
      </c>
      <c r="B171" t="s">
        <v>5</v>
      </c>
    </row>
    <row r="172" spans="1:10" x14ac:dyDescent="0.25">
      <c r="A172">
        <v>6005884</v>
      </c>
      <c r="B172" t="s">
        <v>5</v>
      </c>
    </row>
    <row r="173" spans="1:10" x14ac:dyDescent="0.25">
      <c r="A173">
        <v>6012448</v>
      </c>
      <c r="B173" t="s">
        <v>5</v>
      </c>
    </row>
    <row r="174" spans="1:10" x14ac:dyDescent="0.25">
      <c r="A174">
        <v>7000457</v>
      </c>
      <c r="B174" t="s">
        <v>5</v>
      </c>
    </row>
    <row r="175" spans="1:10" x14ac:dyDescent="0.25">
      <c r="A175" s="15">
        <v>7072644</v>
      </c>
      <c r="B175" t="s">
        <v>5</v>
      </c>
    </row>
    <row r="176" spans="1:10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11" x14ac:dyDescent="0.25">
      <c r="A289" s="14">
        <v>500129</v>
      </c>
      <c r="B289" t="s">
        <v>0</v>
      </c>
    </row>
    <row r="290" spans="1:11" x14ac:dyDescent="0.25">
      <c r="A290" s="20">
        <v>1002033</v>
      </c>
      <c r="B290" t="s">
        <v>0</v>
      </c>
    </row>
    <row r="291" spans="1:11" x14ac:dyDescent="0.25">
      <c r="A291" s="14">
        <v>1003457</v>
      </c>
      <c r="B291" t="s">
        <v>0</v>
      </c>
    </row>
    <row r="292" spans="1:11" x14ac:dyDescent="0.25">
      <c r="A292" s="14">
        <v>2005223</v>
      </c>
      <c r="B292" t="s">
        <v>0</v>
      </c>
    </row>
    <row r="293" spans="1:11" x14ac:dyDescent="0.25">
      <c r="A293">
        <v>2006107</v>
      </c>
      <c r="B293" t="s">
        <v>0</v>
      </c>
    </row>
    <row r="294" spans="1:11" x14ac:dyDescent="0.25">
      <c r="A294" s="14">
        <v>2012014</v>
      </c>
      <c r="B294" t="s">
        <v>0</v>
      </c>
      <c r="C294">
        <v>0.8</v>
      </c>
      <c r="K294">
        <v>0.67</v>
      </c>
    </row>
    <row r="295" spans="1:11" x14ac:dyDescent="0.25">
      <c r="A295" s="14">
        <v>3000152</v>
      </c>
      <c r="B295" t="s">
        <v>0</v>
      </c>
    </row>
    <row r="296" spans="1:11" x14ac:dyDescent="0.25">
      <c r="A296">
        <v>3014566</v>
      </c>
      <c r="B296" t="s">
        <v>0</v>
      </c>
    </row>
    <row r="297" spans="1:11" x14ac:dyDescent="0.25">
      <c r="A297">
        <v>3015058</v>
      </c>
      <c r="B297" t="s">
        <v>0</v>
      </c>
      <c r="D297">
        <v>0.94499999999999995</v>
      </c>
    </row>
    <row r="298" spans="1:11" x14ac:dyDescent="0.25">
      <c r="A298" s="18">
        <v>4000996</v>
      </c>
      <c r="B298" t="s">
        <v>0</v>
      </c>
    </row>
    <row r="299" spans="1:11" x14ac:dyDescent="0.25">
      <c r="A299">
        <v>4003768</v>
      </c>
      <c r="B299" t="s">
        <v>0</v>
      </c>
    </row>
    <row r="300" spans="1:11" x14ac:dyDescent="0.25">
      <c r="A300">
        <v>4006540</v>
      </c>
      <c r="B300" t="s">
        <v>0</v>
      </c>
    </row>
    <row r="301" spans="1:11" x14ac:dyDescent="0.25">
      <c r="A301">
        <v>4007054</v>
      </c>
      <c r="B301" t="s">
        <v>0</v>
      </c>
    </row>
    <row r="302" spans="1:11" x14ac:dyDescent="0.25">
      <c r="A302">
        <v>4011002</v>
      </c>
      <c r="B302" t="s">
        <v>0</v>
      </c>
    </row>
    <row r="303" spans="1:11" x14ac:dyDescent="0.25">
      <c r="A303">
        <v>4900268</v>
      </c>
      <c r="B303" t="s">
        <v>0</v>
      </c>
    </row>
    <row r="304" spans="1:11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9" x14ac:dyDescent="0.25">
      <c r="A321">
        <v>98000595</v>
      </c>
      <c r="B321" t="s">
        <v>0</v>
      </c>
    </row>
    <row r="322" spans="1:9" x14ac:dyDescent="0.25">
      <c r="A322">
        <v>98002692</v>
      </c>
      <c r="B322" t="s">
        <v>0</v>
      </c>
    </row>
    <row r="323" spans="1:9" x14ac:dyDescent="0.25">
      <c r="A323">
        <v>98005277</v>
      </c>
      <c r="B323" t="s">
        <v>0</v>
      </c>
    </row>
    <row r="324" spans="1:9" x14ac:dyDescent="0.25">
      <c r="A324">
        <v>99001815</v>
      </c>
      <c r="B324" t="s">
        <v>0</v>
      </c>
    </row>
    <row r="325" spans="1:9" x14ac:dyDescent="0.25">
      <c r="A325">
        <v>6012361</v>
      </c>
      <c r="B325" t="s">
        <v>0</v>
      </c>
    </row>
    <row r="326" spans="1:9" x14ac:dyDescent="0.25">
      <c r="A326">
        <v>6015793</v>
      </c>
      <c r="B326" t="s">
        <v>0</v>
      </c>
    </row>
    <row r="327" spans="1:9" x14ac:dyDescent="0.25">
      <c r="A327">
        <v>6043619</v>
      </c>
      <c r="B327" t="s">
        <v>0</v>
      </c>
    </row>
    <row r="328" spans="1:9" x14ac:dyDescent="0.25">
      <c r="A328">
        <v>7001097</v>
      </c>
      <c r="B328" t="s">
        <v>0</v>
      </c>
    </row>
    <row r="329" spans="1:9" x14ac:dyDescent="0.25">
      <c r="A329">
        <v>7011435</v>
      </c>
      <c r="B329" t="s">
        <v>0</v>
      </c>
    </row>
    <row r="330" spans="1:9" x14ac:dyDescent="0.25">
      <c r="A330">
        <v>7045811</v>
      </c>
      <c r="B330" t="s">
        <v>0</v>
      </c>
    </row>
    <row r="331" spans="1:9" x14ac:dyDescent="0.25">
      <c r="A331">
        <v>7071198</v>
      </c>
      <c r="B331" t="s">
        <v>0</v>
      </c>
    </row>
    <row r="332" spans="1:9" x14ac:dyDescent="0.25">
      <c r="A332">
        <v>7101143</v>
      </c>
      <c r="B332" t="s">
        <v>0</v>
      </c>
    </row>
    <row r="333" spans="1:9" x14ac:dyDescent="0.25">
      <c r="A333">
        <v>8073350</v>
      </c>
      <c r="B333" t="s">
        <v>0</v>
      </c>
    </row>
    <row r="334" spans="1:9" x14ac:dyDescent="0.25">
      <c r="A334">
        <v>8073645</v>
      </c>
      <c r="B334" t="s">
        <v>0</v>
      </c>
    </row>
    <row r="335" spans="1:9" x14ac:dyDescent="0.25">
      <c r="A335" s="20">
        <v>8089666</v>
      </c>
      <c r="B335" t="s">
        <v>0</v>
      </c>
      <c r="E335">
        <v>0.61</v>
      </c>
      <c r="F335">
        <v>0.56999999999999995</v>
      </c>
      <c r="H335" s="23">
        <v>0.63</v>
      </c>
      <c r="I335">
        <v>0.68</v>
      </c>
    </row>
    <row r="336" spans="1:9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6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E7"/>
  <sheetViews>
    <sheetView workbookViewId="0">
      <selection activeCell="E8" sqref="E8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3.7109375" bestFit="1" customWidth="1"/>
    <col min="4" max="4" width="81.140625" bestFit="1" customWidth="1"/>
    <col min="5" max="5" width="30.28515625" bestFit="1" customWidth="1"/>
  </cols>
  <sheetData>
    <row r="1" spans="1:5" x14ac:dyDescent="0.25">
      <c r="A1" s="43" t="s">
        <v>96</v>
      </c>
      <c r="B1" s="43" t="s">
        <v>97</v>
      </c>
      <c r="C1" s="43" t="s">
        <v>2692</v>
      </c>
      <c r="D1" s="43" t="s">
        <v>95</v>
      </c>
      <c r="E1" s="43" t="s">
        <v>133</v>
      </c>
    </row>
    <row r="2" spans="1:5" x14ac:dyDescent="0.25">
      <c r="A2" s="43">
        <v>4011027</v>
      </c>
      <c r="B2" s="43" t="s">
        <v>5</v>
      </c>
      <c r="C2" s="43" t="s">
        <v>2692</v>
      </c>
      <c r="D2" s="43" t="s">
        <v>2690</v>
      </c>
      <c r="E2" s="43">
        <v>1</v>
      </c>
    </row>
    <row r="3" spans="1:5" x14ac:dyDescent="0.25">
      <c r="A3" s="43">
        <v>2012014</v>
      </c>
      <c r="B3" s="43" t="s">
        <v>0</v>
      </c>
      <c r="C3" s="43" t="s">
        <v>2692</v>
      </c>
      <c r="D3" s="43" t="s">
        <v>2693</v>
      </c>
      <c r="E3" s="43">
        <v>2</v>
      </c>
    </row>
    <row r="4" spans="1:5" x14ac:dyDescent="0.25">
      <c r="A4" s="43">
        <v>3015058</v>
      </c>
      <c r="B4" s="43" t="s">
        <v>0</v>
      </c>
      <c r="C4" s="43" t="s">
        <v>2692</v>
      </c>
      <c r="D4" s="43" t="s">
        <v>2684</v>
      </c>
      <c r="E4" s="43">
        <v>1</v>
      </c>
    </row>
    <row r="5" spans="1:5" x14ac:dyDescent="0.25">
      <c r="A5" s="43">
        <v>8089666</v>
      </c>
      <c r="B5" s="43" t="s">
        <v>0</v>
      </c>
      <c r="C5" s="43" t="s">
        <v>2692</v>
      </c>
      <c r="D5" s="43" t="s">
        <v>2694</v>
      </c>
      <c r="E5" s="43">
        <v>4</v>
      </c>
    </row>
    <row r="7" spans="1:5" x14ac:dyDescent="0.25">
      <c r="A7">
        <f>SUBTOTAL(2,Magnesium[Edited_BfArM Nummer2])</f>
        <v>4</v>
      </c>
      <c r="E7">
        <f>SUBTOTAL(9,Magnesium[Total Number of Observations])</f>
        <v>8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I370"/>
  <sheetViews>
    <sheetView workbookViewId="0">
      <selection sqref="A1:I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4.42578125" customWidth="1"/>
    <col min="4" max="4" width="25.42578125" customWidth="1"/>
    <col min="5" max="5" width="22.85546875" customWidth="1"/>
    <col min="6" max="7" width="14.28515625" customWidth="1"/>
    <col min="8" max="9" width="15.28515625" customWidth="1"/>
  </cols>
  <sheetData>
    <row r="1" spans="1:9" x14ac:dyDescent="0.25">
      <c r="A1" s="6" t="s">
        <v>96</v>
      </c>
      <c r="B1" s="7" t="s">
        <v>97</v>
      </c>
      <c r="C1" s="2" t="s">
        <v>2695</v>
      </c>
      <c r="D1" s="2" t="s">
        <v>2701</v>
      </c>
      <c r="E1" s="2" t="s">
        <v>2696</v>
      </c>
      <c r="F1" s="2" t="s">
        <v>2697</v>
      </c>
      <c r="G1" s="2" t="s">
        <v>2698</v>
      </c>
      <c r="H1" s="2" t="s">
        <v>2699</v>
      </c>
      <c r="I1" s="2" t="s">
        <v>2700</v>
      </c>
    </row>
    <row r="2" spans="1:9" x14ac:dyDescent="0.25">
      <c r="A2">
        <v>7072184</v>
      </c>
      <c r="B2" t="s">
        <v>20</v>
      </c>
    </row>
    <row r="3" spans="1:9" x14ac:dyDescent="0.25">
      <c r="A3">
        <v>9108231</v>
      </c>
      <c r="B3" t="s">
        <v>20</v>
      </c>
    </row>
    <row r="4" spans="1:9" x14ac:dyDescent="0.25">
      <c r="A4">
        <v>12061933</v>
      </c>
      <c r="B4" t="s">
        <v>20</v>
      </c>
    </row>
    <row r="5" spans="1:9" x14ac:dyDescent="0.25">
      <c r="A5">
        <v>95005911</v>
      </c>
      <c r="B5" t="s">
        <v>20</v>
      </c>
    </row>
    <row r="6" spans="1:9" x14ac:dyDescent="0.25">
      <c r="A6">
        <v>99001908</v>
      </c>
      <c r="B6" t="s">
        <v>20</v>
      </c>
    </row>
    <row r="7" spans="1:9" x14ac:dyDescent="0.25">
      <c r="A7">
        <v>99004067</v>
      </c>
      <c r="B7" t="s">
        <v>20</v>
      </c>
    </row>
    <row r="8" spans="1:9" x14ac:dyDescent="0.25">
      <c r="A8">
        <v>97002136</v>
      </c>
      <c r="B8" t="s">
        <v>20</v>
      </c>
    </row>
    <row r="9" spans="1:9" x14ac:dyDescent="0.25">
      <c r="A9">
        <v>1502</v>
      </c>
      <c r="B9" t="s">
        <v>20</v>
      </c>
    </row>
    <row r="10" spans="1:9" x14ac:dyDescent="0.25">
      <c r="A10">
        <v>4003543</v>
      </c>
      <c r="B10" t="s">
        <v>20</v>
      </c>
    </row>
    <row r="11" spans="1:9" x14ac:dyDescent="0.25">
      <c r="A11">
        <v>4900261</v>
      </c>
      <c r="B11" t="s">
        <v>20</v>
      </c>
    </row>
    <row r="13" spans="1:9" x14ac:dyDescent="0.25">
      <c r="A13">
        <v>14242856</v>
      </c>
      <c r="B13" t="s">
        <v>18</v>
      </c>
    </row>
    <row r="14" spans="1:9" x14ac:dyDescent="0.25">
      <c r="A14">
        <v>99001183</v>
      </c>
      <c r="B14" t="s">
        <v>18</v>
      </c>
    </row>
    <row r="15" spans="1:9" x14ac:dyDescent="0.25">
      <c r="A15">
        <v>3000983</v>
      </c>
      <c r="B15" t="s">
        <v>18</v>
      </c>
    </row>
    <row r="16" spans="1:9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8" x14ac:dyDescent="0.25">
      <c r="A81">
        <v>8127397</v>
      </c>
      <c r="B81" t="s">
        <v>5</v>
      </c>
    </row>
    <row r="82" spans="1:8" x14ac:dyDescent="0.25">
      <c r="A82">
        <v>8130998</v>
      </c>
      <c r="B82" t="s">
        <v>5</v>
      </c>
    </row>
    <row r="83" spans="1:8" x14ac:dyDescent="0.25">
      <c r="A83" s="14">
        <v>9002836</v>
      </c>
      <c r="B83" t="s">
        <v>5</v>
      </c>
    </row>
    <row r="84" spans="1:8" x14ac:dyDescent="0.25">
      <c r="A84" s="14">
        <v>9003331</v>
      </c>
      <c r="B84" t="s">
        <v>5</v>
      </c>
    </row>
    <row r="85" spans="1:8" x14ac:dyDescent="0.25">
      <c r="A85">
        <v>9003370</v>
      </c>
      <c r="B85" t="s">
        <v>5</v>
      </c>
    </row>
    <row r="86" spans="1:8" x14ac:dyDescent="0.25">
      <c r="A86">
        <v>9016278</v>
      </c>
      <c r="B86" t="s">
        <v>5</v>
      </c>
    </row>
    <row r="87" spans="1:8" x14ac:dyDescent="0.25">
      <c r="A87">
        <v>9030684</v>
      </c>
      <c r="B87" t="s">
        <v>5</v>
      </c>
    </row>
    <row r="88" spans="1:8" x14ac:dyDescent="0.25">
      <c r="A88">
        <v>9031387</v>
      </c>
      <c r="B88" t="s">
        <v>5</v>
      </c>
      <c r="H88">
        <v>106</v>
      </c>
    </row>
    <row r="89" spans="1:8" x14ac:dyDescent="0.25">
      <c r="A89">
        <v>9038676</v>
      </c>
      <c r="B89" t="s">
        <v>5</v>
      </c>
    </row>
    <row r="90" spans="1:8" x14ac:dyDescent="0.25">
      <c r="A90" s="14">
        <v>9039416</v>
      </c>
      <c r="B90" t="s">
        <v>5</v>
      </c>
    </row>
    <row r="91" spans="1:8" x14ac:dyDescent="0.25">
      <c r="A91">
        <v>9042861</v>
      </c>
      <c r="B91" t="s">
        <v>5</v>
      </c>
    </row>
    <row r="92" spans="1:8" x14ac:dyDescent="0.25">
      <c r="A92" s="14">
        <v>9044899</v>
      </c>
      <c r="B92" t="s">
        <v>5</v>
      </c>
    </row>
    <row r="93" spans="1:8" x14ac:dyDescent="0.25">
      <c r="A93">
        <v>9052398</v>
      </c>
      <c r="B93" t="s">
        <v>5</v>
      </c>
    </row>
    <row r="94" spans="1:8" x14ac:dyDescent="0.25">
      <c r="A94">
        <v>9085204</v>
      </c>
      <c r="B94" t="s">
        <v>5</v>
      </c>
    </row>
    <row r="95" spans="1:8" x14ac:dyDescent="0.25">
      <c r="A95">
        <v>9105492</v>
      </c>
      <c r="B95" t="s">
        <v>5</v>
      </c>
    </row>
    <row r="96" spans="1:8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9" x14ac:dyDescent="0.25">
      <c r="A225">
        <v>97005797</v>
      </c>
      <c r="B225" t="s">
        <v>3</v>
      </c>
    </row>
    <row r="226" spans="1:9" x14ac:dyDescent="0.25">
      <c r="A226">
        <v>99000345</v>
      </c>
      <c r="B226" t="s">
        <v>3</v>
      </c>
    </row>
    <row r="227" spans="1:9" x14ac:dyDescent="0.25">
      <c r="A227" s="14">
        <v>5006592</v>
      </c>
      <c r="B227" t="s">
        <v>3</v>
      </c>
    </row>
    <row r="228" spans="1:9" x14ac:dyDescent="0.25">
      <c r="A228">
        <v>5007274</v>
      </c>
      <c r="B228" t="s">
        <v>3</v>
      </c>
    </row>
    <row r="229" spans="1:9" x14ac:dyDescent="0.25">
      <c r="A229">
        <v>5015851</v>
      </c>
      <c r="B229" t="s">
        <v>3</v>
      </c>
    </row>
    <row r="230" spans="1:9" x14ac:dyDescent="0.25">
      <c r="A230">
        <v>6015647</v>
      </c>
      <c r="B230" t="s">
        <v>3</v>
      </c>
    </row>
    <row r="231" spans="1:9" x14ac:dyDescent="0.25">
      <c r="A231" s="14">
        <v>6056633</v>
      </c>
      <c r="B231" t="s">
        <v>3</v>
      </c>
    </row>
    <row r="232" spans="1:9" x14ac:dyDescent="0.25">
      <c r="A232">
        <v>7086224</v>
      </c>
      <c r="B232" t="s">
        <v>3</v>
      </c>
      <c r="I232">
        <v>111</v>
      </c>
    </row>
    <row r="233" spans="1:9" x14ac:dyDescent="0.25">
      <c r="A233" s="14">
        <v>8040959</v>
      </c>
      <c r="B233" t="s">
        <v>3</v>
      </c>
    </row>
    <row r="234" spans="1:9" x14ac:dyDescent="0.25">
      <c r="A234">
        <v>8107048</v>
      </c>
      <c r="B234" t="s">
        <v>3</v>
      </c>
    </row>
    <row r="235" spans="1:9" x14ac:dyDescent="0.25">
      <c r="A235" s="14">
        <v>8124044</v>
      </c>
      <c r="B235" t="s">
        <v>3</v>
      </c>
    </row>
    <row r="236" spans="1:9" x14ac:dyDescent="0.25">
      <c r="A236">
        <v>8142949</v>
      </c>
      <c r="B236" t="s">
        <v>3</v>
      </c>
    </row>
    <row r="237" spans="1:9" x14ac:dyDescent="0.25">
      <c r="A237">
        <v>9023306</v>
      </c>
      <c r="B237" t="s">
        <v>3</v>
      </c>
    </row>
    <row r="238" spans="1:9" x14ac:dyDescent="0.25">
      <c r="A238">
        <v>9034464</v>
      </c>
      <c r="B238" t="s">
        <v>3</v>
      </c>
    </row>
    <row r="239" spans="1:9" x14ac:dyDescent="0.25">
      <c r="A239">
        <v>9040167</v>
      </c>
      <c r="B239" t="s">
        <v>3</v>
      </c>
    </row>
    <row r="240" spans="1:9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5" x14ac:dyDescent="0.25">
      <c r="A289" s="14">
        <v>500129</v>
      </c>
      <c r="B289" t="s">
        <v>0</v>
      </c>
    </row>
    <row r="290" spans="1:5" x14ac:dyDescent="0.25">
      <c r="A290" s="20">
        <v>1002033</v>
      </c>
      <c r="B290" t="s">
        <v>0</v>
      </c>
    </row>
    <row r="291" spans="1:5" x14ac:dyDescent="0.25">
      <c r="A291" s="14">
        <v>1003457</v>
      </c>
      <c r="B291" t="s">
        <v>0</v>
      </c>
    </row>
    <row r="292" spans="1:5" x14ac:dyDescent="0.25">
      <c r="A292" s="14">
        <v>2005223</v>
      </c>
      <c r="B292" t="s">
        <v>0</v>
      </c>
    </row>
    <row r="293" spans="1:5" x14ac:dyDescent="0.25">
      <c r="A293">
        <v>2006107</v>
      </c>
      <c r="B293" t="s">
        <v>0</v>
      </c>
    </row>
    <row r="294" spans="1:5" x14ac:dyDescent="0.25">
      <c r="A294" s="14">
        <v>2012014</v>
      </c>
      <c r="B294" t="s">
        <v>0</v>
      </c>
    </row>
    <row r="295" spans="1:5" x14ac:dyDescent="0.25">
      <c r="A295" s="14">
        <v>3000152</v>
      </c>
      <c r="B295" t="s">
        <v>0</v>
      </c>
      <c r="E295">
        <v>95.9</v>
      </c>
    </row>
    <row r="296" spans="1:5" x14ac:dyDescent="0.25">
      <c r="A296">
        <v>3014566</v>
      </c>
      <c r="B296" t="s">
        <v>0</v>
      </c>
    </row>
    <row r="297" spans="1:5" x14ac:dyDescent="0.25">
      <c r="A297">
        <v>3015058</v>
      </c>
      <c r="B297" t="s">
        <v>0</v>
      </c>
    </row>
    <row r="298" spans="1:5" x14ac:dyDescent="0.25">
      <c r="A298" s="18">
        <v>4000996</v>
      </c>
      <c r="B298" t="s">
        <v>0</v>
      </c>
    </row>
    <row r="299" spans="1:5" x14ac:dyDescent="0.25">
      <c r="A299">
        <v>4003768</v>
      </c>
      <c r="B299" t="s">
        <v>0</v>
      </c>
    </row>
    <row r="300" spans="1:5" x14ac:dyDescent="0.25">
      <c r="A300">
        <v>4006540</v>
      </c>
      <c r="B300" t="s">
        <v>0</v>
      </c>
    </row>
    <row r="301" spans="1:5" x14ac:dyDescent="0.25">
      <c r="A301">
        <v>4007054</v>
      </c>
      <c r="B301" t="s">
        <v>0</v>
      </c>
    </row>
    <row r="302" spans="1:5" x14ac:dyDescent="0.25">
      <c r="A302">
        <v>4011002</v>
      </c>
      <c r="B302" t="s">
        <v>0</v>
      </c>
    </row>
    <row r="303" spans="1:5" x14ac:dyDescent="0.25">
      <c r="A303">
        <v>4900268</v>
      </c>
      <c r="B303" t="s">
        <v>0</v>
      </c>
    </row>
    <row r="304" spans="1:5" x14ac:dyDescent="0.25">
      <c r="A304">
        <v>5001097</v>
      </c>
      <c r="B304" t="s">
        <v>0</v>
      </c>
    </row>
    <row r="305" spans="1:7" x14ac:dyDescent="0.25">
      <c r="A305">
        <v>5001098</v>
      </c>
      <c r="B305" t="s">
        <v>0</v>
      </c>
    </row>
    <row r="306" spans="1:7" x14ac:dyDescent="0.25">
      <c r="A306">
        <v>5006152</v>
      </c>
      <c r="B306" t="s">
        <v>0</v>
      </c>
      <c r="G306">
        <v>104</v>
      </c>
    </row>
    <row r="307" spans="1:7" x14ac:dyDescent="0.25">
      <c r="A307" s="16">
        <v>5011824</v>
      </c>
      <c r="B307" t="s">
        <v>0</v>
      </c>
    </row>
    <row r="308" spans="1:7" x14ac:dyDescent="0.25">
      <c r="A308">
        <v>5016179</v>
      </c>
      <c r="B308" t="s">
        <v>0</v>
      </c>
    </row>
    <row r="309" spans="1:7" x14ac:dyDescent="0.25">
      <c r="A309">
        <v>5018677</v>
      </c>
      <c r="B309" t="s">
        <v>0</v>
      </c>
    </row>
    <row r="310" spans="1:7" x14ac:dyDescent="0.25">
      <c r="A310">
        <v>8012361</v>
      </c>
      <c r="B310" t="s">
        <v>0</v>
      </c>
    </row>
    <row r="311" spans="1:7" x14ac:dyDescent="0.25">
      <c r="A311">
        <v>7079011</v>
      </c>
      <c r="B311" t="s">
        <v>0</v>
      </c>
    </row>
    <row r="312" spans="1:7" x14ac:dyDescent="0.25">
      <c r="A312">
        <v>8055349</v>
      </c>
      <c r="B312" t="s">
        <v>0</v>
      </c>
    </row>
    <row r="313" spans="1:7" x14ac:dyDescent="0.25">
      <c r="A313">
        <v>8135416</v>
      </c>
      <c r="B313" t="s">
        <v>0</v>
      </c>
    </row>
    <row r="314" spans="1:7" x14ac:dyDescent="0.25">
      <c r="A314">
        <v>93018945</v>
      </c>
      <c r="B314" t="s">
        <v>0</v>
      </c>
    </row>
    <row r="315" spans="1:7" x14ac:dyDescent="0.25">
      <c r="A315">
        <v>94009028</v>
      </c>
      <c r="B315" t="s">
        <v>0</v>
      </c>
    </row>
    <row r="316" spans="1:7" x14ac:dyDescent="0.25">
      <c r="A316">
        <v>95005907</v>
      </c>
      <c r="B316" t="s">
        <v>0</v>
      </c>
    </row>
    <row r="317" spans="1:7" x14ac:dyDescent="0.25">
      <c r="A317">
        <v>95900164</v>
      </c>
      <c r="B317" t="s">
        <v>0</v>
      </c>
    </row>
    <row r="318" spans="1:7" x14ac:dyDescent="0.25">
      <c r="A318">
        <v>96015811</v>
      </c>
      <c r="B318" t="s">
        <v>0</v>
      </c>
    </row>
    <row r="319" spans="1:7" x14ac:dyDescent="0.25">
      <c r="A319">
        <v>97001240</v>
      </c>
      <c r="B319" t="s">
        <v>0</v>
      </c>
    </row>
    <row r="320" spans="1:7" x14ac:dyDescent="0.25">
      <c r="A320">
        <v>97005366</v>
      </c>
      <c r="B320" t="s">
        <v>0</v>
      </c>
    </row>
    <row r="321" spans="1:7" x14ac:dyDescent="0.25">
      <c r="A321">
        <v>98000595</v>
      </c>
      <c r="B321" t="s">
        <v>0</v>
      </c>
    </row>
    <row r="322" spans="1:7" x14ac:dyDescent="0.25">
      <c r="A322">
        <v>98002692</v>
      </c>
      <c r="B322" t="s">
        <v>0</v>
      </c>
    </row>
    <row r="323" spans="1:7" x14ac:dyDescent="0.25">
      <c r="A323">
        <v>98005277</v>
      </c>
      <c r="B323" t="s">
        <v>0</v>
      </c>
    </row>
    <row r="324" spans="1:7" x14ac:dyDescent="0.25">
      <c r="A324">
        <v>99001815</v>
      </c>
      <c r="B324" t="s">
        <v>0</v>
      </c>
    </row>
    <row r="325" spans="1:7" x14ac:dyDescent="0.25">
      <c r="A325">
        <v>6012361</v>
      </c>
      <c r="B325" t="s">
        <v>0</v>
      </c>
    </row>
    <row r="326" spans="1:7" x14ac:dyDescent="0.25">
      <c r="A326">
        <v>6015793</v>
      </c>
      <c r="B326" t="s">
        <v>0</v>
      </c>
    </row>
    <row r="327" spans="1:7" x14ac:dyDescent="0.25">
      <c r="A327">
        <v>6043619</v>
      </c>
      <c r="B327" t="s">
        <v>0</v>
      </c>
    </row>
    <row r="328" spans="1:7" x14ac:dyDescent="0.25">
      <c r="A328">
        <v>7001097</v>
      </c>
      <c r="B328" t="s">
        <v>0</v>
      </c>
    </row>
    <row r="329" spans="1:7" x14ac:dyDescent="0.25">
      <c r="A329">
        <v>7011435</v>
      </c>
      <c r="B329" t="s">
        <v>0</v>
      </c>
    </row>
    <row r="330" spans="1:7" x14ac:dyDescent="0.25">
      <c r="A330">
        <v>7045811</v>
      </c>
      <c r="B330" t="s">
        <v>0</v>
      </c>
    </row>
    <row r="331" spans="1:7" x14ac:dyDescent="0.25">
      <c r="A331">
        <v>7071198</v>
      </c>
      <c r="B331" t="s">
        <v>0</v>
      </c>
    </row>
    <row r="332" spans="1:7" x14ac:dyDescent="0.25">
      <c r="A332">
        <v>7101143</v>
      </c>
      <c r="B332" t="s">
        <v>0</v>
      </c>
    </row>
    <row r="333" spans="1:7" x14ac:dyDescent="0.25">
      <c r="A333">
        <v>8073350</v>
      </c>
      <c r="B333" t="s">
        <v>0</v>
      </c>
    </row>
    <row r="334" spans="1:7" x14ac:dyDescent="0.25">
      <c r="A334">
        <v>8073645</v>
      </c>
      <c r="B334" t="s">
        <v>0</v>
      </c>
    </row>
    <row r="335" spans="1:7" x14ac:dyDescent="0.25">
      <c r="A335" s="20">
        <v>8089666</v>
      </c>
      <c r="B335" t="s">
        <v>0</v>
      </c>
      <c r="C335">
        <v>108</v>
      </c>
      <c r="D335">
        <v>114</v>
      </c>
      <c r="F335" s="23">
        <v>112</v>
      </c>
      <c r="G335">
        <v>106</v>
      </c>
    </row>
    <row r="336" spans="1:7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6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E8"/>
  <sheetViews>
    <sheetView workbookViewId="0">
      <selection activeCell="E9" sqref="E9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9.7109375" bestFit="1" customWidth="1"/>
    <col min="4" max="4" width="72.85546875" bestFit="1" customWidth="1"/>
    <col min="5" max="5" width="30.28515625" bestFit="1" customWidth="1"/>
  </cols>
  <sheetData>
    <row r="1" spans="1:5" x14ac:dyDescent="0.25">
      <c r="A1" s="43" t="s">
        <v>96</v>
      </c>
      <c r="B1" s="43" t="s">
        <v>97</v>
      </c>
      <c r="C1" s="43" t="s">
        <v>2702</v>
      </c>
      <c r="D1" s="43" t="s">
        <v>95</v>
      </c>
      <c r="E1" s="43" t="s">
        <v>133</v>
      </c>
    </row>
    <row r="2" spans="1:5" x14ac:dyDescent="0.25">
      <c r="A2" s="43">
        <v>9031387</v>
      </c>
      <c r="B2" s="43" t="s">
        <v>5</v>
      </c>
      <c r="C2" s="43" t="s">
        <v>2702</v>
      </c>
      <c r="D2" s="43" t="s">
        <v>2699</v>
      </c>
      <c r="E2" s="43">
        <v>1</v>
      </c>
    </row>
    <row r="3" spans="1:5" x14ac:dyDescent="0.25">
      <c r="A3" s="43">
        <v>7086224</v>
      </c>
      <c r="B3" s="43" t="s">
        <v>3</v>
      </c>
      <c r="C3" s="43" t="s">
        <v>2702</v>
      </c>
      <c r="D3" s="43" t="s">
        <v>2700</v>
      </c>
      <c r="E3" s="43">
        <v>1</v>
      </c>
    </row>
    <row r="4" spans="1:5" x14ac:dyDescent="0.25">
      <c r="A4" s="43">
        <v>3000152</v>
      </c>
      <c r="B4" s="43" t="s">
        <v>0</v>
      </c>
      <c r="C4" s="43" t="s">
        <v>2702</v>
      </c>
      <c r="D4" s="43" t="s">
        <v>2696</v>
      </c>
      <c r="E4" s="43">
        <v>1</v>
      </c>
    </row>
    <row r="5" spans="1:5" x14ac:dyDescent="0.25">
      <c r="A5" s="43">
        <v>5006152</v>
      </c>
      <c r="B5" s="43" t="s">
        <v>0</v>
      </c>
      <c r="C5" s="43" t="s">
        <v>2702</v>
      </c>
      <c r="D5" s="43" t="s">
        <v>2698</v>
      </c>
      <c r="E5" s="43">
        <v>1</v>
      </c>
    </row>
    <row r="6" spans="1:5" x14ac:dyDescent="0.25">
      <c r="A6" s="43">
        <v>8089666</v>
      </c>
      <c r="B6" s="43" t="s">
        <v>0</v>
      </c>
      <c r="C6" s="43" t="s">
        <v>2702</v>
      </c>
      <c r="D6" s="43" t="s">
        <v>2703</v>
      </c>
      <c r="E6" s="43">
        <v>4</v>
      </c>
    </row>
    <row r="8" spans="1:5" x14ac:dyDescent="0.25">
      <c r="A8">
        <f>SUBTOTAL(2,Tabelle120_2[Edited_BfArM Nummer2])</f>
        <v>5</v>
      </c>
      <c r="E8">
        <f>SUBTOTAL(9,Tabelle120_2[Total Number of Observations])</f>
        <v>8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M370"/>
  <sheetViews>
    <sheetView workbookViewId="0">
      <selection sqref="A1:M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30.140625" customWidth="1"/>
    <col min="4" max="4" width="27.5703125" customWidth="1"/>
    <col min="5" max="7" width="19" customWidth="1"/>
    <col min="8" max="13" width="20" customWidth="1"/>
  </cols>
  <sheetData>
    <row r="1" spans="1:13" x14ac:dyDescent="0.25">
      <c r="A1" s="6" t="s">
        <v>96</v>
      </c>
      <c r="B1" s="7" t="s">
        <v>97</v>
      </c>
      <c r="C1" s="2" t="s">
        <v>2704</v>
      </c>
      <c r="D1" s="2" t="s">
        <v>2705</v>
      </c>
      <c r="E1" s="2" t="s">
        <v>2706</v>
      </c>
      <c r="F1" s="2" t="s">
        <v>2707</v>
      </c>
      <c r="G1" s="2" t="s">
        <v>2708</v>
      </c>
      <c r="H1" s="2" t="s">
        <v>2709</v>
      </c>
      <c r="I1" s="2" t="s">
        <v>2710</v>
      </c>
      <c r="J1" s="2" t="s">
        <v>2711</v>
      </c>
      <c r="K1" s="2" t="s">
        <v>2712</v>
      </c>
      <c r="L1" s="2" t="s">
        <v>2713</v>
      </c>
      <c r="M1" s="2" t="s">
        <v>2714</v>
      </c>
    </row>
    <row r="2" spans="1:13" x14ac:dyDescent="0.25">
      <c r="A2">
        <v>7072184</v>
      </c>
      <c r="B2" t="s">
        <v>20</v>
      </c>
    </row>
    <row r="3" spans="1:13" x14ac:dyDescent="0.25">
      <c r="A3">
        <v>9108231</v>
      </c>
      <c r="B3" t="s">
        <v>20</v>
      </c>
    </row>
    <row r="4" spans="1:13" x14ac:dyDescent="0.25">
      <c r="A4">
        <v>12061933</v>
      </c>
      <c r="B4" t="s">
        <v>20</v>
      </c>
    </row>
    <row r="5" spans="1:13" x14ac:dyDescent="0.25">
      <c r="A5">
        <v>95005911</v>
      </c>
      <c r="B5" t="s">
        <v>20</v>
      </c>
    </row>
    <row r="6" spans="1:13" x14ac:dyDescent="0.25">
      <c r="A6">
        <v>99001908</v>
      </c>
      <c r="B6" t="s">
        <v>20</v>
      </c>
    </row>
    <row r="7" spans="1:13" x14ac:dyDescent="0.25">
      <c r="A7">
        <v>99004067</v>
      </c>
      <c r="B7" t="s">
        <v>20</v>
      </c>
    </row>
    <row r="8" spans="1:13" x14ac:dyDescent="0.25">
      <c r="A8">
        <v>97002136</v>
      </c>
      <c r="B8" t="s">
        <v>20</v>
      </c>
    </row>
    <row r="9" spans="1:13" x14ac:dyDescent="0.25">
      <c r="A9">
        <v>1502</v>
      </c>
      <c r="B9" t="s">
        <v>20</v>
      </c>
    </row>
    <row r="10" spans="1:13" x14ac:dyDescent="0.25">
      <c r="A10">
        <v>4003543</v>
      </c>
      <c r="B10" t="s">
        <v>20</v>
      </c>
    </row>
    <row r="11" spans="1:13" x14ac:dyDescent="0.25">
      <c r="A11">
        <v>4900261</v>
      </c>
      <c r="B11" t="s">
        <v>20</v>
      </c>
    </row>
    <row r="13" spans="1:13" x14ac:dyDescent="0.25">
      <c r="A13">
        <v>14242856</v>
      </c>
      <c r="B13" t="s">
        <v>18</v>
      </c>
    </row>
    <row r="14" spans="1:13" x14ac:dyDescent="0.25">
      <c r="A14">
        <v>99001183</v>
      </c>
      <c r="B14" t="s">
        <v>18</v>
      </c>
    </row>
    <row r="15" spans="1:13" x14ac:dyDescent="0.25">
      <c r="A15">
        <v>3000983</v>
      </c>
      <c r="B15" t="s">
        <v>18</v>
      </c>
    </row>
    <row r="16" spans="1:13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9" x14ac:dyDescent="0.25">
      <c r="A65" s="14">
        <v>6012681</v>
      </c>
      <c r="B65" t="s">
        <v>5</v>
      </c>
    </row>
    <row r="66" spans="1:9" x14ac:dyDescent="0.25">
      <c r="A66">
        <v>6014511</v>
      </c>
      <c r="B66" t="s">
        <v>5</v>
      </c>
    </row>
    <row r="67" spans="1:9" x14ac:dyDescent="0.25">
      <c r="A67">
        <v>6045127</v>
      </c>
      <c r="B67" t="s">
        <v>5</v>
      </c>
    </row>
    <row r="68" spans="1:9" x14ac:dyDescent="0.25">
      <c r="A68" s="14">
        <v>7000458</v>
      </c>
      <c r="B68" t="s">
        <v>5</v>
      </c>
    </row>
    <row r="69" spans="1:9" x14ac:dyDescent="0.25">
      <c r="A69">
        <v>7015502</v>
      </c>
      <c r="B69" t="s">
        <v>5</v>
      </c>
    </row>
    <row r="70" spans="1:9" x14ac:dyDescent="0.25">
      <c r="A70">
        <v>7025847</v>
      </c>
      <c r="B70" t="s">
        <v>5</v>
      </c>
    </row>
    <row r="71" spans="1:9" x14ac:dyDescent="0.25">
      <c r="A71">
        <v>7082707</v>
      </c>
      <c r="B71" t="s">
        <v>5</v>
      </c>
      <c r="I71">
        <v>74.832300000000004</v>
      </c>
    </row>
    <row r="72" spans="1:9" x14ac:dyDescent="0.25">
      <c r="A72" s="14">
        <v>7083159</v>
      </c>
      <c r="B72" t="s">
        <v>5</v>
      </c>
    </row>
    <row r="73" spans="1:9" x14ac:dyDescent="0.25">
      <c r="A73">
        <v>7084659</v>
      </c>
      <c r="B73" t="s">
        <v>5</v>
      </c>
    </row>
    <row r="74" spans="1:9" x14ac:dyDescent="0.25">
      <c r="A74" s="14">
        <v>7076814</v>
      </c>
      <c r="B74" t="s">
        <v>5</v>
      </c>
    </row>
    <row r="75" spans="1:9" x14ac:dyDescent="0.25">
      <c r="A75">
        <v>7076815</v>
      </c>
      <c r="B75" t="s">
        <v>5</v>
      </c>
    </row>
    <row r="76" spans="1:9" x14ac:dyDescent="0.25">
      <c r="A76">
        <v>7089231</v>
      </c>
      <c r="B76" t="s">
        <v>5</v>
      </c>
    </row>
    <row r="77" spans="1:9" x14ac:dyDescent="0.25">
      <c r="A77">
        <v>7116004</v>
      </c>
      <c r="B77" t="s">
        <v>5</v>
      </c>
    </row>
    <row r="78" spans="1:9" x14ac:dyDescent="0.25">
      <c r="A78">
        <v>8003819</v>
      </c>
      <c r="B78" t="s">
        <v>5</v>
      </c>
    </row>
    <row r="79" spans="1:9" x14ac:dyDescent="0.25">
      <c r="A79" s="14">
        <v>8091779</v>
      </c>
      <c r="B79" t="s">
        <v>5</v>
      </c>
    </row>
    <row r="80" spans="1:9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8" x14ac:dyDescent="0.25">
      <c r="A161">
        <v>4011027</v>
      </c>
      <c r="B161" t="s">
        <v>5</v>
      </c>
      <c r="F161" s="25">
        <v>84.325999999999993</v>
      </c>
      <c r="G161" s="25"/>
      <c r="H161" s="25"/>
    </row>
    <row r="162" spans="1:8" x14ac:dyDescent="0.25">
      <c r="A162">
        <v>4011920</v>
      </c>
      <c r="B162" t="s">
        <v>5</v>
      </c>
    </row>
    <row r="163" spans="1:8" x14ac:dyDescent="0.25">
      <c r="A163">
        <v>4012248</v>
      </c>
      <c r="B163" t="s">
        <v>5</v>
      </c>
    </row>
    <row r="164" spans="1:8" x14ac:dyDescent="0.25">
      <c r="A164">
        <v>4013603</v>
      </c>
      <c r="B164" t="s">
        <v>5</v>
      </c>
    </row>
    <row r="165" spans="1:8" x14ac:dyDescent="0.25">
      <c r="A165">
        <v>5004654</v>
      </c>
      <c r="B165" t="s">
        <v>5</v>
      </c>
      <c r="F165" s="25">
        <v>45.792900000000003</v>
      </c>
      <c r="G165" s="25"/>
      <c r="H165" s="25"/>
    </row>
    <row r="166" spans="1:8" x14ac:dyDescent="0.25">
      <c r="A166" s="16">
        <v>5006761</v>
      </c>
      <c r="B166" t="s">
        <v>5</v>
      </c>
    </row>
    <row r="167" spans="1:8" x14ac:dyDescent="0.25">
      <c r="A167">
        <v>5008807</v>
      </c>
      <c r="B167" t="s">
        <v>5</v>
      </c>
    </row>
    <row r="168" spans="1:8" x14ac:dyDescent="0.25">
      <c r="A168">
        <v>5009400</v>
      </c>
      <c r="B168" t="s">
        <v>5</v>
      </c>
    </row>
    <row r="169" spans="1:8" x14ac:dyDescent="0.25">
      <c r="A169">
        <v>5013211</v>
      </c>
      <c r="B169" t="s">
        <v>5</v>
      </c>
    </row>
    <row r="170" spans="1:8" x14ac:dyDescent="0.25">
      <c r="A170">
        <v>5013494</v>
      </c>
      <c r="B170" t="s">
        <v>5</v>
      </c>
    </row>
    <row r="171" spans="1:8" x14ac:dyDescent="0.25">
      <c r="A171" s="15">
        <v>5016255</v>
      </c>
      <c r="B171" t="s">
        <v>5</v>
      </c>
    </row>
    <row r="172" spans="1:8" x14ac:dyDescent="0.25">
      <c r="A172">
        <v>6005884</v>
      </c>
      <c r="B172" t="s">
        <v>5</v>
      </c>
    </row>
    <row r="173" spans="1:8" x14ac:dyDescent="0.25">
      <c r="A173">
        <v>6012448</v>
      </c>
      <c r="B173" t="s">
        <v>5</v>
      </c>
    </row>
    <row r="174" spans="1:8" x14ac:dyDescent="0.25">
      <c r="A174">
        <v>7000457</v>
      </c>
      <c r="B174" t="s">
        <v>5</v>
      </c>
    </row>
    <row r="175" spans="1:8" x14ac:dyDescent="0.25">
      <c r="A175" s="15">
        <v>7072644</v>
      </c>
      <c r="B175" t="s">
        <v>5</v>
      </c>
    </row>
    <row r="176" spans="1:8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1" x14ac:dyDescent="0.25">
      <c r="A209">
        <v>2002573</v>
      </c>
      <c r="B209" t="s">
        <v>3</v>
      </c>
    </row>
    <row r="210" spans="1:11" x14ac:dyDescent="0.25">
      <c r="A210">
        <v>2003539</v>
      </c>
      <c r="B210" t="s">
        <v>3</v>
      </c>
    </row>
    <row r="211" spans="1:11" x14ac:dyDescent="0.25">
      <c r="A211">
        <v>2003649</v>
      </c>
      <c r="B211" t="s">
        <v>3</v>
      </c>
    </row>
    <row r="212" spans="1:11" x14ac:dyDescent="0.25">
      <c r="A212">
        <v>2005572</v>
      </c>
      <c r="B212" t="s">
        <v>3</v>
      </c>
    </row>
    <row r="213" spans="1:11" x14ac:dyDescent="0.25">
      <c r="A213">
        <v>2013117</v>
      </c>
      <c r="B213" t="s">
        <v>3</v>
      </c>
    </row>
    <row r="214" spans="1:11" x14ac:dyDescent="0.25">
      <c r="A214" s="14">
        <v>3009633</v>
      </c>
      <c r="B214" t="s">
        <v>3</v>
      </c>
    </row>
    <row r="215" spans="1:11" x14ac:dyDescent="0.25">
      <c r="A215" s="14">
        <v>3010583</v>
      </c>
      <c r="B215" t="s">
        <v>3</v>
      </c>
    </row>
    <row r="216" spans="1:11" x14ac:dyDescent="0.25">
      <c r="A216" s="18">
        <v>3011892</v>
      </c>
      <c r="B216" t="s">
        <v>3</v>
      </c>
      <c r="H216" s="25">
        <v>351.26510000000002</v>
      </c>
    </row>
    <row r="217" spans="1:11" x14ac:dyDescent="0.25">
      <c r="A217">
        <v>4001382</v>
      </c>
      <c r="B217" t="s">
        <v>3</v>
      </c>
      <c r="K217" s="23">
        <v>201.5</v>
      </c>
    </row>
    <row r="218" spans="1:11" x14ac:dyDescent="0.25">
      <c r="A218">
        <v>5018675</v>
      </c>
      <c r="B218" t="s">
        <v>3</v>
      </c>
    </row>
    <row r="219" spans="1:11" x14ac:dyDescent="0.25">
      <c r="A219" s="14">
        <v>6050168</v>
      </c>
      <c r="B219" t="s">
        <v>3</v>
      </c>
    </row>
    <row r="220" spans="1:11" x14ac:dyDescent="0.25">
      <c r="A220" s="16">
        <v>6062742</v>
      </c>
      <c r="B220" t="s">
        <v>3</v>
      </c>
    </row>
    <row r="221" spans="1:11" x14ac:dyDescent="0.25">
      <c r="A221">
        <v>7003242</v>
      </c>
      <c r="B221" t="s">
        <v>3</v>
      </c>
    </row>
    <row r="222" spans="1:11" x14ac:dyDescent="0.25">
      <c r="A222">
        <v>8016252</v>
      </c>
      <c r="B222" t="s">
        <v>3</v>
      </c>
    </row>
    <row r="223" spans="1:11" x14ac:dyDescent="0.25">
      <c r="A223">
        <v>12022536</v>
      </c>
      <c r="B223" t="s">
        <v>3</v>
      </c>
    </row>
    <row r="224" spans="1:11" x14ac:dyDescent="0.25">
      <c r="A224">
        <v>13020792</v>
      </c>
      <c r="B224" t="s">
        <v>3</v>
      </c>
    </row>
    <row r="225" spans="1:13" x14ac:dyDescent="0.25">
      <c r="A225">
        <v>97005797</v>
      </c>
      <c r="B225" t="s">
        <v>3</v>
      </c>
    </row>
    <row r="226" spans="1:13" x14ac:dyDescent="0.25">
      <c r="A226">
        <v>99000345</v>
      </c>
      <c r="B226" t="s">
        <v>3</v>
      </c>
    </row>
    <row r="227" spans="1:13" x14ac:dyDescent="0.25">
      <c r="A227" s="14">
        <v>5006592</v>
      </c>
      <c r="B227" t="s">
        <v>3</v>
      </c>
    </row>
    <row r="228" spans="1:13" x14ac:dyDescent="0.25">
      <c r="A228">
        <v>5007274</v>
      </c>
      <c r="B228" t="s">
        <v>3</v>
      </c>
    </row>
    <row r="229" spans="1:13" x14ac:dyDescent="0.25">
      <c r="A229">
        <v>5015851</v>
      </c>
      <c r="B229" t="s">
        <v>3</v>
      </c>
      <c r="L229" s="25">
        <v>16.753499999999999</v>
      </c>
      <c r="M229" s="25">
        <v>49.143599999999999</v>
      </c>
    </row>
    <row r="230" spans="1:13" x14ac:dyDescent="0.25">
      <c r="A230">
        <v>6015647</v>
      </c>
      <c r="B230" t="s">
        <v>3</v>
      </c>
      <c r="H230">
        <v>36.4</v>
      </c>
      <c r="J230">
        <v>24.7</v>
      </c>
    </row>
    <row r="231" spans="1:13" x14ac:dyDescent="0.25">
      <c r="A231" s="14">
        <v>6056633</v>
      </c>
      <c r="B231" t="s">
        <v>3</v>
      </c>
    </row>
    <row r="232" spans="1:13" x14ac:dyDescent="0.25">
      <c r="A232">
        <v>7086224</v>
      </c>
      <c r="B232" t="s">
        <v>3</v>
      </c>
    </row>
    <row r="233" spans="1:13" x14ac:dyDescent="0.25">
      <c r="A233" s="14">
        <v>8040959</v>
      </c>
      <c r="B233" t="s">
        <v>3</v>
      </c>
    </row>
    <row r="234" spans="1:13" x14ac:dyDescent="0.25">
      <c r="A234">
        <v>8107048</v>
      </c>
      <c r="B234" t="s">
        <v>3</v>
      </c>
    </row>
    <row r="235" spans="1:13" x14ac:dyDescent="0.25">
      <c r="A235" s="14">
        <v>8124044</v>
      </c>
      <c r="B235" t="s">
        <v>3</v>
      </c>
    </row>
    <row r="236" spans="1:13" x14ac:dyDescent="0.25">
      <c r="A236">
        <v>8142949</v>
      </c>
      <c r="B236" t="s">
        <v>3</v>
      </c>
    </row>
    <row r="237" spans="1:13" x14ac:dyDescent="0.25">
      <c r="A237">
        <v>9023306</v>
      </c>
      <c r="B237" t="s">
        <v>3</v>
      </c>
    </row>
    <row r="238" spans="1:13" x14ac:dyDescent="0.25">
      <c r="A238">
        <v>9034464</v>
      </c>
      <c r="B238" t="s">
        <v>3</v>
      </c>
    </row>
    <row r="239" spans="1:13" x14ac:dyDescent="0.25">
      <c r="A239">
        <v>9040167</v>
      </c>
      <c r="B239" t="s">
        <v>3</v>
      </c>
    </row>
    <row r="240" spans="1:13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4" x14ac:dyDescent="0.25">
      <c r="A289" s="14">
        <v>500129</v>
      </c>
      <c r="B289" t="s">
        <v>0</v>
      </c>
    </row>
    <row r="290" spans="1:4" x14ac:dyDescent="0.25">
      <c r="A290" s="20">
        <v>1002033</v>
      </c>
      <c r="B290" t="s">
        <v>0</v>
      </c>
    </row>
    <row r="291" spans="1:4" x14ac:dyDescent="0.25">
      <c r="A291" s="14">
        <v>1003457</v>
      </c>
      <c r="B291" t="s">
        <v>0</v>
      </c>
    </row>
    <row r="292" spans="1:4" x14ac:dyDescent="0.25">
      <c r="A292" s="14">
        <v>2005223</v>
      </c>
      <c r="B292" t="s">
        <v>0</v>
      </c>
    </row>
    <row r="293" spans="1:4" x14ac:dyDescent="0.25">
      <c r="A293">
        <v>2006107</v>
      </c>
      <c r="B293" t="s">
        <v>0</v>
      </c>
    </row>
    <row r="294" spans="1:4" x14ac:dyDescent="0.25">
      <c r="A294" s="14">
        <v>2012014</v>
      </c>
      <c r="B294" t="s">
        <v>0</v>
      </c>
      <c r="C294">
        <v>62</v>
      </c>
    </row>
    <row r="295" spans="1:4" x14ac:dyDescent="0.25">
      <c r="A295" s="14">
        <v>3000152</v>
      </c>
      <c r="B295" t="s">
        <v>0</v>
      </c>
      <c r="D295" s="14">
        <v>18</v>
      </c>
    </row>
    <row r="296" spans="1:4" x14ac:dyDescent="0.25">
      <c r="A296">
        <v>3014566</v>
      </c>
      <c r="B296" t="s">
        <v>0</v>
      </c>
    </row>
    <row r="297" spans="1:4" x14ac:dyDescent="0.25">
      <c r="A297">
        <v>3015058</v>
      </c>
      <c r="B297" t="s">
        <v>0</v>
      </c>
    </row>
    <row r="298" spans="1:4" x14ac:dyDescent="0.25">
      <c r="A298" s="18">
        <v>4000996</v>
      </c>
      <c r="B298" t="s">
        <v>0</v>
      </c>
    </row>
    <row r="299" spans="1:4" x14ac:dyDescent="0.25">
      <c r="A299">
        <v>4003768</v>
      </c>
      <c r="B299" t="s">
        <v>0</v>
      </c>
    </row>
    <row r="300" spans="1:4" x14ac:dyDescent="0.25">
      <c r="A300">
        <v>4006540</v>
      </c>
      <c r="B300" t="s">
        <v>0</v>
      </c>
    </row>
    <row r="301" spans="1:4" x14ac:dyDescent="0.25">
      <c r="A301">
        <v>4007054</v>
      </c>
      <c r="B301" t="s">
        <v>0</v>
      </c>
    </row>
    <row r="302" spans="1:4" x14ac:dyDescent="0.25">
      <c r="A302">
        <v>4011002</v>
      </c>
      <c r="B302" t="s">
        <v>0</v>
      </c>
    </row>
    <row r="303" spans="1:4" x14ac:dyDescent="0.25">
      <c r="A303">
        <v>4900268</v>
      </c>
      <c r="B303" t="s">
        <v>0</v>
      </c>
    </row>
    <row r="304" spans="1:4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7" x14ac:dyDescent="0.25">
      <c r="A321">
        <v>98000595</v>
      </c>
      <c r="B321" t="s">
        <v>0</v>
      </c>
    </row>
    <row r="322" spans="1:7" x14ac:dyDescent="0.25">
      <c r="A322">
        <v>98002692</v>
      </c>
      <c r="B322" t="s">
        <v>0</v>
      </c>
    </row>
    <row r="323" spans="1:7" x14ac:dyDescent="0.25">
      <c r="A323">
        <v>98005277</v>
      </c>
      <c r="B323" t="s">
        <v>0</v>
      </c>
    </row>
    <row r="324" spans="1:7" x14ac:dyDescent="0.25">
      <c r="A324">
        <v>99001815</v>
      </c>
      <c r="B324" t="s">
        <v>0</v>
      </c>
    </row>
    <row r="325" spans="1:7" x14ac:dyDescent="0.25">
      <c r="A325">
        <v>6012361</v>
      </c>
      <c r="B325" t="s">
        <v>0</v>
      </c>
      <c r="G325">
        <v>77</v>
      </c>
    </row>
    <row r="326" spans="1:7" x14ac:dyDescent="0.25">
      <c r="A326">
        <v>6015793</v>
      </c>
      <c r="B326" t="s">
        <v>0</v>
      </c>
    </row>
    <row r="327" spans="1:7" x14ac:dyDescent="0.25">
      <c r="A327">
        <v>6043619</v>
      </c>
      <c r="B327" t="s">
        <v>0</v>
      </c>
    </row>
    <row r="328" spans="1:7" x14ac:dyDescent="0.25">
      <c r="A328">
        <v>7001097</v>
      </c>
      <c r="B328" t="s">
        <v>0</v>
      </c>
    </row>
    <row r="329" spans="1:7" x14ac:dyDescent="0.25">
      <c r="A329">
        <v>7011435</v>
      </c>
      <c r="B329" t="s">
        <v>0</v>
      </c>
    </row>
    <row r="330" spans="1:7" x14ac:dyDescent="0.25">
      <c r="A330">
        <v>7045811</v>
      </c>
      <c r="B330" t="s">
        <v>0</v>
      </c>
    </row>
    <row r="331" spans="1:7" x14ac:dyDescent="0.25">
      <c r="A331">
        <v>7071198</v>
      </c>
      <c r="B331" t="s">
        <v>0</v>
      </c>
    </row>
    <row r="332" spans="1:7" x14ac:dyDescent="0.25">
      <c r="A332">
        <v>7101143</v>
      </c>
      <c r="B332" t="s">
        <v>0</v>
      </c>
    </row>
    <row r="333" spans="1:7" x14ac:dyDescent="0.25">
      <c r="A333">
        <v>8073350</v>
      </c>
      <c r="B333" t="s">
        <v>0</v>
      </c>
    </row>
    <row r="334" spans="1:7" x14ac:dyDescent="0.25">
      <c r="A334">
        <v>8073645</v>
      </c>
      <c r="B334" t="s">
        <v>0</v>
      </c>
    </row>
    <row r="335" spans="1:7" x14ac:dyDescent="0.25">
      <c r="A335" s="20">
        <v>8089666</v>
      </c>
      <c r="B335" t="s">
        <v>0</v>
      </c>
    </row>
    <row r="336" spans="1:7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5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E13"/>
  <sheetViews>
    <sheetView workbookViewId="0">
      <selection activeCell="C1" sqref="C1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4.140625" bestFit="1" customWidth="1"/>
    <col min="4" max="4" width="36.85546875" bestFit="1" customWidth="1"/>
    <col min="5" max="5" width="30.28515625" bestFit="1" customWidth="1"/>
  </cols>
  <sheetData>
    <row r="1" spans="1:5" x14ac:dyDescent="0.25">
      <c r="A1" s="43" t="s">
        <v>96</v>
      </c>
      <c r="B1" s="43" t="s">
        <v>97</v>
      </c>
      <c r="C1" s="43" t="s">
        <v>2716</v>
      </c>
      <c r="D1" s="43" t="s">
        <v>95</v>
      </c>
      <c r="E1" s="43" t="s">
        <v>133</v>
      </c>
    </row>
    <row r="2" spans="1:5" x14ac:dyDescent="0.25">
      <c r="A2" s="43">
        <v>7082707</v>
      </c>
      <c r="B2" s="43" t="s">
        <v>5</v>
      </c>
      <c r="C2" s="43" t="s">
        <v>2715</v>
      </c>
      <c r="D2" s="43" t="s">
        <v>2710</v>
      </c>
      <c r="E2" s="43">
        <v>1</v>
      </c>
    </row>
    <row r="3" spans="1:5" x14ac:dyDescent="0.25">
      <c r="A3" s="43">
        <v>4011027</v>
      </c>
      <c r="B3" s="43" t="s">
        <v>5</v>
      </c>
      <c r="C3" s="43" t="s">
        <v>2715</v>
      </c>
      <c r="D3" s="43" t="s">
        <v>2707</v>
      </c>
      <c r="E3" s="43">
        <v>1</v>
      </c>
    </row>
    <row r="4" spans="1:5" x14ac:dyDescent="0.25">
      <c r="A4" s="43">
        <v>5004654</v>
      </c>
      <c r="B4" s="43" t="s">
        <v>5</v>
      </c>
      <c r="C4" s="43" t="s">
        <v>2715</v>
      </c>
      <c r="D4" s="43" t="s">
        <v>2707</v>
      </c>
      <c r="E4" s="43">
        <v>1</v>
      </c>
    </row>
    <row r="5" spans="1:5" x14ac:dyDescent="0.25">
      <c r="A5" s="43">
        <v>3011892</v>
      </c>
      <c r="B5" s="43" t="s">
        <v>3</v>
      </c>
      <c r="C5" s="43" t="s">
        <v>2715</v>
      </c>
      <c r="D5" s="43" t="s">
        <v>2709</v>
      </c>
      <c r="E5" s="43">
        <v>1</v>
      </c>
    </row>
    <row r="6" spans="1:5" x14ac:dyDescent="0.25">
      <c r="A6" s="43">
        <v>4001382</v>
      </c>
      <c r="B6" s="43" t="s">
        <v>3</v>
      </c>
      <c r="C6" s="43" t="s">
        <v>2715</v>
      </c>
      <c r="D6" s="43" t="s">
        <v>2712</v>
      </c>
      <c r="E6" s="43">
        <v>1</v>
      </c>
    </row>
    <row r="7" spans="1:5" x14ac:dyDescent="0.25">
      <c r="A7" s="43">
        <v>5015851</v>
      </c>
      <c r="B7" s="43" t="s">
        <v>3</v>
      </c>
      <c r="C7" s="43" t="s">
        <v>2715</v>
      </c>
      <c r="D7" s="43" t="s">
        <v>2717</v>
      </c>
      <c r="E7" s="43">
        <v>2</v>
      </c>
    </row>
    <row r="8" spans="1:5" x14ac:dyDescent="0.25">
      <c r="A8" s="43">
        <v>6015647</v>
      </c>
      <c r="B8" s="43" t="s">
        <v>3</v>
      </c>
      <c r="C8" s="43" t="s">
        <v>2715</v>
      </c>
      <c r="D8" s="43" t="s">
        <v>2718</v>
      </c>
      <c r="E8" s="43">
        <v>2</v>
      </c>
    </row>
    <row r="9" spans="1:5" x14ac:dyDescent="0.25">
      <c r="A9" s="43">
        <v>2012014</v>
      </c>
      <c r="B9" s="43" t="s">
        <v>0</v>
      </c>
      <c r="C9" s="43" t="s">
        <v>2715</v>
      </c>
      <c r="D9" s="43" t="s">
        <v>2704</v>
      </c>
      <c r="E9" s="43">
        <v>1</v>
      </c>
    </row>
    <row r="10" spans="1:5" x14ac:dyDescent="0.25">
      <c r="A10" s="43">
        <v>3000152</v>
      </c>
      <c r="B10" s="43" t="s">
        <v>0</v>
      </c>
      <c r="C10" s="43" t="s">
        <v>2715</v>
      </c>
      <c r="D10" s="43" t="s">
        <v>2705</v>
      </c>
      <c r="E10" s="43">
        <v>1</v>
      </c>
    </row>
    <row r="11" spans="1:5" x14ac:dyDescent="0.25">
      <c r="A11" s="43">
        <v>6012361</v>
      </c>
      <c r="B11" s="43" t="s">
        <v>0</v>
      </c>
      <c r="C11" s="43" t="s">
        <v>2715</v>
      </c>
      <c r="D11" s="43" t="s">
        <v>2708</v>
      </c>
      <c r="E11" s="43">
        <v>1</v>
      </c>
    </row>
    <row r="13" spans="1:5" x14ac:dyDescent="0.25">
      <c r="A13">
        <f>SUBTOTAL(2,Serum_Eisen[Edited_BfArM Nummer2])</f>
        <v>10</v>
      </c>
      <c r="E13">
        <f>SUBTOTAL(9,Serum_Eisen[Total Number of Observations])</f>
        <v>12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L370"/>
  <sheetViews>
    <sheetView workbookViewId="0">
      <selection sqref="A1:L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5.5703125" customWidth="1"/>
    <col min="4" max="4" width="24.5703125" customWidth="1"/>
    <col min="5" max="5" width="23" customWidth="1"/>
    <col min="6" max="6" width="14.85546875" customWidth="1"/>
    <col min="7" max="9" width="14.42578125" customWidth="1"/>
    <col min="10" max="12" width="15.42578125" customWidth="1"/>
  </cols>
  <sheetData>
    <row r="1" spans="1:12" x14ac:dyDescent="0.25">
      <c r="A1" s="6" t="s">
        <v>96</v>
      </c>
      <c r="B1" s="7" t="s">
        <v>97</v>
      </c>
      <c r="C1" s="2" t="s">
        <v>2719</v>
      </c>
      <c r="D1" s="2" t="s">
        <v>2720</v>
      </c>
      <c r="E1" s="2" t="s">
        <v>2721</v>
      </c>
      <c r="F1" s="2" t="s">
        <v>2722</v>
      </c>
      <c r="G1" s="2" t="s">
        <v>2723</v>
      </c>
      <c r="H1" s="2" t="s">
        <v>2724</v>
      </c>
      <c r="I1" s="2" t="s">
        <v>2725</v>
      </c>
      <c r="J1" s="2" t="s">
        <v>2726</v>
      </c>
      <c r="K1" s="2" t="s">
        <v>2727</v>
      </c>
      <c r="L1" s="2" t="s">
        <v>2728</v>
      </c>
    </row>
    <row r="2" spans="1:12" x14ac:dyDescent="0.25">
      <c r="A2">
        <v>7072184</v>
      </c>
      <c r="B2" t="s">
        <v>20</v>
      </c>
    </row>
    <row r="3" spans="1:12" x14ac:dyDescent="0.25">
      <c r="A3">
        <v>9108231</v>
      </c>
      <c r="B3" t="s">
        <v>20</v>
      </c>
    </row>
    <row r="4" spans="1:12" x14ac:dyDescent="0.25">
      <c r="A4">
        <v>12061933</v>
      </c>
      <c r="B4" t="s">
        <v>20</v>
      </c>
    </row>
    <row r="5" spans="1:12" x14ac:dyDescent="0.25">
      <c r="A5">
        <v>95005911</v>
      </c>
      <c r="B5" t="s">
        <v>20</v>
      </c>
    </row>
    <row r="6" spans="1:12" x14ac:dyDescent="0.25">
      <c r="A6">
        <v>99001908</v>
      </c>
      <c r="B6" t="s">
        <v>20</v>
      </c>
    </row>
    <row r="7" spans="1:12" x14ac:dyDescent="0.25">
      <c r="A7">
        <v>99004067</v>
      </c>
      <c r="B7" t="s">
        <v>20</v>
      </c>
    </row>
    <row r="8" spans="1:12" x14ac:dyDescent="0.25">
      <c r="A8">
        <v>97002136</v>
      </c>
      <c r="B8" t="s">
        <v>20</v>
      </c>
    </row>
    <row r="9" spans="1:12" x14ac:dyDescent="0.25">
      <c r="A9">
        <v>1502</v>
      </c>
      <c r="B9" t="s">
        <v>20</v>
      </c>
    </row>
    <row r="10" spans="1:12" x14ac:dyDescent="0.25">
      <c r="A10">
        <v>4003543</v>
      </c>
      <c r="B10" t="s">
        <v>20</v>
      </c>
    </row>
    <row r="11" spans="1:12" x14ac:dyDescent="0.25">
      <c r="A11">
        <v>4900261</v>
      </c>
      <c r="B11" t="s">
        <v>20</v>
      </c>
    </row>
    <row r="13" spans="1:12" x14ac:dyDescent="0.25">
      <c r="A13">
        <v>14242856</v>
      </c>
      <c r="B13" t="s">
        <v>18</v>
      </c>
    </row>
    <row r="14" spans="1:12" x14ac:dyDescent="0.25">
      <c r="A14">
        <v>99001183</v>
      </c>
      <c r="B14" t="s">
        <v>18</v>
      </c>
    </row>
    <row r="15" spans="1:12" x14ac:dyDescent="0.25">
      <c r="A15">
        <v>3000983</v>
      </c>
      <c r="B15" t="s">
        <v>18</v>
      </c>
    </row>
    <row r="16" spans="1:12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10" x14ac:dyDescent="0.25">
      <c r="A49" s="14">
        <v>9140312</v>
      </c>
      <c r="B49" t="s">
        <v>12</v>
      </c>
    </row>
    <row r="50" spans="1:10" x14ac:dyDescent="0.25">
      <c r="A50">
        <v>12008230</v>
      </c>
      <c r="B50" t="s">
        <v>12</v>
      </c>
    </row>
    <row r="51" spans="1:10" x14ac:dyDescent="0.25">
      <c r="A51">
        <v>12088444</v>
      </c>
      <c r="B51" t="s">
        <v>12</v>
      </c>
      <c r="I51" s="35" t="s">
        <v>2729</v>
      </c>
      <c r="J51" s="35" t="s">
        <v>2730</v>
      </c>
    </row>
    <row r="52" spans="1:10" x14ac:dyDescent="0.25">
      <c r="A52" s="14">
        <v>13118872</v>
      </c>
      <c r="B52" t="s">
        <v>12</v>
      </c>
    </row>
    <row r="53" spans="1:10" x14ac:dyDescent="0.25">
      <c r="A53">
        <v>12012030</v>
      </c>
      <c r="B53" t="s">
        <v>12</v>
      </c>
    </row>
    <row r="55" spans="1:10" x14ac:dyDescent="0.25">
      <c r="A55" s="15">
        <v>9074418</v>
      </c>
      <c r="B55" t="s">
        <v>11</v>
      </c>
    </row>
    <row r="56" spans="1:10" x14ac:dyDescent="0.25">
      <c r="A56" s="14">
        <v>1263</v>
      </c>
      <c r="B56" t="s">
        <v>11</v>
      </c>
    </row>
    <row r="57" spans="1:10" x14ac:dyDescent="0.25">
      <c r="A57">
        <v>98004910</v>
      </c>
      <c r="B57" t="s">
        <v>11</v>
      </c>
    </row>
    <row r="58" spans="1:10" x14ac:dyDescent="0.25">
      <c r="A58" s="15">
        <v>7103068</v>
      </c>
      <c r="B58" t="s">
        <v>11</v>
      </c>
      <c r="E58">
        <v>1740</v>
      </c>
    </row>
    <row r="59" spans="1:10" x14ac:dyDescent="0.25">
      <c r="A59">
        <v>11240728</v>
      </c>
      <c r="B59" t="s">
        <v>11</v>
      </c>
    </row>
    <row r="61" spans="1:10" x14ac:dyDescent="0.25">
      <c r="A61">
        <v>5015869</v>
      </c>
      <c r="B61" t="s">
        <v>5</v>
      </c>
    </row>
    <row r="62" spans="1:10" x14ac:dyDescent="0.25">
      <c r="A62" s="15">
        <v>5016969</v>
      </c>
      <c r="B62" t="s">
        <v>5</v>
      </c>
    </row>
    <row r="63" spans="1:10" x14ac:dyDescent="0.25">
      <c r="A63">
        <v>6023231</v>
      </c>
      <c r="B63" t="s">
        <v>5</v>
      </c>
    </row>
    <row r="64" spans="1:10" x14ac:dyDescent="0.25">
      <c r="A64" s="15">
        <v>6011198</v>
      </c>
      <c r="B64" t="s">
        <v>5</v>
      </c>
    </row>
    <row r="65" spans="1:11" x14ac:dyDescent="0.25">
      <c r="A65" s="14">
        <v>6012681</v>
      </c>
      <c r="B65" t="s">
        <v>5</v>
      </c>
    </row>
    <row r="66" spans="1:11" x14ac:dyDescent="0.25">
      <c r="A66">
        <v>6014511</v>
      </c>
      <c r="B66" t="s">
        <v>5</v>
      </c>
    </row>
    <row r="67" spans="1:11" x14ac:dyDescent="0.25">
      <c r="A67">
        <v>6045127</v>
      </c>
      <c r="B67" t="s">
        <v>5</v>
      </c>
    </row>
    <row r="68" spans="1:11" x14ac:dyDescent="0.25">
      <c r="A68" s="14">
        <v>7000458</v>
      </c>
      <c r="B68" t="s">
        <v>5</v>
      </c>
    </row>
    <row r="69" spans="1:11" x14ac:dyDescent="0.25">
      <c r="A69">
        <v>7015502</v>
      </c>
      <c r="B69" t="s">
        <v>5</v>
      </c>
    </row>
    <row r="70" spans="1:11" x14ac:dyDescent="0.25">
      <c r="A70">
        <v>7025847</v>
      </c>
      <c r="B70" t="s">
        <v>5</v>
      </c>
    </row>
    <row r="71" spans="1:11" x14ac:dyDescent="0.25">
      <c r="A71">
        <v>7082707</v>
      </c>
      <c r="B71" t="s">
        <v>5</v>
      </c>
      <c r="K71">
        <v>317</v>
      </c>
    </row>
    <row r="72" spans="1:11" x14ac:dyDescent="0.25">
      <c r="A72" s="14">
        <v>7083159</v>
      </c>
      <c r="B72" t="s">
        <v>5</v>
      </c>
    </row>
    <row r="73" spans="1:11" x14ac:dyDescent="0.25">
      <c r="A73">
        <v>7084659</v>
      </c>
      <c r="B73" t="s">
        <v>5</v>
      </c>
    </row>
    <row r="74" spans="1:11" x14ac:dyDescent="0.25">
      <c r="A74" s="14">
        <v>7076814</v>
      </c>
      <c r="B74" t="s">
        <v>5</v>
      </c>
    </row>
    <row r="75" spans="1:11" x14ac:dyDescent="0.25">
      <c r="A75">
        <v>7076815</v>
      </c>
      <c r="B75" t="s">
        <v>5</v>
      </c>
    </row>
    <row r="76" spans="1:11" x14ac:dyDescent="0.25">
      <c r="A76">
        <v>7089231</v>
      </c>
      <c r="B76" t="s">
        <v>5</v>
      </c>
    </row>
    <row r="77" spans="1:11" x14ac:dyDescent="0.25">
      <c r="A77">
        <v>7116004</v>
      </c>
      <c r="B77" t="s">
        <v>5</v>
      </c>
    </row>
    <row r="78" spans="1:11" x14ac:dyDescent="0.25">
      <c r="A78">
        <v>8003819</v>
      </c>
      <c r="B78" t="s">
        <v>5</v>
      </c>
    </row>
    <row r="79" spans="1:11" x14ac:dyDescent="0.25">
      <c r="A79" s="14">
        <v>8091779</v>
      </c>
      <c r="B79" t="s">
        <v>5</v>
      </c>
    </row>
    <row r="80" spans="1:11" x14ac:dyDescent="0.25">
      <c r="A80">
        <v>8112522</v>
      </c>
      <c r="B80" t="s">
        <v>5</v>
      </c>
    </row>
    <row r="81" spans="1:8" x14ac:dyDescent="0.25">
      <c r="A81">
        <v>8127397</v>
      </c>
      <c r="B81" t="s">
        <v>5</v>
      </c>
    </row>
    <row r="82" spans="1:8" x14ac:dyDescent="0.25">
      <c r="A82">
        <v>8130998</v>
      </c>
      <c r="B82" t="s">
        <v>5</v>
      </c>
    </row>
    <row r="83" spans="1:8" x14ac:dyDescent="0.25">
      <c r="A83" s="14">
        <v>9002836</v>
      </c>
      <c r="B83" t="s">
        <v>5</v>
      </c>
    </row>
    <row r="84" spans="1:8" x14ac:dyDescent="0.25">
      <c r="A84" s="14">
        <v>9003331</v>
      </c>
      <c r="B84" t="s">
        <v>5</v>
      </c>
    </row>
    <row r="85" spans="1:8" x14ac:dyDescent="0.25">
      <c r="A85">
        <v>9003370</v>
      </c>
      <c r="B85" t="s">
        <v>5</v>
      </c>
    </row>
    <row r="86" spans="1:8" x14ac:dyDescent="0.25">
      <c r="A86">
        <v>9016278</v>
      </c>
      <c r="B86" t="s">
        <v>5</v>
      </c>
      <c r="F86">
        <v>748</v>
      </c>
      <c r="G86" s="1"/>
      <c r="H86" s="1"/>
    </row>
    <row r="87" spans="1:8" x14ac:dyDescent="0.25">
      <c r="A87">
        <v>9030684</v>
      </c>
      <c r="B87" t="s">
        <v>5</v>
      </c>
    </row>
    <row r="88" spans="1:8" x14ac:dyDescent="0.25">
      <c r="A88">
        <v>9031387</v>
      </c>
      <c r="B88" t="s">
        <v>5</v>
      </c>
    </row>
    <row r="89" spans="1:8" x14ac:dyDescent="0.25">
      <c r="A89">
        <v>9038676</v>
      </c>
      <c r="B89" t="s">
        <v>5</v>
      </c>
    </row>
    <row r="90" spans="1:8" x14ac:dyDescent="0.25">
      <c r="A90" s="14">
        <v>9039416</v>
      </c>
      <c r="B90" t="s">
        <v>5</v>
      </c>
    </row>
    <row r="91" spans="1:8" x14ac:dyDescent="0.25">
      <c r="A91">
        <v>9042861</v>
      </c>
      <c r="B91" t="s">
        <v>5</v>
      </c>
    </row>
    <row r="92" spans="1:8" x14ac:dyDescent="0.25">
      <c r="A92" s="14">
        <v>9044899</v>
      </c>
      <c r="B92" t="s">
        <v>5</v>
      </c>
    </row>
    <row r="93" spans="1:8" x14ac:dyDescent="0.25">
      <c r="A93">
        <v>9052398</v>
      </c>
      <c r="B93" t="s">
        <v>5</v>
      </c>
    </row>
    <row r="94" spans="1:8" x14ac:dyDescent="0.25">
      <c r="A94">
        <v>9085204</v>
      </c>
      <c r="B94" t="s">
        <v>5</v>
      </c>
    </row>
    <row r="95" spans="1:8" x14ac:dyDescent="0.25">
      <c r="A95">
        <v>9105492</v>
      </c>
      <c r="B95" t="s">
        <v>5</v>
      </c>
    </row>
    <row r="96" spans="1:8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8" x14ac:dyDescent="0.25">
      <c r="A161">
        <v>4011027</v>
      </c>
      <c r="B161" t="s">
        <v>5</v>
      </c>
      <c r="H161">
        <v>72</v>
      </c>
    </row>
    <row r="162" spans="1:8" x14ac:dyDescent="0.25">
      <c r="A162">
        <v>4011920</v>
      </c>
      <c r="B162" t="s">
        <v>5</v>
      </c>
    </row>
    <row r="163" spans="1:8" x14ac:dyDescent="0.25">
      <c r="A163">
        <v>4012248</v>
      </c>
      <c r="B163" t="s">
        <v>5</v>
      </c>
    </row>
    <row r="164" spans="1:8" x14ac:dyDescent="0.25">
      <c r="A164">
        <v>4013603</v>
      </c>
      <c r="B164" t="s">
        <v>5</v>
      </c>
    </row>
    <row r="165" spans="1:8" x14ac:dyDescent="0.25">
      <c r="A165">
        <v>5004654</v>
      </c>
      <c r="B165" t="s">
        <v>5</v>
      </c>
      <c r="G165" s="38">
        <v>1999</v>
      </c>
    </row>
    <row r="166" spans="1:8" x14ac:dyDescent="0.25">
      <c r="A166" s="16">
        <v>5006761</v>
      </c>
      <c r="B166" t="s">
        <v>5</v>
      </c>
    </row>
    <row r="167" spans="1:8" x14ac:dyDescent="0.25">
      <c r="A167">
        <v>5008807</v>
      </c>
      <c r="B167" t="s">
        <v>5</v>
      </c>
    </row>
    <row r="168" spans="1:8" x14ac:dyDescent="0.25">
      <c r="A168">
        <v>5009400</v>
      </c>
      <c r="B168" t="s">
        <v>5</v>
      </c>
    </row>
    <row r="169" spans="1:8" x14ac:dyDescent="0.25">
      <c r="A169">
        <v>5013211</v>
      </c>
      <c r="B169" t="s">
        <v>5</v>
      </c>
    </row>
    <row r="170" spans="1:8" x14ac:dyDescent="0.25">
      <c r="A170">
        <v>5013494</v>
      </c>
      <c r="B170" t="s">
        <v>5</v>
      </c>
    </row>
    <row r="171" spans="1:8" x14ac:dyDescent="0.25">
      <c r="A171" s="15">
        <v>5016255</v>
      </c>
      <c r="B171" t="s">
        <v>5</v>
      </c>
    </row>
    <row r="172" spans="1:8" x14ac:dyDescent="0.25">
      <c r="A172">
        <v>6005884</v>
      </c>
      <c r="B172" t="s">
        <v>5</v>
      </c>
    </row>
    <row r="173" spans="1:8" x14ac:dyDescent="0.25">
      <c r="A173">
        <v>6012448</v>
      </c>
      <c r="B173" t="s">
        <v>5</v>
      </c>
    </row>
    <row r="174" spans="1:8" x14ac:dyDescent="0.25">
      <c r="A174">
        <v>7000457</v>
      </c>
      <c r="B174" t="s">
        <v>5</v>
      </c>
    </row>
    <row r="175" spans="1:8" x14ac:dyDescent="0.25">
      <c r="A175" s="15">
        <v>7072644</v>
      </c>
      <c r="B175" t="s">
        <v>5</v>
      </c>
    </row>
    <row r="176" spans="1:8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12" x14ac:dyDescent="0.25">
      <c r="A209">
        <v>2002573</v>
      </c>
      <c r="B209" t="s">
        <v>3</v>
      </c>
    </row>
    <row r="210" spans="1:12" x14ac:dyDescent="0.25">
      <c r="A210">
        <v>2003539</v>
      </c>
      <c r="B210" t="s">
        <v>3</v>
      </c>
    </row>
    <row r="211" spans="1:12" x14ac:dyDescent="0.25">
      <c r="A211">
        <v>2003649</v>
      </c>
      <c r="B211" t="s">
        <v>3</v>
      </c>
    </row>
    <row r="212" spans="1:12" x14ac:dyDescent="0.25">
      <c r="A212">
        <v>2005572</v>
      </c>
      <c r="B212" t="s">
        <v>3</v>
      </c>
    </row>
    <row r="213" spans="1:12" x14ac:dyDescent="0.25">
      <c r="A213">
        <v>2013117</v>
      </c>
      <c r="B213" t="s">
        <v>3</v>
      </c>
    </row>
    <row r="214" spans="1:12" x14ac:dyDescent="0.25">
      <c r="A214" s="14">
        <v>3009633</v>
      </c>
      <c r="B214" t="s">
        <v>3</v>
      </c>
    </row>
    <row r="215" spans="1:12" x14ac:dyDescent="0.25">
      <c r="A215" s="14">
        <v>3010583</v>
      </c>
      <c r="B215" t="s">
        <v>3</v>
      </c>
    </row>
    <row r="216" spans="1:12" x14ac:dyDescent="0.25">
      <c r="A216" s="18">
        <v>3011892</v>
      </c>
      <c r="B216" t="s">
        <v>3</v>
      </c>
      <c r="J216" s="35">
        <v>12989</v>
      </c>
      <c r="K216" s="35"/>
      <c r="L216" s="35">
        <v>2022</v>
      </c>
    </row>
    <row r="217" spans="1:12" x14ac:dyDescent="0.25">
      <c r="A217">
        <v>4001382</v>
      </c>
      <c r="B217" t="s">
        <v>3</v>
      </c>
    </row>
    <row r="218" spans="1:12" x14ac:dyDescent="0.25">
      <c r="A218">
        <v>5018675</v>
      </c>
      <c r="B218" t="s">
        <v>3</v>
      </c>
    </row>
    <row r="219" spans="1:12" x14ac:dyDescent="0.25">
      <c r="A219" s="14">
        <v>6050168</v>
      </c>
      <c r="B219" t="s">
        <v>3</v>
      </c>
    </row>
    <row r="220" spans="1:12" x14ac:dyDescent="0.25">
      <c r="A220" s="16">
        <v>6062742</v>
      </c>
      <c r="B220" t="s">
        <v>3</v>
      </c>
    </row>
    <row r="221" spans="1:12" x14ac:dyDescent="0.25">
      <c r="A221">
        <v>7003242</v>
      </c>
      <c r="B221" t="s">
        <v>3</v>
      </c>
    </row>
    <row r="222" spans="1:12" x14ac:dyDescent="0.25">
      <c r="A222">
        <v>8016252</v>
      </c>
      <c r="B222" t="s">
        <v>3</v>
      </c>
    </row>
    <row r="223" spans="1:12" x14ac:dyDescent="0.25">
      <c r="A223">
        <v>12022536</v>
      </c>
      <c r="B223" t="s">
        <v>3</v>
      </c>
    </row>
    <row r="224" spans="1:12" x14ac:dyDescent="0.25">
      <c r="A224">
        <v>13020792</v>
      </c>
      <c r="B224" t="s">
        <v>3</v>
      </c>
    </row>
    <row r="225" spans="1:6" x14ac:dyDescent="0.25">
      <c r="A225">
        <v>97005797</v>
      </c>
      <c r="B225" t="s">
        <v>3</v>
      </c>
    </row>
    <row r="226" spans="1:6" x14ac:dyDescent="0.25">
      <c r="A226">
        <v>99000345</v>
      </c>
      <c r="B226" t="s">
        <v>3</v>
      </c>
    </row>
    <row r="227" spans="1:6" x14ac:dyDescent="0.25">
      <c r="A227" s="14">
        <v>5006592</v>
      </c>
      <c r="B227" t="s">
        <v>3</v>
      </c>
    </row>
    <row r="228" spans="1:6" x14ac:dyDescent="0.25">
      <c r="A228">
        <v>5007274</v>
      </c>
      <c r="B228" t="s">
        <v>3</v>
      </c>
    </row>
    <row r="229" spans="1:6" x14ac:dyDescent="0.25">
      <c r="A229">
        <v>5015851</v>
      </c>
      <c r="B229" t="s">
        <v>3</v>
      </c>
    </row>
    <row r="230" spans="1:6" x14ac:dyDescent="0.25">
      <c r="A230">
        <v>6015647</v>
      </c>
      <c r="B230" t="s">
        <v>3</v>
      </c>
    </row>
    <row r="231" spans="1:6" x14ac:dyDescent="0.25">
      <c r="A231" s="14">
        <v>6056633</v>
      </c>
      <c r="B231" t="s">
        <v>3</v>
      </c>
    </row>
    <row r="232" spans="1:6" x14ac:dyDescent="0.25">
      <c r="A232">
        <v>7086224</v>
      </c>
      <c r="B232" t="s">
        <v>3</v>
      </c>
    </row>
    <row r="233" spans="1:6" x14ac:dyDescent="0.25">
      <c r="A233" s="14">
        <v>8040959</v>
      </c>
      <c r="B233" t="s">
        <v>3</v>
      </c>
    </row>
    <row r="234" spans="1:6" x14ac:dyDescent="0.25">
      <c r="A234">
        <v>8107048</v>
      </c>
      <c r="B234" t="s">
        <v>3</v>
      </c>
      <c r="F234">
        <v>379</v>
      </c>
    </row>
    <row r="235" spans="1:6" x14ac:dyDescent="0.25">
      <c r="A235" s="14">
        <v>8124044</v>
      </c>
      <c r="B235" t="s">
        <v>3</v>
      </c>
    </row>
    <row r="236" spans="1:6" x14ac:dyDescent="0.25">
      <c r="A236">
        <v>8142949</v>
      </c>
      <c r="B236" t="s">
        <v>3</v>
      </c>
    </row>
    <row r="237" spans="1:6" x14ac:dyDescent="0.25">
      <c r="A237">
        <v>9023306</v>
      </c>
      <c r="B237" t="s">
        <v>3</v>
      </c>
    </row>
    <row r="238" spans="1:6" x14ac:dyDescent="0.25">
      <c r="A238">
        <v>9034464</v>
      </c>
      <c r="B238" t="s">
        <v>3</v>
      </c>
    </row>
    <row r="239" spans="1:6" x14ac:dyDescent="0.25">
      <c r="A239">
        <v>9040167</v>
      </c>
      <c r="B239" t="s">
        <v>3</v>
      </c>
    </row>
    <row r="240" spans="1:6" x14ac:dyDescent="0.25">
      <c r="A240" s="14">
        <v>9054567</v>
      </c>
      <c r="B240" t="s">
        <v>3</v>
      </c>
    </row>
    <row r="241" spans="1:7" x14ac:dyDescent="0.25">
      <c r="A241" s="14">
        <v>9083682</v>
      </c>
      <c r="B241" t="s">
        <v>3</v>
      </c>
      <c r="G241" s="14">
        <v>1462</v>
      </c>
    </row>
    <row r="242" spans="1:7" x14ac:dyDescent="0.25">
      <c r="A242" s="14">
        <v>9102044</v>
      </c>
      <c r="B242" t="s">
        <v>3</v>
      </c>
    </row>
    <row r="243" spans="1:7" x14ac:dyDescent="0.25">
      <c r="A243" s="14">
        <v>9119854</v>
      </c>
      <c r="B243" t="s">
        <v>3</v>
      </c>
    </row>
    <row r="244" spans="1:7" x14ac:dyDescent="0.25">
      <c r="A244">
        <v>9125126</v>
      </c>
      <c r="B244" t="s">
        <v>3</v>
      </c>
    </row>
    <row r="245" spans="1:7" x14ac:dyDescent="0.25">
      <c r="A245" s="14">
        <v>9174811</v>
      </c>
      <c r="B245" t="s">
        <v>3</v>
      </c>
    </row>
    <row r="246" spans="1:7" x14ac:dyDescent="0.25">
      <c r="A246">
        <v>10002875</v>
      </c>
      <c r="B246" t="s">
        <v>3</v>
      </c>
    </row>
    <row r="247" spans="1:7" x14ac:dyDescent="0.25">
      <c r="A247" s="19">
        <v>10023080</v>
      </c>
      <c r="B247" t="s">
        <v>3</v>
      </c>
    </row>
    <row r="248" spans="1:7" x14ac:dyDescent="0.25">
      <c r="A248">
        <v>10025212</v>
      </c>
      <c r="B248" t="s">
        <v>3</v>
      </c>
    </row>
    <row r="249" spans="1:7" x14ac:dyDescent="0.25">
      <c r="A249" s="14">
        <v>10069407</v>
      </c>
      <c r="B249" t="s">
        <v>3</v>
      </c>
    </row>
    <row r="250" spans="1:7" x14ac:dyDescent="0.25">
      <c r="A250">
        <v>10071135</v>
      </c>
      <c r="B250" t="s">
        <v>3</v>
      </c>
    </row>
    <row r="251" spans="1:7" x14ac:dyDescent="0.25">
      <c r="A251">
        <v>10083649</v>
      </c>
      <c r="B251" t="s">
        <v>3</v>
      </c>
    </row>
    <row r="252" spans="1:7" x14ac:dyDescent="0.25">
      <c r="A252">
        <v>10102021</v>
      </c>
      <c r="B252" t="s">
        <v>3</v>
      </c>
    </row>
    <row r="253" spans="1:7" x14ac:dyDescent="0.25">
      <c r="A253" s="14">
        <v>10123729</v>
      </c>
      <c r="B253" t="s">
        <v>3</v>
      </c>
    </row>
    <row r="254" spans="1:7" x14ac:dyDescent="0.25">
      <c r="A254">
        <v>10144736</v>
      </c>
      <c r="B254" t="s">
        <v>3</v>
      </c>
    </row>
    <row r="255" spans="1:7" x14ac:dyDescent="0.25">
      <c r="A255" s="14">
        <v>10157275</v>
      </c>
      <c r="B255" t="s">
        <v>3</v>
      </c>
    </row>
    <row r="256" spans="1:7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5" x14ac:dyDescent="0.25">
      <c r="A289" s="14">
        <v>500129</v>
      </c>
      <c r="B289" t="s">
        <v>0</v>
      </c>
    </row>
    <row r="290" spans="1:5" x14ac:dyDescent="0.25">
      <c r="A290" s="20">
        <v>1002033</v>
      </c>
      <c r="B290" t="s">
        <v>0</v>
      </c>
    </row>
    <row r="291" spans="1:5" x14ac:dyDescent="0.25">
      <c r="A291" s="14">
        <v>1003457</v>
      </c>
      <c r="B291" t="s">
        <v>0</v>
      </c>
    </row>
    <row r="292" spans="1:5" x14ac:dyDescent="0.25">
      <c r="A292" s="14">
        <v>2005223</v>
      </c>
      <c r="B292" t="s">
        <v>0</v>
      </c>
    </row>
    <row r="293" spans="1:5" x14ac:dyDescent="0.25">
      <c r="A293">
        <v>2006107</v>
      </c>
      <c r="B293" t="s">
        <v>0</v>
      </c>
    </row>
    <row r="294" spans="1:5" x14ac:dyDescent="0.25">
      <c r="A294" s="14">
        <v>2012014</v>
      </c>
      <c r="B294" t="s">
        <v>0</v>
      </c>
    </row>
    <row r="295" spans="1:5" x14ac:dyDescent="0.25">
      <c r="A295" s="14">
        <v>3000152</v>
      </c>
      <c r="B295" t="s">
        <v>0</v>
      </c>
      <c r="E295" s="14">
        <v>1000</v>
      </c>
    </row>
    <row r="296" spans="1:5" x14ac:dyDescent="0.25">
      <c r="A296">
        <v>3014566</v>
      </c>
      <c r="B296" t="s">
        <v>0</v>
      </c>
    </row>
    <row r="297" spans="1:5" x14ac:dyDescent="0.25">
      <c r="A297">
        <v>3015058</v>
      </c>
      <c r="B297" t="s">
        <v>0</v>
      </c>
    </row>
    <row r="298" spans="1:5" x14ac:dyDescent="0.25">
      <c r="A298" s="18">
        <v>4000996</v>
      </c>
      <c r="B298" t="s">
        <v>0</v>
      </c>
    </row>
    <row r="299" spans="1:5" x14ac:dyDescent="0.25">
      <c r="A299">
        <v>4003768</v>
      </c>
      <c r="B299" t="s">
        <v>0</v>
      </c>
    </row>
    <row r="300" spans="1:5" x14ac:dyDescent="0.25">
      <c r="A300">
        <v>4006540</v>
      </c>
      <c r="B300" t="s">
        <v>0</v>
      </c>
    </row>
    <row r="301" spans="1:5" x14ac:dyDescent="0.25">
      <c r="A301">
        <v>4007054</v>
      </c>
      <c r="B301" t="s">
        <v>0</v>
      </c>
    </row>
    <row r="302" spans="1:5" x14ac:dyDescent="0.25">
      <c r="A302">
        <v>4011002</v>
      </c>
      <c r="B302" t="s">
        <v>0</v>
      </c>
    </row>
    <row r="303" spans="1:5" x14ac:dyDescent="0.25">
      <c r="A303">
        <v>4900268</v>
      </c>
      <c r="B303" t="s">
        <v>0</v>
      </c>
    </row>
    <row r="304" spans="1:5" x14ac:dyDescent="0.25">
      <c r="A304">
        <v>5001097</v>
      </c>
      <c r="B304" t="s">
        <v>0</v>
      </c>
      <c r="D304" s="35">
        <v>345000</v>
      </c>
    </row>
    <row r="305" spans="1:3" x14ac:dyDescent="0.25">
      <c r="A305">
        <v>5001098</v>
      </c>
      <c r="B305" t="s">
        <v>0</v>
      </c>
      <c r="C305">
        <v>109</v>
      </c>
    </row>
    <row r="306" spans="1:3" x14ac:dyDescent="0.25">
      <c r="A306">
        <v>5006152</v>
      </c>
      <c r="B306" t="s">
        <v>0</v>
      </c>
    </row>
    <row r="307" spans="1:3" x14ac:dyDescent="0.25">
      <c r="A307" s="16">
        <v>5011824</v>
      </c>
      <c r="B307" t="s">
        <v>0</v>
      </c>
    </row>
    <row r="308" spans="1:3" x14ac:dyDescent="0.25">
      <c r="A308">
        <v>5016179</v>
      </c>
      <c r="B308" t="s">
        <v>0</v>
      </c>
    </row>
    <row r="309" spans="1:3" x14ac:dyDescent="0.25">
      <c r="A309">
        <v>5018677</v>
      </c>
      <c r="B309" t="s">
        <v>0</v>
      </c>
    </row>
    <row r="310" spans="1:3" x14ac:dyDescent="0.25">
      <c r="A310">
        <v>8012361</v>
      </c>
      <c r="B310" t="s">
        <v>0</v>
      </c>
    </row>
    <row r="311" spans="1:3" x14ac:dyDescent="0.25">
      <c r="A311">
        <v>7079011</v>
      </c>
      <c r="B311" t="s">
        <v>0</v>
      </c>
    </row>
    <row r="312" spans="1:3" x14ac:dyDescent="0.25">
      <c r="A312">
        <v>8055349</v>
      </c>
      <c r="B312" t="s">
        <v>0</v>
      </c>
    </row>
    <row r="313" spans="1:3" x14ac:dyDescent="0.25">
      <c r="A313">
        <v>8135416</v>
      </c>
      <c r="B313" t="s">
        <v>0</v>
      </c>
    </row>
    <row r="314" spans="1:3" x14ac:dyDescent="0.25">
      <c r="A314">
        <v>93018945</v>
      </c>
      <c r="B314" t="s">
        <v>0</v>
      </c>
    </row>
    <row r="315" spans="1:3" x14ac:dyDescent="0.25">
      <c r="A315">
        <v>94009028</v>
      </c>
      <c r="B315" t="s">
        <v>0</v>
      </c>
    </row>
    <row r="316" spans="1:3" x14ac:dyDescent="0.25">
      <c r="A316">
        <v>95005907</v>
      </c>
      <c r="B316" t="s">
        <v>0</v>
      </c>
    </row>
    <row r="317" spans="1:3" x14ac:dyDescent="0.25">
      <c r="A317">
        <v>95900164</v>
      </c>
      <c r="B317" t="s">
        <v>0</v>
      </c>
    </row>
    <row r="318" spans="1:3" x14ac:dyDescent="0.25">
      <c r="A318">
        <v>96015811</v>
      </c>
      <c r="B318" t="s">
        <v>0</v>
      </c>
    </row>
    <row r="319" spans="1:3" x14ac:dyDescent="0.25">
      <c r="A319">
        <v>97001240</v>
      </c>
      <c r="B319" t="s">
        <v>0</v>
      </c>
    </row>
    <row r="320" spans="1:3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8" x14ac:dyDescent="0.25">
      <c r="A337" s="21">
        <v>8124816</v>
      </c>
      <c r="B337" t="s">
        <v>0</v>
      </c>
    </row>
    <row r="338" spans="1:8" x14ac:dyDescent="0.25">
      <c r="A338">
        <v>9003267</v>
      </c>
      <c r="B338" t="s">
        <v>0</v>
      </c>
      <c r="H338">
        <v>419</v>
      </c>
    </row>
    <row r="339" spans="1:8" x14ac:dyDescent="0.25">
      <c r="A339">
        <v>9036964</v>
      </c>
      <c r="B339" t="s">
        <v>0</v>
      </c>
    </row>
    <row r="340" spans="1:8" x14ac:dyDescent="0.25">
      <c r="A340">
        <v>9090287</v>
      </c>
      <c r="B340" t="s">
        <v>0</v>
      </c>
    </row>
    <row r="341" spans="1:8" x14ac:dyDescent="0.25">
      <c r="A341">
        <v>9095148</v>
      </c>
      <c r="B341" t="s">
        <v>0</v>
      </c>
    </row>
    <row r="342" spans="1:8" x14ac:dyDescent="0.25">
      <c r="A342" s="14">
        <v>9104979</v>
      </c>
      <c r="B342" t="s">
        <v>0</v>
      </c>
    </row>
    <row r="343" spans="1:8" x14ac:dyDescent="0.25">
      <c r="A343">
        <v>9139514</v>
      </c>
      <c r="B343" t="s">
        <v>0</v>
      </c>
    </row>
    <row r="344" spans="1:8" x14ac:dyDescent="0.25">
      <c r="A344">
        <v>10020659</v>
      </c>
      <c r="B344" t="s">
        <v>0</v>
      </c>
    </row>
    <row r="345" spans="1:8" x14ac:dyDescent="0.25">
      <c r="A345">
        <v>10025902</v>
      </c>
      <c r="B345" t="s">
        <v>0</v>
      </c>
    </row>
    <row r="346" spans="1:8" x14ac:dyDescent="0.25">
      <c r="A346">
        <v>10027654</v>
      </c>
      <c r="B346" t="s">
        <v>0</v>
      </c>
    </row>
    <row r="347" spans="1:8" x14ac:dyDescent="0.25">
      <c r="A347">
        <v>10084485</v>
      </c>
      <c r="B347" t="s">
        <v>0</v>
      </c>
    </row>
    <row r="348" spans="1:8" x14ac:dyDescent="0.25">
      <c r="A348">
        <v>10098420</v>
      </c>
      <c r="B348" t="s">
        <v>0</v>
      </c>
    </row>
    <row r="349" spans="1:8" x14ac:dyDescent="0.25">
      <c r="A349">
        <v>10129565</v>
      </c>
      <c r="B349" t="s">
        <v>0</v>
      </c>
    </row>
    <row r="350" spans="1:8" x14ac:dyDescent="0.25">
      <c r="A350" s="14">
        <v>10146828</v>
      </c>
      <c r="B350" t="s">
        <v>0</v>
      </c>
    </row>
    <row r="351" spans="1:8" x14ac:dyDescent="0.25">
      <c r="A351">
        <v>10163776</v>
      </c>
      <c r="B351" t="s">
        <v>0</v>
      </c>
    </row>
    <row r="352" spans="1:8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4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E16"/>
  <sheetViews>
    <sheetView workbookViewId="0">
      <selection activeCell="D30" sqref="D30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9.85546875" bestFit="1" customWidth="1"/>
    <col min="4" max="4" width="27.42578125" bestFit="1" customWidth="1"/>
    <col min="5" max="5" width="30.28515625" bestFit="1" customWidth="1"/>
  </cols>
  <sheetData>
    <row r="1" spans="1:5" x14ac:dyDescent="0.25">
      <c r="A1" s="43" t="s">
        <v>96</v>
      </c>
      <c r="B1" s="43" t="s">
        <v>97</v>
      </c>
      <c r="C1" s="43" t="s">
        <v>2731</v>
      </c>
      <c r="D1" s="43" t="s">
        <v>95</v>
      </c>
      <c r="E1" s="43" t="s">
        <v>133</v>
      </c>
    </row>
    <row r="2" spans="1:5" x14ac:dyDescent="0.25">
      <c r="A2" s="43">
        <v>12088444</v>
      </c>
      <c r="B2" s="43" t="s">
        <v>12</v>
      </c>
      <c r="C2" s="43" t="s">
        <v>2731</v>
      </c>
      <c r="D2" s="43" t="s">
        <v>2732</v>
      </c>
      <c r="E2" s="43">
        <v>2</v>
      </c>
    </row>
    <row r="3" spans="1:5" x14ac:dyDescent="0.25">
      <c r="A3" s="43">
        <v>3011892</v>
      </c>
      <c r="B3" s="43" t="s">
        <v>3</v>
      </c>
      <c r="C3" s="43" t="s">
        <v>2731</v>
      </c>
      <c r="D3" s="43" t="s">
        <v>2733</v>
      </c>
      <c r="E3" s="43">
        <v>2</v>
      </c>
    </row>
    <row r="4" spans="1:5" x14ac:dyDescent="0.25">
      <c r="A4" s="43">
        <v>7103068</v>
      </c>
      <c r="B4" s="43" t="s">
        <v>11</v>
      </c>
      <c r="C4" s="43" t="s">
        <v>2731</v>
      </c>
      <c r="D4" s="43" t="s">
        <v>2721</v>
      </c>
      <c r="E4" s="43">
        <v>1</v>
      </c>
    </row>
    <row r="5" spans="1:5" x14ac:dyDescent="0.25">
      <c r="A5" s="43">
        <v>7082707</v>
      </c>
      <c r="B5" s="43" t="s">
        <v>5</v>
      </c>
      <c r="C5" s="43" t="s">
        <v>2731</v>
      </c>
      <c r="D5" s="43" t="s">
        <v>2727</v>
      </c>
      <c r="E5" s="43">
        <v>1</v>
      </c>
    </row>
    <row r="6" spans="1:5" x14ac:dyDescent="0.25">
      <c r="A6" s="43">
        <v>9016278</v>
      </c>
      <c r="B6" s="43" t="s">
        <v>5</v>
      </c>
      <c r="C6" s="43" t="s">
        <v>2731</v>
      </c>
      <c r="D6" s="43" t="s">
        <v>2722</v>
      </c>
      <c r="E6" s="43">
        <v>1</v>
      </c>
    </row>
    <row r="7" spans="1:5" x14ac:dyDescent="0.25">
      <c r="A7" s="43">
        <v>4011027</v>
      </c>
      <c r="B7" s="43" t="s">
        <v>5</v>
      </c>
      <c r="C7" s="43" t="s">
        <v>2731</v>
      </c>
      <c r="D7" s="43" t="s">
        <v>2724</v>
      </c>
      <c r="E7" s="43">
        <v>1</v>
      </c>
    </row>
    <row r="8" spans="1:5" x14ac:dyDescent="0.25">
      <c r="A8" s="43">
        <v>5004654</v>
      </c>
      <c r="B8" s="43" t="s">
        <v>5</v>
      </c>
      <c r="C8" s="43" t="s">
        <v>2731</v>
      </c>
      <c r="D8" s="43" t="s">
        <v>2723</v>
      </c>
      <c r="E8" s="43">
        <v>1</v>
      </c>
    </row>
    <row r="9" spans="1:5" x14ac:dyDescent="0.25">
      <c r="A9" s="43">
        <v>8107048</v>
      </c>
      <c r="B9" s="43" t="s">
        <v>3</v>
      </c>
      <c r="C9" s="43" t="s">
        <v>2731</v>
      </c>
      <c r="D9" s="43" t="s">
        <v>2722</v>
      </c>
      <c r="E9" s="43">
        <v>1</v>
      </c>
    </row>
    <row r="10" spans="1:5" x14ac:dyDescent="0.25">
      <c r="A10" s="43">
        <v>9083682</v>
      </c>
      <c r="B10" s="43" t="s">
        <v>3</v>
      </c>
      <c r="C10" s="43" t="s">
        <v>2731</v>
      </c>
      <c r="D10" s="43" t="s">
        <v>2723</v>
      </c>
      <c r="E10" s="43">
        <v>1</v>
      </c>
    </row>
    <row r="11" spans="1:5" x14ac:dyDescent="0.25">
      <c r="A11" s="43">
        <v>3000152</v>
      </c>
      <c r="B11" s="43" t="s">
        <v>0</v>
      </c>
      <c r="C11" s="43" t="s">
        <v>2731</v>
      </c>
      <c r="D11" s="43" t="s">
        <v>2721</v>
      </c>
      <c r="E11" s="43">
        <v>1</v>
      </c>
    </row>
    <row r="12" spans="1:5" x14ac:dyDescent="0.25">
      <c r="A12" s="43">
        <v>5001097</v>
      </c>
      <c r="B12" s="43" t="s">
        <v>0</v>
      </c>
      <c r="C12" s="43" t="s">
        <v>2731</v>
      </c>
      <c r="D12" s="43" t="s">
        <v>2720</v>
      </c>
      <c r="E12" s="43">
        <v>1</v>
      </c>
    </row>
    <row r="13" spans="1:5" x14ac:dyDescent="0.25">
      <c r="A13" s="43">
        <v>5001098</v>
      </c>
      <c r="B13" s="43" t="s">
        <v>0</v>
      </c>
      <c r="C13" s="43" t="s">
        <v>2731</v>
      </c>
      <c r="D13" s="43" t="s">
        <v>2719</v>
      </c>
      <c r="E13" s="43">
        <v>1</v>
      </c>
    </row>
    <row r="14" spans="1:5" x14ac:dyDescent="0.25">
      <c r="A14" s="43">
        <v>9003267</v>
      </c>
      <c r="B14" s="43" t="s">
        <v>0</v>
      </c>
      <c r="C14" s="43" t="s">
        <v>2731</v>
      </c>
      <c r="D14" s="43" t="s">
        <v>2724</v>
      </c>
      <c r="E14" s="43">
        <v>1</v>
      </c>
    </row>
    <row r="16" spans="1:5" x14ac:dyDescent="0.25">
      <c r="A16">
        <f>SUBTOTAL(2,Tabelle124_2[Edited_BfArM Nummer2])</f>
        <v>13</v>
      </c>
      <c r="E16">
        <f>SUBTOTAL(9,Tabelle124_2[Total Number of Observations])</f>
        <v>15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H370"/>
  <sheetViews>
    <sheetView workbookViewId="0">
      <selection sqref="A1:H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3" customWidth="1"/>
    <col min="4" max="4" width="21.42578125" customWidth="1"/>
    <col min="5" max="8" width="12.85546875" customWidth="1"/>
  </cols>
  <sheetData>
    <row r="1" spans="1:8" x14ac:dyDescent="0.25">
      <c r="A1" s="6" t="s">
        <v>96</v>
      </c>
      <c r="B1" s="7" t="s">
        <v>97</v>
      </c>
      <c r="C1" s="2" t="s">
        <v>2734</v>
      </c>
      <c r="D1" s="2" t="s">
        <v>2735</v>
      </c>
      <c r="E1" s="2" t="s">
        <v>2736</v>
      </c>
      <c r="F1" s="2" t="s">
        <v>2737</v>
      </c>
      <c r="G1" s="2" t="s">
        <v>2738</v>
      </c>
      <c r="H1" s="2" t="s">
        <v>2739</v>
      </c>
    </row>
    <row r="2" spans="1:8" x14ac:dyDescent="0.25">
      <c r="A2">
        <v>7072184</v>
      </c>
      <c r="B2" t="s">
        <v>20</v>
      </c>
    </row>
    <row r="3" spans="1:8" x14ac:dyDescent="0.25">
      <c r="A3">
        <v>9108231</v>
      </c>
      <c r="B3" t="s">
        <v>20</v>
      </c>
    </row>
    <row r="4" spans="1:8" x14ac:dyDescent="0.25">
      <c r="A4">
        <v>12061933</v>
      </c>
      <c r="B4" t="s">
        <v>20</v>
      </c>
    </row>
    <row r="5" spans="1:8" x14ac:dyDescent="0.25">
      <c r="A5">
        <v>95005911</v>
      </c>
      <c r="B5" t="s">
        <v>20</v>
      </c>
    </row>
    <row r="6" spans="1:8" x14ac:dyDescent="0.25">
      <c r="A6">
        <v>99001908</v>
      </c>
      <c r="B6" t="s">
        <v>20</v>
      </c>
    </row>
    <row r="7" spans="1:8" x14ac:dyDescent="0.25">
      <c r="A7">
        <v>99004067</v>
      </c>
      <c r="B7" t="s">
        <v>20</v>
      </c>
    </row>
    <row r="8" spans="1:8" x14ac:dyDescent="0.25">
      <c r="A8">
        <v>97002136</v>
      </c>
      <c r="B8" t="s">
        <v>20</v>
      </c>
    </row>
    <row r="9" spans="1:8" x14ac:dyDescent="0.25">
      <c r="A9">
        <v>1502</v>
      </c>
      <c r="B9" t="s">
        <v>20</v>
      </c>
    </row>
    <row r="10" spans="1:8" x14ac:dyDescent="0.25">
      <c r="A10">
        <v>4003543</v>
      </c>
      <c r="B10" t="s">
        <v>20</v>
      </c>
    </row>
    <row r="11" spans="1:8" x14ac:dyDescent="0.25">
      <c r="A11">
        <v>4900261</v>
      </c>
      <c r="B11" t="s">
        <v>20</v>
      </c>
    </row>
    <row r="13" spans="1:8" x14ac:dyDescent="0.25">
      <c r="A13">
        <v>14242856</v>
      </c>
      <c r="B13" t="s">
        <v>18</v>
      </c>
    </row>
    <row r="14" spans="1:8" x14ac:dyDescent="0.25">
      <c r="A14">
        <v>99001183</v>
      </c>
      <c r="B14" t="s">
        <v>18</v>
      </c>
    </row>
    <row r="15" spans="1:8" x14ac:dyDescent="0.25">
      <c r="A15">
        <v>3000983</v>
      </c>
      <c r="B15" t="s">
        <v>18</v>
      </c>
    </row>
    <row r="16" spans="1:8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8" x14ac:dyDescent="0.25">
      <c r="A33">
        <v>99001927</v>
      </c>
      <c r="B33" t="s">
        <v>16</v>
      </c>
    </row>
    <row r="34" spans="1:8" x14ac:dyDescent="0.25">
      <c r="A34">
        <v>1505</v>
      </c>
      <c r="B34" t="s">
        <v>16</v>
      </c>
    </row>
    <row r="35" spans="1:8" x14ac:dyDescent="0.25">
      <c r="A35" s="14">
        <v>1000197</v>
      </c>
      <c r="B35" t="s">
        <v>16</v>
      </c>
    </row>
    <row r="36" spans="1:8" x14ac:dyDescent="0.25">
      <c r="A36" s="14">
        <v>96018835</v>
      </c>
      <c r="B36" t="s">
        <v>16</v>
      </c>
      <c r="F36">
        <v>39.5</v>
      </c>
      <c r="G36">
        <v>38.700000000000003</v>
      </c>
    </row>
    <row r="37" spans="1:8" x14ac:dyDescent="0.25">
      <c r="A37">
        <v>98008326</v>
      </c>
      <c r="B37" t="s">
        <v>16</v>
      </c>
    </row>
    <row r="38" spans="1:8" x14ac:dyDescent="0.25">
      <c r="A38">
        <v>99000717</v>
      </c>
      <c r="B38" t="s">
        <v>16</v>
      </c>
    </row>
    <row r="40" spans="1:8" x14ac:dyDescent="0.25">
      <c r="A40" s="15">
        <v>6016435</v>
      </c>
      <c r="B40" t="s">
        <v>14</v>
      </c>
      <c r="E40">
        <v>39.799999999999997</v>
      </c>
    </row>
    <row r="41" spans="1:8" x14ac:dyDescent="0.25">
      <c r="A41">
        <v>8045149</v>
      </c>
      <c r="B41" t="s">
        <v>14</v>
      </c>
      <c r="D41">
        <v>39</v>
      </c>
    </row>
    <row r="42" spans="1:8" x14ac:dyDescent="0.25">
      <c r="A42">
        <v>10023001</v>
      </c>
      <c r="B42" t="s">
        <v>14</v>
      </c>
    </row>
    <row r="43" spans="1:8" x14ac:dyDescent="0.25">
      <c r="A43">
        <v>10027526</v>
      </c>
      <c r="B43" t="s">
        <v>14</v>
      </c>
      <c r="E43">
        <v>38.5</v>
      </c>
    </row>
    <row r="44" spans="1:8" x14ac:dyDescent="0.25">
      <c r="A44">
        <v>14222171</v>
      </c>
      <c r="B44" t="s">
        <v>14</v>
      </c>
    </row>
    <row r="45" spans="1:8" x14ac:dyDescent="0.25">
      <c r="A45">
        <v>1006143</v>
      </c>
      <c r="B45" t="s">
        <v>14</v>
      </c>
    </row>
    <row r="46" spans="1:8" x14ac:dyDescent="0.25">
      <c r="A46">
        <v>6006917</v>
      </c>
      <c r="B46" t="s">
        <v>14</v>
      </c>
    </row>
    <row r="48" spans="1:8" x14ac:dyDescent="0.25">
      <c r="A48">
        <v>8057159</v>
      </c>
      <c r="B48" t="s">
        <v>12</v>
      </c>
      <c r="H48">
        <v>40.200000000000003</v>
      </c>
    </row>
    <row r="49" spans="1:7" x14ac:dyDescent="0.25">
      <c r="A49" s="14">
        <v>9140312</v>
      </c>
      <c r="B49" t="s">
        <v>12</v>
      </c>
      <c r="C49">
        <v>40.700000000000003</v>
      </c>
      <c r="G49">
        <v>38.5</v>
      </c>
    </row>
    <row r="50" spans="1:7" x14ac:dyDescent="0.25">
      <c r="A50">
        <v>12008230</v>
      </c>
      <c r="B50" t="s">
        <v>12</v>
      </c>
    </row>
    <row r="51" spans="1:7" x14ac:dyDescent="0.25">
      <c r="A51">
        <v>12088444</v>
      </c>
      <c r="B51" t="s">
        <v>12</v>
      </c>
    </row>
    <row r="52" spans="1:7" x14ac:dyDescent="0.25">
      <c r="A52" s="14">
        <v>13118872</v>
      </c>
      <c r="B52" t="s">
        <v>12</v>
      </c>
    </row>
    <row r="53" spans="1:7" x14ac:dyDescent="0.25">
      <c r="A53">
        <v>12012030</v>
      </c>
      <c r="B53" t="s">
        <v>12</v>
      </c>
    </row>
    <row r="55" spans="1:7" x14ac:dyDescent="0.25">
      <c r="A55" s="15">
        <v>9074418</v>
      </c>
      <c r="B55" t="s">
        <v>11</v>
      </c>
      <c r="G55">
        <v>39</v>
      </c>
    </row>
    <row r="56" spans="1:7" x14ac:dyDescent="0.25">
      <c r="A56" s="14">
        <v>1263</v>
      </c>
      <c r="B56" t="s">
        <v>11</v>
      </c>
    </row>
    <row r="57" spans="1:7" x14ac:dyDescent="0.25">
      <c r="A57">
        <v>98004910</v>
      </c>
      <c r="B57" t="s">
        <v>11</v>
      </c>
    </row>
    <row r="58" spans="1:7" x14ac:dyDescent="0.25">
      <c r="A58" s="15">
        <v>7103068</v>
      </c>
      <c r="B58" t="s">
        <v>11</v>
      </c>
      <c r="D58">
        <v>38</v>
      </c>
    </row>
    <row r="59" spans="1:7" x14ac:dyDescent="0.25">
      <c r="A59">
        <v>11240728</v>
      </c>
      <c r="B59" t="s">
        <v>11</v>
      </c>
    </row>
    <row r="61" spans="1:7" x14ac:dyDescent="0.25">
      <c r="A61">
        <v>5015869</v>
      </c>
      <c r="B61" t="s">
        <v>5</v>
      </c>
    </row>
    <row r="62" spans="1:7" x14ac:dyDescent="0.25">
      <c r="A62" s="15">
        <v>5016969</v>
      </c>
      <c r="B62" t="s">
        <v>5</v>
      </c>
    </row>
    <row r="63" spans="1:7" x14ac:dyDescent="0.25">
      <c r="A63">
        <v>6023231</v>
      </c>
      <c r="B63" t="s">
        <v>5</v>
      </c>
      <c r="D63">
        <v>41</v>
      </c>
    </row>
    <row r="64" spans="1:7" x14ac:dyDescent="0.25">
      <c r="A64" s="15">
        <v>6011198</v>
      </c>
      <c r="B64" t="s">
        <v>5</v>
      </c>
    </row>
    <row r="65" spans="1:4" x14ac:dyDescent="0.25">
      <c r="A65" s="14">
        <v>6012681</v>
      </c>
      <c r="B65" t="s">
        <v>5</v>
      </c>
    </row>
    <row r="66" spans="1:4" x14ac:dyDescent="0.25">
      <c r="A66">
        <v>6014511</v>
      </c>
      <c r="B66" t="s">
        <v>5</v>
      </c>
    </row>
    <row r="67" spans="1:4" x14ac:dyDescent="0.25">
      <c r="A67">
        <v>6045127</v>
      </c>
      <c r="B67" t="s">
        <v>5</v>
      </c>
      <c r="D67">
        <v>38.9</v>
      </c>
    </row>
    <row r="68" spans="1:4" x14ac:dyDescent="0.25">
      <c r="A68" s="14">
        <v>7000458</v>
      </c>
      <c r="B68" t="s">
        <v>5</v>
      </c>
    </row>
    <row r="69" spans="1:4" x14ac:dyDescent="0.25">
      <c r="A69">
        <v>7015502</v>
      </c>
      <c r="B69" t="s">
        <v>5</v>
      </c>
    </row>
    <row r="70" spans="1:4" x14ac:dyDescent="0.25">
      <c r="A70">
        <v>7025847</v>
      </c>
      <c r="B70" t="s">
        <v>5</v>
      </c>
    </row>
    <row r="71" spans="1:4" x14ac:dyDescent="0.25">
      <c r="A71">
        <v>7082707</v>
      </c>
      <c r="B71" t="s">
        <v>5</v>
      </c>
    </row>
    <row r="72" spans="1:4" x14ac:dyDescent="0.25">
      <c r="A72" s="14">
        <v>7083159</v>
      </c>
      <c r="B72" t="s">
        <v>5</v>
      </c>
    </row>
    <row r="73" spans="1:4" x14ac:dyDescent="0.25">
      <c r="A73">
        <v>7084659</v>
      </c>
      <c r="B73" t="s">
        <v>5</v>
      </c>
    </row>
    <row r="74" spans="1:4" x14ac:dyDescent="0.25">
      <c r="A74" s="14">
        <v>7076814</v>
      </c>
      <c r="B74" t="s">
        <v>5</v>
      </c>
    </row>
    <row r="75" spans="1:4" x14ac:dyDescent="0.25">
      <c r="A75">
        <v>7076815</v>
      </c>
      <c r="B75" t="s">
        <v>5</v>
      </c>
    </row>
    <row r="76" spans="1:4" x14ac:dyDescent="0.25">
      <c r="A76">
        <v>7089231</v>
      </c>
      <c r="B76" t="s">
        <v>5</v>
      </c>
    </row>
    <row r="77" spans="1:4" x14ac:dyDescent="0.25">
      <c r="A77">
        <v>7116004</v>
      </c>
      <c r="B77" t="s">
        <v>5</v>
      </c>
    </row>
    <row r="78" spans="1:4" x14ac:dyDescent="0.25">
      <c r="A78">
        <v>8003819</v>
      </c>
      <c r="B78" t="s">
        <v>5</v>
      </c>
    </row>
    <row r="79" spans="1:4" x14ac:dyDescent="0.25">
      <c r="A79" s="14">
        <v>8091779</v>
      </c>
      <c r="B79" t="s">
        <v>5</v>
      </c>
    </row>
    <row r="80" spans="1:4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5" x14ac:dyDescent="0.25">
      <c r="A193">
        <v>95007023</v>
      </c>
      <c r="B193" t="s">
        <v>5</v>
      </c>
    </row>
    <row r="194" spans="1:5" x14ac:dyDescent="0.25">
      <c r="A194">
        <v>95900316</v>
      </c>
      <c r="B194" t="s">
        <v>5</v>
      </c>
    </row>
    <row r="195" spans="1:5" x14ac:dyDescent="0.25">
      <c r="A195">
        <v>96004031</v>
      </c>
      <c r="B195" t="s">
        <v>5</v>
      </c>
    </row>
    <row r="196" spans="1:5" x14ac:dyDescent="0.25">
      <c r="A196">
        <v>96900455</v>
      </c>
      <c r="B196" t="s">
        <v>5</v>
      </c>
    </row>
    <row r="197" spans="1:5" x14ac:dyDescent="0.25">
      <c r="A197">
        <v>97004458</v>
      </c>
      <c r="B197" t="s">
        <v>5</v>
      </c>
    </row>
    <row r="198" spans="1:5" x14ac:dyDescent="0.25">
      <c r="A198">
        <v>97009212</v>
      </c>
      <c r="B198" t="s">
        <v>5</v>
      </c>
    </row>
    <row r="199" spans="1:5" x14ac:dyDescent="0.25">
      <c r="A199">
        <v>98006038</v>
      </c>
      <c r="B199" t="s">
        <v>5</v>
      </c>
    </row>
    <row r="200" spans="1:5" x14ac:dyDescent="0.25">
      <c r="A200">
        <v>98009041</v>
      </c>
      <c r="B200" t="s">
        <v>5</v>
      </c>
    </row>
    <row r="201" spans="1:5" x14ac:dyDescent="0.25">
      <c r="A201">
        <v>99000714</v>
      </c>
      <c r="B201" t="s">
        <v>5</v>
      </c>
    </row>
    <row r="202" spans="1:5" x14ac:dyDescent="0.25">
      <c r="A202">
        <v>99002655</v>
      </c>
      <c r="B202" t="s">
        <v>5</v>
      </c>
    </row>
    <row r="203" spans="1:5" x14ac:dyDescent="0.25">
      <c r="A203">
        <v>99007116</v>
      </c>
      <c r="B203" t="s">
        <v>5</v>
      </c>
    </row>
    <row r="204" spans="1:5" x14ac:dyDescent="0.25">
      <c r="A204">
        <v>99901293</v>
      </c>
      <c r="B204" t="s">
        <v>5</v>
      </c>
    </row>
    <row r="205" spans="1:5" x14ac:dyDescent="0.25">
      <c r="A205">
        <v>99901604</v>
      </c>
      <c r="B205" t="s">
        <v>5</v>
      </c>
    </row>
    <row r="206" spans="1:5" x14ac:dyDescent="0.25">
      <c r="A206" s="17"/>
    </row>
    <row r="207" spans="1:5" x14ac:dyDescent="0.25">
      <c r="A207">
        <v>4289</v>
      </c>
      <c r="B207" t="s">
        <v>3</v>
      </c>
      <c r="E207">
        <v>42.2</v>
      </c>
    </row>
    <row r="208" spans="1:5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4" x14ac:dyDescent="0.25">
      <c r="A321">
        <v>98000595</v>
      </c>
      <c r="B321" t="s">
        <v>0</v>
      </c>
    </row>
    <row r="322" spans="1:4" x14ac:dyDescent="0.25">
      <c r="A322">
        <v>98002692</v>
      </c>
      <c r="B322" t="s">
        <v>0</v>
      </c>
    </row>
    <row r="323" spans="1:4" x14ac:dyDescent="0.25">
      <c r="A323">
        <v>98005277</v>
      </c>
      <c r="B323" t="s">
        <v>0</v>
      </c>
    </row>
    <row r="324" spans="1:4" x14ac:dyDescent="0.25">
      <c r="A324">
        <v>99001815</v>
      </c>
      <c r="B324" t="s">
        <v>0</v>
      </c>
    </row>
    <row r="325" spans="1:4" x14ac:dyDescent="0.25">
      <c r="A325">
        <v>6012361</v>
      </c>
      <c r="B325" t="s">
        <v>0</v>
      </c>
    </row>
    <row r="326" spans="1:4" x14ac:dyDescent="0.25">
      <c r="A326">
        <v>6015793</v>
      </c>
      <c r="B326" t="s">
        <v>0</v>
      </c>
    </row>
    <row r="327" spans="1:4" x14ac:dyDescent="0.25">
      <c r="A327">
        <v>6043619</v>
      </c>
      <c r="B327" t="s">
        <v>0</v>
      </c>
    </row>
    <row r="328" spans="1:4" x14ac:dyDescent="0.25">
      <c r="A328">
        <v>7001097</v>
      </c>
      <c r="B328" t="s">
        <v>0</v>
      </c>
    </row>
    <row r="329" spans="1:4" x14ac:dyDescent="0.25">
      <c r="A329">
        <v>7011435</v>
      </c>
      <c r="B329" t="s">
        <v>0</v>
      </c>
    </row>
    <row r="330" spans="1:4" x14ac:dyDescent="0.25">
      <c r="A330">
        <v>7045811</v>
      </c>
      <c r="B330" t="s">
        <v>0</v>
      </c>
      <c r="D330">
        <v>40</v>
      </c>
    </row>
    <row r="331" spans="1:4" x14ac:dyDescent="0.25">
      <c r="A331">
        <v>7071198</v>
      </c>
      <c r="B331" t="s">
        <v>0</v>
      </c>
    </row>
    <row r="332" spans="1:4" x14ac:dyDescent="0.25">
      <c r="A332">
        <v>7101143</v>
      </c>
      <c r="B332" t="s">
        <v>0</v>
      </c>
    </row>
    <row r="333" spans="1:4" x14ac:dyDescent="0.25">
      <c r="A333">
        <v>8073350</v>
      </c>
      <c r="B333" t="s">
        <v>0</v>
      </c>
    </row>
    <row r="334" spans="1:4" x14ac:dyDescent="0.25">
      <c r="A334">
        <v>8073645</v>
      </c>
      <c r="B334" t="s">
        <v>0</v>
      </c>
    </row>
    <row r="335" spans="1:4" x14ac:dyDescent="0.25">
      <c r="A335" s="20">
        <v>8089666</v>
      </c>
      <c r="B335" t="s">
        <v>0</v>
      </c>
    </row>
    <row r="336" spans="1:4" x14ac:dyDescent="0.25">
      <c r="A336">
        <v>8103536</v>
      </c>
      <c r="B336" t="s">
        <v>0</v>
      </c>
    </row>
    <row r="337" spans="1:5" x14ac:dyDescent="0.25">
      <c r="A337" s="21">
        <v>8124816</v>
      </c>
      <c r="B337" t="s">
        <v>0</v>
      </c>
    </row>
    <row r="338" spans="1:5" x14ac:dyDescent="0.25">
      <c r="A338">
        <v>9003267</v>
      </c>
      <c r="B338" t="s">
        <v>0</v>
      </c>
    </row>
    <row r="339" spans="1:5" x14ac:dyDescent="0.25">
      <c r="A339">
        <v>9036964</v>
      </c>
      <c r="B339" t="s">
        <v>0</v>
      </c>
      <c r="E339">
        <v>36.200000000000003</v>
      </c>
    </row>
    <row r="340" spans="1:5" x14ac:dyDescent="0.25">
      <c r="A340">
        <v>9090287</v>
      </c>
      <c r="B340" t="s">
        <v>0</v>
      </c>
    </row>
    <row r="341" spans="1:5" x14ac:dyDescent="0.25">
      <c r="A341">
        <v>9095148</v>
      </c>
      <c r="B341" t="s">
        <v>0</v>
      </c>
    </row>
    <row r="342" spans="1:5" x14ac:dyDescent="0.25">
      <c r="A342" s="14">
        <v>9104979</v>
      </c>
      <c r="B342" t="s">
        <v>0</v>
      </c>
    </row>
    <row r="343" spans="1:5" x14ac:dyDescent="0.25">
      <c r="A343">
        <v>9139514</v>
      </c>
      <c r="B343" t="s">
        <v>0</v>
      </c>
    </row>
    <row r="344" spans="1:5" x14ac:dyDescent="0.25">
      <c r="A344">
        <v>10020659</v>
      </c>
      <c r="B344" t="s">
        <v>0</v>
      </c>
    </row>
    <row r="345" spans="1:5" x14ac:dyDescent="0.25">
      <c r="A345">
        <v>10025902</v>
      </c>
      <c r="B345" t="s">
        <v>0</v>
      </c>
    </row>
    <row r="346" spans="1:5" x14ac:dyDescent="0.25">
      <c r="A346">
        <v>10027654</v>
      </c>
      <c r="B346" t="s">
        <v>0</v>
      </c>
    </row>
    <row r="347" spans="1:5" x14ac:dyDescent="0.25">
      <c r="A347">
        <v>10084485</v>
      </c>
      <c r="B347" t="s">
        <v>0</v>
      </c>
    </row>
    <row r="348" spans="1:5" x14ac:dyDescent="0.25">
      <c r="A348">
        <v>10098420</v>
      </c>
      <c r="B348" t="s">
        <v>0</v>
      </c>
    </row>
    <row r="349" spans="1:5" x14ac:dyDescent="0.25">
      <c r="A349">
        <v>10129565</v>
      </c>
      <c r="B349" t="s">
        <v>0</v>
      </c>
    </row>
    <row r="350" spans="1:5" x14ac:dyDescent="0.25">
      <c r="A350" s="14">
        <v>10146828</v>
      </c>
      <c r="B350" t="s">
        <v>0</v>
      </c>
    </row>
    <row r="351" spans="1:5" x14ac:dyDescent="0.25">
      <c r="A351">
        <v>10163776</v>
      </c>
      <c r="B351" t="s">
        <v>0</v>
      </c>
    </row>
    <row r="352" spans="1:5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4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4A7B6-F284-477A-8BB1-A5C6FC9EF117}">
  <dimension ref="A1:E16"/>
  <sheetViews>
    <sheetView workbookViewId="0">
      <selection activeCell="E17" sqref="E17"/>
    </sheetView>
  </sheetViews>
  <sheetFormatPr baseColWidth="10" defaultRowHeight="15" x14ac:dyDescent="0.25"/>
  <cols>
    <col min="1" max="1" width="25.28515625" bestFit="1" customWidth="1"/>
    <col min="2" max="2" width="13.5703125" bestFit="1" customWidth="1"/>
    <col min="3" max="3" width="8.28515625" bestFit="1" customWidth="1"/>
    <col min="4" max="4" width="32.5703125" bestFit="1" customWidth="1"/>
    <col min="5" max="5" width="30.28515625" bestFit="1" customWidth="1"/>
  </cols>
  <sheetData>
    <row r="1" spans="1:5" x14ac:dyDescent="0.25">
      <c r="A1" s="43" t="s">
        <v>96</v>
      </c>
      <c r="B1" s="43" t="s">
        <v>97</v>
      </c>
      <c r="C1" s="43" t="s">
        <v>2740</v>
      </c>
      <c r="D1" s="43" t="s">
        <v>95</v>
      </c>
      <c r="E1" s="43" t="s">
        <v>133</v>
      </c>
    </row>
    <row r="2" spans="1:5" x14ac:dyDescent="0.25">
      <c r="A2" s="43">
        <v>96018835</v>
      </c>
      <c r="B2" s="43" t="s">
        <v>16</v>
      </c>
      <c r="C2" s="43" t="s">
        <v>2740</v>
      </c>
      <c r="D2" s="43" t="s">
        <v>2905</v>
      </c>
      <c r="E2" s="43">
        <v>2</v>
      </c>
    </row>
    <row r="3" spans="1:5" x14ac:dyDescent="0.25">
      <c r="A3" s="43">
        <v>6016435</v>
      </c>
      <c r="B3" s="43" t="s">
        <v>14</v>
      </c>
      <c r="C3" s="43" t="s">
        <v>2740</v>
      </c>
      <c r="D3" s="43" t="s">
        <v>2736</v>
      </c>
      <c r="E3" s="43">
        <v>1</v>
      </c>
    </row>
    <row r="4" spans="1:5" x14ac:dyDescent="0.25">
      <c r="A4" s="43">
        <v>8045149</v>
      </c>
      <c r="B4" s="43" t="s">
        <v>14</v>
      </c>
      <c r="C4" s="43" t="s">
        <v>2740</v>
      </c>
      <c r="D4" s="43" t="s">
        <v>2735</v>
      </c>
      <c r="E4" s="43">
        <v>1</v>
      </c>
    </row>
    <row r="5" spans="1:5" x14ac:dyDescent="0.25">
      <c r="A5" s="43">
        <v>10027526</v>
      </c>
      <c r="B5" s="43" t="s">
        <v>14</v>
      </c>
      <c r="C5" s="43" t="s">
        <v>2740</v>
      </c>
      <c r="D5" s="43" t="s">
        <v>2736</v>
      </c>
      <c r="E5" s="43">
        <v>1</v>
      </c>
    </row>
    <row r="6" spans="1:5" x14ac:dyDescent="0.25">
      <c r="A6" s="43">
        <v>8057159</v>
      </c>
      <c r="B6" s="43" t="s">
        <v>12</v>
      </c>
      <c r="C6" s="43" t="s">
        <v>2740</v>
      </c>
      <c r="D6" s="43" t="s">
        <v>2739</v>
      </c>
      <c r="E6" s="43">
        <v>1</v>
      </c>
    </row>
    <row r="7" spans="1:5" x14ac:dyDescent="0.25">
      <c r="A7" s="43">
        <v>9140312</v>
      </c>
      <c r="B7" s="43" t="s">
        <v>12</v>
      </c>
      <c r="C7" s="43" t="s">
        <v>2740</v>
      </c>
      <c r="D7" s="43" t="s">
        <v>2906</v>
      </c>
      <c r="E7" s="43">
        <v>2</v>
      </c>
    </row>
    <row r="8" spans="1:5" x14ac:dyDescent="0.25">
      <c r="A8" s="43">
        <v>9074418</v>
      </c>
      <c r="B8" s="43" t="s">
        <v>11</v>
      </c>
      <c r="C8" s="43" t="s">
        <v>2740</v>
      </c>
      <c r="D8" s="43" t="s">
        <v>2738</v>
      </c>
      <c r="E8" s="43">
        <v>1</v>
      </c>
    </row>
    <row r="9" spans="1:5" x14ac:dyDescent="0.25">
      <c r="A9" s="43">
        <v>7103068</v>
      </c>
      <c r="B9" s="43" t="s">
        <v>11</v>
      </c>
      <c r="C9" s="43" t="s">
        <v>2740</v>
      </c>
      <c r="D9" s="43" t="s">
        <v>2735</v>
      </c>
      <c r="E9" s="43">
        <v>1</v>
      </c>
    </row>
    <row r="10" spans="1:5" x14ac:dyDescent="0.25">
      <c r="A10" s="43">
        <v>6023231</v>
      </c>
      <c r="B10" s="43" t="s">
        <v>5</v>
      </c>
      <c r="C10" s="43" t="s">
        <v>2740</v>
      </c>
      <c r="D10" s="43" t="s">
        <v>2735</v>
      </c>
      <c r="E10" s="43">
        <v>1</v>
      </c>
    </row>
    <row r="11" spans="1:5" x14ac:dyDescent="0.25">
      <c r="A11" s="43">
        <v>6045127</v>
      </c>
      <c r="B11" s="43" t="s">
        <v>5</v>
      </c>
      <c r="C11" s="43" t="s">
        <v>2740</v>
      </c>
      <c r="D11" s="43" t="s">
        <v>2735</v>
      </c>
      <c r="E11" s="43">
        <v>1</v>
      </c>
    </row>
    <row r="12" spans="1:5" x14ac:dyDescent="0.25">
      <c r="A12" s="43">
        <v>4289</v>
      </c>
      <c r="B12" s="43" t="s">
        <v>3</v>
      </c>
      <c r="C12" s="43" t="s">
        <v>2740</v>
      </c>
      <c r="D12" s="43" t="s">
        <v>2736</v>
      </c>
      <c r="E12" s="43">
        <v>1</v>
      </c>
    </row>
    <row r="13" spans="1:5" x14ac:dyDescent="0.25">
      <c r="A13" s="43">
        <v>7045811</v>
      </c>
      <c r="B13" s="43" t="s">
        <v>0</v>
      </c>
      <c r="C13" s="43" t="s">
        <v>2740</v>
      </c>
      <c r="D13" s="43" t="s">
        <v>2735</v>
      </c>
      <c r="E13" s="43">
        <v>1</v>
      </c>
    </row>
    <row r="14" spans="1:5" x14ac:dyDescent="0.25">
      <c r="A14" s="43">
        <v>9036964</v>
      </c>
      <c r="B14" s="43" t="s">
        <v>0</v>
      </c>
      <c r="C14" s="43" t="s">
        <v>2740</v>
      </c>
      <c r="D14" s="43" t="s">
        <v>2736</v>
      </c>
      <c r="E14" s="43">
        <v>1</v>
      </c>
    </row>
    <row r="16" spans="1:5" x14ac:dyDescent="0.25">
      <c r="A16">
        <f>SUBTOTAL(2,Fever1[Edited_BfArM Nummer2])</f>
        <v>13</v>
      </c>
      <c r="E16">
        <f>SUBTOTAL(9,Fever1[Total Number of Observations])</f>
        <v>15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F370"/>
  <sheetViews>
    <sheetView workbookViewId="0">
      <selection sqref="A1:F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2.28515625" customWidth="1"/>
    <col min="4" max="6" width="13.7109375" customWidth="1"/>
  </cols>
  <sheetData>
    <row r="1" spans="1:6" x14ac:dyDescent="0.25">
      <c r="A1" s="6" t="s">
        <v>96</v>
      </c>
      <c r="B1" s="7" t="s">
        <v>97</v>
      </c>
      <c r="C1" s="2" t="s">
        <v>2741</v>
      </c>
      <c r="D1" s="2" t="s">
        <v>2742</v>
      </c>
      <c r="E1" s="2" t="s">
        <v>2743</v>
      </c>
      <c r="F1" s="2" t="s">
        <v>2744</v>
      </c>
    </row>
    <row r="2" spans="1:6" x14ac:dyDescent="0.25">
      <c r="A2">
        <v>7072184</v>
      </c>
      <c r="B2" t="s">
        <v>20</v>
      </c>
    </row>
    <row r="3" spans="1:6" x14ac:dyDescent="0.25">
      <c r="A3">
        <v>9108231</v>
      </c>
      <c r="B3" t="s">
        <v>20</v>
      </c>
    </row>
    <row r="4" spans="1:6" x14ac:dyDescent="0.25">
      <c r="A4">
        <v>12061933</v>
      </c>
      <c r="B4" t="s">
        <v>20</v>
      </c>
    </row>
    <row r="5" spans="1:6" x14ac:dyDescent="0.25">
      <c r="A5">
        <v>95005911</v>
      </c>
      <c r="B5" t="s">
        <v>20</v>
      </c>
    </row>
    <row r="6" spans="1:6" x14ac:dyDescent="0.25">
      <c r="A6">
        <v>99001908</v>
      </c>
      <c r="B6" t="s">
        <v>20</v>
      </c>
    </row>
    <row r="7" spans="1:6" x14ac:dyDescent="0.25">
      <c r="A7">
        <v>99004067</v>
      </c>
      <c r="B7" t="s">
        <v>20</v>
      </c>
    </row>
    <row r="8" spans="1:6" x14ac:dyDescent="0.25">
      <c r="A8">
        <v>97002136</v>
      </c>
      <c r="B8" t="s">
        <v>20</v>
      </c>
    </row>
    <row r="9" spans="1:6" x14ac:dyDescent="0.25">
      <c r="A9">
        <v>1502</v>
      </c>
      <c r="B9" t="s">
        <v>20</v>
      </c>
    </row>
    <row r="10" spans="1:6" x14ac:dyDescent="0.25">
      <c r="A10">
        <v>4003543</v>
      </c>
      <c r="B10" t="s">
        <v>20</v>
      </c>
    </row>
    <row r="11" spans="1:6" x14ac:dyDescent="0.25">
      <c r="A11">
        <v>4900261</v>
      </c>
      <c r="B11" t="s">
        <v>20</v>
      </c>
    </row>
    <row r="13" spans="1:6" x14ac:dyDescent="0.25">
      <c r="A13">
        <v>14242856</v>
      </c>
      <c r="B13" t="s">
        <v>18</v>
      </c>
    </row>
    <row r="14" spans="1:6" x14ac:dyDescent="0.25">
      <c r="A14">
        <v>99001183</v>
      </c>
      <c r="B14" t="s">
        <v>18</v>
      </c>
    </row>
    <row r="15" spans="1:6" x14ac:dyDescent="0.25">
      <c r="A15">
        <v>3000983</v>
      </c>
      <c r="B15" t="s">
        <v>18</v>
      </c>
    </row>
    <row r="16" spans="1:6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5" x14ac:dyDescent="0.25">
      <c r="A97" s="14">
        <v>9150676</v>
      </c>
      <c r="B97" t="s">
        <v>5</v>
      </c>
    </row>
    <row r="98" spans="1:5" x14ac:dyDescent="0.25">
      <c r="A98" s="14">
        <v>10010926</v>
      </c>
      <c r="B98" t="s">
        <v>5</v>
      </c>
      <c r="D98">
        <v>6.8</v>
      </c>
      <c r="E98">
        <v>6.2</v>
      </c>
    </row>
    <row r="99" spans="1:5" x14ac:dyDescent="0.25">
      <c r="A99">
        <v>10030897</v>
      </c>
      <c r="B99" t="s">
        <v>5</v>
      </c>
    </row>
    <row r="100" spans="1:5" x14ac:dyDescent="0.25">
      <c r="A100" s="16">
        <v>10091530</v>
      </c>
      <c r="B100" t="s">
        <v>5</v>
      </c>
    </row>
    <row r="101" spans="1:5" x14ac:dyDescent="0.25">
      <c r="A101">
        <v>10102052</v>
      </c>
      <c r="B101" t="s">
        <v>5</v>
      </c>
    </row>
    <row r="102" spans="1:5" x14ac:dyDescent="0.25">
      <c r="A102">
        <v>10104735</v>
      </c>
      <c r="B102" t="s">
        <v>5</v>
      </c>
    </row>
    <row r="103" spans="1:5" x14ac:dyDescent="0.25">
      <c r="A103" s="15">
        <v>10109552</v>
      </c>
      <c r="B103" t="s">
        <v>5</v>
      </c>
    </row>
    <row r="104" spans="1:5" x14ac:dyDescent="0.25">
      <c r="A104">
        <v>10131550</v>
      </c>
      <c r="B104" t="s">
        <v>5</v>
      </c>
    </row>
    <row r="105" spans="1:5" x14ac:dyDescent="0.25">
      <c r="A105">
        <v>10131607</v>
      </c>
      <c r="B105" t="s">
        <v>5</v>
      </c>
    </row>
    <row r="106" spans="1:5" x14ac:dyDescent="0.25">
      <c r="A106">
        <v>10145202</v>
      </c>
      <c r="B106" t="s">
        <v>5</v>
      </c>
    </row>
    <row r="107" spans="1:5" x14ac:dyDescent="0.25">
      <c r="A107">
        <v>10158770</v>
      </c>
      <c r="B107" t="s">
        <v>5</v>
      </c>
    </row>
    <row r="108" spans="1:5" x14ac:dyDescent="0.25">
      <c r="A108">
        <v>10162949</v>
      </c>
      <c r="B108" t="s">
        <v>5</v>
      </c>
    </row>
    <row r="109" spans="1:5" x14ac:dyDescent="0.25">
      <c r="A109">
        <v>10171633</v>
      </c>
      <c r="B109" t="s">
        <v>5</v>
      </c>
    </row>
    <row r="110" spans="1:5" x14ac:dyDescent="0.25">
      <c r="A110">
        <v>10180409</v>
      </c>
      <c r="B110" t="s">
        <v>5</v>
      </c>
    </row>
    <row r="111" spans="1:5" x14ac:dyDescent="0.25">
      <c r="A111">
        <v>11005762</v>
      </c>
      <c r="B111" t="s">
        <v>5</v>
      </c>
    </row>
    <row r="112" spans="1:5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6" x14ac:dyDescent="0.25">
      <c r="A161">
        <v>4011027</v>
      </c>
      <c r="B161" t="s">
        <v>5</v>
      </c>
    </row>
    <row r="162" spans="1:6" x14ac:dyDescent="0.25">
      <c r="A162">
        <v>4011920</v>
      </c>
      <c r="B162" t="s">
        <v>5</v>
      </c>
    </row>
    <row r="163" spans="1:6" x14ac:dyDescent="0.25">
      <c r="A163">
        <v>4012248</v>
      </c>
      <c r="B163" t="s">
        <v>5</v>
      </c>
    </row>
    <row r="164" spans="1:6" x14ac:dyDescent="0.25">
      <c r="A164">
        <v>4013603</v>
      </c>
      <c r="B164" t="s">
        <v>5</v>
      </c>
    </row>
    <row r="165" spans="1:6" x14ac:dyDescent="0.25">
      <c r="A165">
        <v>5004654</v>
      </c>
      <c r="B165" t="s">
        <v>5</v>
      </c>
      <c r="F165">
        <v>7.4</v>
      </c>
    </row>
    <row r="166" spans="1:6" x14ac:dyDescent="0.25">
      <c r="A166" s="16">
        <v>5006761</v>
      </c>
      <c r="B166" t="s">
        <v>5</v>
      </c>
    </row>
    <row r="167" spans="1:6" x14ac:dyDescent="0.25">
      <c r="A167">
        <v>5008807</v>
      </c>
      <c r="B167" t="s">
        <v>5</v>
      </c>
    </row>
    <row r="168" spans="1:6" x14ac:dyDescent="0.25">
      <c r="A168">
        <v>5009400</v>
      </c>
      <c r="B168" t="s">
        <v>5</v>
      </c>
    </row>
    <row r="169" spans="1:6" x14ac:dyDescent="0.25">
      <c r="A169">
        <v>5013211</v>
      </c>
      <c r="B169" t="s">
        <v>5</v>
      </c>
    </row>
    <row r="170" spans="1:6" x14ac:dyDescent="0.25">
      <c r="A170">
        <v>5013494</v>
      </c>
      <c r="B170" t="s">
        <v>5</v>
      </c>
    </row>
    <row r="171" spans="1:6" x14ac:dyDescent="0.25">
      <c r="A171" s="15">
        <v>5016255</v>
      </c>
      <c r="B171" t="s">
        <v>5</v>
      </c>
    </row>
    <row r="172" spans="1:6" x14ac:dyDescent="0.25">
      <c r="A172">
        <v>6005884</v>
      </c>
      <c r="B172" t="s">
        <v>5</v>
      </c>
    </row>
    <row r="173" spans="1:6" x14ac:dyDescent="0.25">
      <c r="A173">
        <v>6012448</v>
      </c>
      <c r="B173" t="s">
        <v>5</v>
      </c>
    </row>
    <row r="174" spans="1:6" x14ac:dyDescent="0.25">
      <c r="A174">
        <v>7000457</v>
      </c>
      <c r="B174" t="s">
        <v>5</v>
      </c>
    </row>
    <row r="175" spans="1:6" x14ac:dyDescent="0.25">
      <c r="A175" s="15">
        <v>7072644</v>
      </c>
      <c r="B175" t="s">
        <v>5</v>
      </c>
    </row>
    <row r="176" spans="1:6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4" x14ac:dyDescent="0.25">
      <c r="A225">
        <v>97005797</v>
      </c>
      <c r="B225" t="s">
        <v>3</v>
      </c>
    </row>
    <row r="226" spans="1:4" x14ac:dyDescent="0.25">
      <c r="A226">
        <v>99000345</v>
      </c>
      <c r="B226" t="s">
        <v>3</v>
      </c>
    </row>
    <row r="227" spans="1:4" x14ac:dyDescent="0.25">
      <c r="A227" s="14">
        <v>5006592</v>
      </c>
      <c r="B227" t="s">
        <v>3</v>
      </c>
    </row>
    <row r="228" spans="1:4" x14ac:dyDescent="0.25">
      <c r="A228">
        <v>5007274</v>
      </c>
      <c r="B228" t="s">
        <v>3</v>
      </c>
    </row>
    <row r="229" spans="1:4" x14ac:dyDescent="0.25">
      <c r="A229">
        <v>5015851</v>
      </c>
      <c r="B229" t="s">
        <v>3</v>
      </c>
    </row>
    <row r="230" spans="1:4" x14ac:dyDescent="0.25">
      <c r="A230">
        <v>6015647</v>
      </c>
      <c r="B230" t="s">
        <v>3</v>
      </c>
    </row>
    <row r="231" spans="1:4" x14ac:dyDescent="0.25">
      <c r="A231" s="14">
        <v>6056633</v>
      </c>
      <c r="B231" t="s">
        <v>3</v>
      </c>
    </row>
    <row r="232" spans="1:4" x14ac:dyDescent="0.25">
      <c r="A232">
        <v>7086224</v>
      </c>
      <c r="B232" t="s">
        <v>3</v>
      </c>
    </row>
    <row r="233" spans="1:4" x14ac:dyDescent="0.25">
      <c r="A233" s="14">
        <v>8040959</v>
      </c>
      <c r="B233" t="s">
        <v>3</v>
      </c>
    </row>
    <row r="234" spans="1:4" x14ac:dyDescent="0.25">
      <c r="A234">
        <v>8107048</v>
      </c>
      <c r="B234" t="s">
        <v>3</v>
      </c>
      <c r="D234">
        <v>6.52</v>
      </c>
    </row>
    <row r="235" spans="1:4" x14ac:dyDescent="0.25">
      <c r="A235" s="14">
        <v>8124044</v>
      </c>
      <c r="B235" t="s">
        <v>3</v>
      </c>
    </row>
    <row r="236" spans="1:4" x14ac:dyDescent="0.25">
      <c r="A236">
        <v>8142949</v>
      </c>
      <c r="B236" t="s">
        <v>3</v>
      </c>
    </row>
    <row r="237" spans="1:4" x14ac:dyDescent="0.25">
      <c r="A237">
        <v>9023306</v>
      </c>
      <c r="B237" t="s">
        <v>3</v>
      </c>
    </row>
    <row r="238" spans="1:4" x14ac:dyDescent="0.25">
      <c r="A238">
        <v>9034464</v>
      </c>
      <c r="B238" t="s">
        <v>3</v>
      </c>
    </row>
    <row r="239" spans="1:4" x14ac:dyDescent="0.25">
      <c r="A239">
        <v>9040167</v>
      </c>
      <c r="B239" t="s">
        <v>3</v>
      </c>
    </row>
    <row r="240" spans="1:4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" x14ac:dyDescent="0.25">
      <c r="A289" s="14">
        <v>500129</v>
      </c>
      <c r="B289" t="s">
        <v>0</v>
      </c>
    </row>
    <row r="290" spans="1:2" x14ac:dyDescent="0.25">
      <c r="A290" s="20">
        <v>1002033</v>
      </c>
      <c r="B290" t="s">
        <v>0</v>
      </c>
    </row>
    <row r="291" spans="1:2" x14ac:dyDescent="0.25">
      <c r="A291" s="14">
        <v>1003457</v>
      </c>
      <c r="B291" t="s">
        <v>0</v>
      </c>
    </row>
    <row r="292" spans="1:2" x14ac:dyDescent="0.25">
      <c r="A292" s="14">
        <v>2005223</v>
      </c>
      <c r="B292" t="s">
        <v>0</v>
      </c>
    </row>
    <row r="293" spans="1:2" x14ac:dyDescent="0.25">
      <c r="A293">
        <v>2006107</v>
      </c>
      <c r="B293" t="s">
        <v>0</v>
      </c>
    </row>
    <row r="294" spans="1:2" x14ac:dyDescent="0.25">
      <c r="A294" s="14">
        <v>2012014</v>
      </c>
      <c r="B294" t="s">
        <v>0</v>
      </c>
    </row>
    <row r="295" spans="1:2" x14ac:dyDescent="0.25">
      <c r="A295" s="14">
        <v>3000152</v>
      </c>
      <c r="B295" t="s">
        <v>0</v>
      </c>
    </row>
    <row r="296" spans="1:2" x14ac:dyDescent="0.25">
      <c r="A296">
        <v>3014566</v>
      </c>
      <c r="B296" t="s">
        <v>0</v>
      </c>
    </row>
    <row r="297" spans="1:2" x14ac:dyDescent="0.25">
      <c r="A297">
        <v>3015058</v>
      </c>
      <c r="B297" t="s">
        <v>0</v>
      </c>
    </row>
    <row r="298" spans="1:2" x14ac:dyDescent="0.25">
      <c r="A298" s="18">
        <v>4000996</v>
      </c>
      <c r="B298" t="s">
        <v>0</v>
      </c>
    </row>
    <row r="299" spans="1:2" x14ac:dyDescent="0.25">
      <c r="A299">
        <v>4003768</v>
      </c>
      <c r="B299" t="s">
        <v>0</v>
      </c>
    </row>
    <row r="300" spans="1:2" x14ac:dyDescent="0.25">
      <c r="A300">
        <v>4006540</v>
      </c>
      <c r="B300" t="s">
        <v>0</v>
      </c>
    </row>
    <row r="301" spans="1:2" x14ac:dyDescent="0.25">
      <c r="A301">
        <v>4007054</v>
      </c>
      <c r="B301" t="s">
        <v>0</v>
      </c>
    </row>
    <row r="302" spans="1:2" x14ac:dyDescent="0.25">
      <c r="A302">
        <v>4011002</v>
      </c>
      <c r="B302" t="s">
        <v>0</v>
      </c>
    </row>
    <row r="303" spans="1:2" x14ac:dyDescent="0.25">
      <c r="A303">
        <v>4900268</v>
      </c>
      <c r="B303" t="s">
        <v>0</v>
      </c>
    </row>
    <row r="304" spans="1:2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2" x14ac:dyDescent="0.25">
      <c r="A321">
        <v>98000595</v>
      </c>
      <c r="B321" t="s">
        <v>0</v>
      </c>
    </row>
    <row r="322" spans="1:2" x14ac:dyDescent="0.25">
      <c r="A322">
        <v>98002692</v>
      </c>
      <c r="B322" t="s">
        <v>0</v>
      </c>
    </row>
    <row r="323" spans="1:2" x14ac:dyDescent="0.25">
      <c r="A323">
        <v>98005277</v>
      </c>
      <c r="B323" t="s">
        <v>0</v>
      </c>
    </row>
    <row r="324" spans="1:2" x14ac:dyDescent="0.25">
      <c r="A324">
        <v>99001815</v>
      </c>
      <c r="B324" t="s">
        <v>0</v>
      </c>
    </row>
    <row r="325" spans="1:2" x14ac:dyDescent="0.25">
      <c r="A325">
        <v>6012361</v>
      </c>
      <c r="B325" t="s">
        <v>0</v>
      </c>
    </row>
    <row r="326" spans="1:2" x14ac:dyDescent="0.25">
      <c r="A326">
        <v>6015793</v>
      </c>
      <c r="B326" t="s">
        <v>0</v>
      </c>
    </row>
    <row r="327" spans="1:2" x14ac:dyDescent="0.25">
      <c r="A327">
        <v>6043619</v>
      </c>
      <c r="B327" t="s">
        <v>0</v>
      </c>
    </row>
    <row r="328" spans="1:2" x14ac:dyDescent="0.25">
      <c r="A328">
        <v>7001097</v>
      </c>
      <c r="B328" t="s">
        <v>0</v>
      </c>
    </row>
    <row r="329" spans="1:2" x14ac:dyDescent="0.25">
      <c r="A329">
        <v>7011435</v>
      </c>
      <c r="B329" t="s">
        <v>0</v>
      </c>
    </row>
    <row r="330" spans="1:2" x14ac:dyDescent="0.25">
      <c r="A330">
        <v>7045811</v>
      </c>
      <c r="B330" t="s">
        <v>0</v>
      </c>
    </row>
    <row r="331" spans="1:2" x14ac:dyDescent="0.25">
      <c r="A331">
        <v>7071198</v>
      </c>
      <c r="B331" t="s">
        <v>0</v>
      </c>
    </row>
    <row r="332" spans="1:2" x14ac:dyDescent="0.25">
      <c r="A332">
        <v>7101143</v>
      </c>
      <c r="B332" t="s">
        <v>0</v>
      </c>
    </row>
    <row r="333" spans="1:2" x14ac:dyDescent="0.25">
      <c r="A333">
        <v>8073350</v>
      </c>
      <c r="B333" t="s">
        <v>0</v>
      </c>
    </row>
    <row r="334" spans="1:2" x14ac:dyDescent="0.25">
      <c r="A334">
        <v>8073645</v>
      </c>
      <c r="B334" t="s">
        <v>0</v>
      </c>
    </row>
    <row r="335" spans="1:2" x14ac:dyDescent="0.25">
      <c r="A335" s="20">
        <v>8089666</v>
      </c>
      <c r="B335" t="s">
        <v>0</v>
      </c>
    </row>
    <row r="336" spans="1:2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3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E6"/>
  <sheetViews>
    <sheetView workbookViewId="0">
      <selection activeCell="E7" sqref="E7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9.140625" bestFit="1" customWidth="1"/>
    <col min="4" max="4" width="23.85546875" bestFit="1" customWidth="1"/>
    <col min="5" max="5" width="30.28515625" bestFit="1" customWidth="1"/>
  </cols>
  <sheetData>
    <row r="1" spans="1:5" x14ac:dyDescent="0.25">
      <c r="A1" s="43" t="s">
        <v>96</v>
      </c>
      <c r="B1" s="43" t="s">
        <v>97</v>
      </c>
      <c r="C1" s="43" t="s">
        <v>2745</v>
      </c>
      <c r="D1" s="43" t="s">
        <v>95</v>
      </c>
      <c r="E1" s="43" t="s">
        <v>133</v>
      </c>
    </row>
    <row r="2" spans="1:5" x14ac:dyDescent="0.25">
      <c r="A2" s="43">
        <v>10010926</v>
      </c>
      <c r="B2" s="43" t="s">
        <v>5</v>
      </c>
      <c r="C2" s="43" t="s">
        <v>2745</v>
      </c>
      <c r="D2" s="43" t="s">
        <v>2746</v>
      </c>
      <c r="E2" s="43">
        <v>2</v>
      </c>
    </row>
    <row r="3" spans="1:5" x14ac:dyDescent="0.25">
      <c r="A3" s="43">
        <v>5004654</v>
      </c>
      <c r="B3" s="43" t="s">
        <v>5</v>
      </c>
      <c r="C3" s="43" t="s">
        <v>2745</v>
      </c>
      <c r="D3" s="43" t="s">
        <v>2744</v>
      </c>
      <c r="E3" s="43">
        <v>1</v>
      </c>
    </row>
    <row r="4" spans="1:5" x14ac:dyDescent="0.25">
      <c r="A4" s="43">
        <v>8107048</v>
      </c>
      <c r="B4" s="43" t="s">
        <v>3</v>
      </c>
      <c r="C4" s="43" t="s">
        <v>2745</v>
      </c>
      <c r="D4" s="43" t="s">
        <v>2742</v>
      </c>
      <c r="E4" s="43">
        <v>1</v>
      </c>
    </row>
    <row r="6" spans="1:5" x14ac:dyDescent="0.25">
      <c r="A6">
        <f>SUBTOTAL(2,HbA1C[Edited_BfArM Nummer2])</f>
        <v>3</v>
      </c>
      <c r="E6">
        <f>SUBTOTAL(9,HbA1C[Total Number of Observations])</f>
        <v>4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AE370"/>
  <sheetViews>
    <sheetView workbookViewId="0">
      <selection sqref="A1:AE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4" width="26.140625" customWidth="1"/>
    <col min="5" max="9" width="25.140625" customWidth="1"/>
    <col min="10" max="10" width="23.5703125" customWidth="1"/>
    <col min="11" max="19" width="15" customWidth="1"/>
    <col min="20" max="31" width="16" customWidth="1"/>
  </cols>
  <sheetData>
    <row r="1" spans="1:31" x14ac:dyDescent="0.25">
      <c r="A1" s="6" t="s">
        <v>96</v>
      </c>
      <c r="B1" s="7" t="s">
        <v>97</v>
      </c>
      <c r="C1" s="2" t="s">
        <v>2747</v>
      </c>
      <c r="D1" s="2" t="s">
        <v>2748</v>
      </c>
      <c r="E1" s="2" t="s">
        <v>2749</v>
      </c>
      <c r="F1" s="2" t="s">
        <v>2750</v>
      </c>
      <c r="G1" s="2" t="s">
        <v>2751</v>
      </c>
      <c r="H1" s="2" t="s">
        <v>2752</v>
      </c>
      <c r="I1" s="2" t="s">
        <v>2753</v>
      </c>
      <c r="J1" s="2" t="s">
        <v>2754</v>
      </c>
      <c r="K1" s="2" t="s">
        <v>2755</v>
      </c>
      <c r="L1" s="2" t="s">
        <v>2756</v>
      </c>
      <c r="M1" s="2" t="s">
        <v>2757</v>
      </c>
      <c r="N1" s="2" t="s">
        <v>2758</v>
      </c>
      <c r="O1" s="2" t="s">
        <v>2759</v>
      </c>
      <c r="P1" s="2" t="s">
        <v>2760</v>
      </c>
      <c r="Q1" s="2" t="s">
        <v>2761</v>
      </c>
      <c r="R1" s="2" t="s">
        <v>2762</v>
      </c>
      <c r="S1" s="2" t="s">
        <v>2763</v>
      </c>
      <c r="T1" s="2" t="s">
        <v>2764</v>
      </c>
      <c r="U1" s="2" t="s">
        <v>2765</v>
      </c>
      <c r="V1" s="2" t="s">
        <v>2766</v>
      </c>
      <c r="W1" s="2" t="s">
        <v>2767</v>
      </c>
      <c r="X1" s="2" t="s">
        <v>2768</v>
      </c>
      <c r="Y1" s="2" t="s">
        <v>2769</v>
      </c>
      <c r="Z1" s="2" t="s">
        <v>2770</v>
      </c>
      <c r="AA1" s="2" t="s">
        <v>2771</v>
      </c>
      <c r="AB1" s="2" t="s">
        <v>2772</v>
      </c>
      <c r="AC1" s="2" t="s">
        <v>2773</v>
      </c>
      <c r="AD1" s="2" t="s">
        <v>2774</v>
      </c>
      <c r="AE1" s="2" t="s">
        <v>2775</v>
      </c>
    </row>
    <row r="2" spans="1:31" x14ac:dyDescent="0.25">
      <c r="A2">
        <v>7072184</v>
      </c>
      <c r="B2" t="s">
        <v>20</v>
      </c>
    </row>
    <row r="3" spans="1:31" x14ac:dyDescent="0.25">
      <c r="A3">
        <v>9108231</v>
      </c>
      <c r="B3" t="s">
        <v>20</v>
      </c>
    </row>
    <row r="4" spans="1:31" x14ac:dyDescent="0.25">
      <c r="A4">
        <v>12061933</v>
      </c>
      <c r="B4" t="s">
        <v>20</v>
      </c>
    </row>
    <row r="5" spans="1:31" x14ac:dyDescent="0.25">
      <c r="A5">
        <v>95005911</v>
      </c>
      <c r="B5" t="s">
        <v>20</v>
      </c>
    </row>
    <row r="6" spans="1:31" x14ac:dyDescent="0.25">
      <c r="A6">
        <v>99001908</v>
      </c>
      <c r="B6" t="s">
        <v>20</v>
      </c>
    </row>
    <row r="7" spans="1:31" x14ac:dyDescent="0.25">
      <c r="A7">
        <v>99004067</v>
      </c>
      <c r="B7" t="s">
        <v>20</v>
      </c>
    </row>
    <row r="8" spans="1:31" x14ac:dyDescent="0.25">
      <c r="A8">
        <v>97002136</v>
      </c>
      <c r="B8" t="s">
        <v>20</v>
      </c>
    </row>
    <row r="9" spans="1:31" x14ac:dyDescent="0.25">
      <c r="A9">
        <v>1502</v>
      </c>
      <c r="B9" t="s">
        <v>20</v>
      </c>
    </row>
    <row r="10" spans="1:31" x14ac:dyDescent="0.25">
      <c r="A10">
        <v>4003543</v>
      </c>
      <c r="B10" t="s">
        <v>20</v>
      </c>
    </row>
    <row r="11" spans="1:31" x14ac:dyDescent="0.25">
      <c r="A11">
        <v>4900261</v>
      </c>
      <c r="B11" t="s">
        <v>20</v>
      </c>
    </row>
    <row r="13" spans="1:31" x14ac:dyDescent="0.25">
      <c r="A13">
        <v>14242856</v>
      </c>
      <c r="B13" t="s">
        <v>18</v>
      </c>
    </row>
    <row r="14" spans="1:31" x14ac:dyDescent="0.25">
      <c r="A14">
        <v>99001183</v>
      </c>
      <c r="B14" t="s">
        <v>18</v>
      </c>
    </row>
    <row r="15" spans="1:31" x14ac:dyDescent="0.25">
      <c r="A15">
        <v>3000983</v>
      </c>
      <c r="B15" t="s">
        <v>18</v>
      </c>
    </row>
    <row r="16" spans="1:31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10" x14ac:dyDescent="0.25">
      <c r="A33">
        <v>99001927</v>
      </c>
      <c r="B33" t="s">
        <v>16</v>
      </c>
    </row>
    <row r="34" spans="1:10" x14ac:dyDescent="0.25">
      <c r="A34">
        <v>1505</v>
      </c>
      <c r="B34" t="s">
        <v>16</v>
      </c>
    </row>
    <row r="35" spans="1:10" x14ac:dyDescent="0.25">
      <c r="A35" s="14">
        <v>1000197</v>
      </c>
      <c r="B35" t="s">
        <v>16</v>
      </c>
    </row>
    <row r="36" spans="1:10" x14ac:dyDescent="0.25">
      <c r="A36" s="14">
        <v>96018835</v>
      </c>
      <c r="B36" t="s">
        <v>16</v>
      </c>
    </row>
    <row r="37" spans="1:10" x14ac:dyDescent="0.25">
      <c r="A37">
        <v>98008326</v>
      </c>
      <c r="B37" t="s">
        <v>16</v>
      </c>
    </row>
    <row r="38" spans="1:10" x14ac:dyDescent="0.25">
      <c r="A38">
        <v>99000717</v>
      </c>
      <c r="B38" t="s">
        <v>16</v>
      </c>
    </row>
    <row r="40" spans="1:10" x14ac:dyDescent="0.25">
      <c r="A40" s="15">
        <v>6016435</v>
      </c>
      <c r="B40" t="s">
        <v>14</v>
      </c>
    </row>
    <row r="41" spans="1:10" x14ac:dyDescent="0.25">
      <c r="A41">
        <v>8045149</v>
      </c>
      <c r="B41" t="s">
        <v>14</v>
      </c>
    </row>
    <row r="42" spans="1:10" x14ac:dyDescent="0.25">
      <c r="A42">
        <v>10023001</v>
      </c>
      <c r="B42" t="s">
        <v>14</v>
      </c>
    </row>
    <row r="43" spans="1:10" x14ac:dyDescent="0.25">
      <c r="A43">
        <v>10027526</v>
      </c>
      <c r="B43" t="s">
        <v>14</v>
      </c>
    </row>
    <row r="44" spans="1:10" x14ac:dyDescent="0.25">
      <c r="A44">
        <v>14222171</v>
      </c>
      <c r="B44" t="s">
        <v>14</v>
      </c>
    </row>
    <row r="45" spans="1:10" x14ac:dyDescent="0.25">
      <c r="A45">
        <v>1006143</v>
      </c>
      <c r="B45" t="s">
        <v>14</v>
      </c>
      <c r="J45">
        <v>185</v>
      </c>
    </row>
    <row r="46" spans="1:10" x14ac:dyDescent="0.25">
      <c r="A46">
        <v>6006917</v>
      </c>
      <c r="B46" t="s">
        <v>14</v>
      </c>
    </row>
    <row r="48" spans="1:10" x14ac:dyDescent="0.25">
      <c r="A48">
        <v>8057159</v>
      </c>
      <c r="B48" t="s">
        <v>12</v>
      </c>
    </row>
    <row r="49" spans="1:24" x14ac:dyDescent="0.25">
      <c r="A49" s="14">
        <v>9140312</v>
      </c>
      <c r="B49" t="s">
        <v>12</v>
      </c>
      <c r="M49">
        <v>162</v>
      </c>
      <c r="O49">
        <v>85</v>
      </c>
    </row>
    <row r="50" spans="1:24" x14ac:dyDescent="0.25">
      <c r="A50">
        <v>12008230</v>
      </c>
      <c r="B50" t="s">
        <v>12</v>
      </c>
    </row>
    <row r="51" spans="1:24" x14ac:dyDescent="0.25">
      <c r="A51">
        <v>12088444</v>
      </c>
      <c r="B51" t="s">
        <v>12</v>
      </c>
    </row>
    <row r="52" spans="1:24" x14ac:dyDescent="0.25">
      <c r="A52" s="14">
        <v>13118872</v>
      </c>
      <c r="B52" t="s">
        <v>12</v>
      </c>
    </row>
    <row r="53" spans="1:24" x14ac:dyDescent="0.25">
      <c r="A53">
        <v>12012030</v>
      </c>
      <c r="B53" t="s">
        <v>12</v>
      </c>
      <c r="X53">
        <v>85</v>
      </c>
    </row>
    <row r="55" spans="1:24" x14ac:dyDescent="0.25">
      <c r="A55" s="15">
        <v>9074418</v>
      </c>
      <c r="B55" t="s">
        <v>11</v>
      </c>
    </row>
    <row r="56" spans="1:24" x14ac:dyDescent="0.25">
      <c r="A56" s="14">
        <v>1263</v>
      </c>
      <c r="B56" t="s">
        <v>11</v>
      </c>
    </row>
    <row r="57" spans="1:24" x14ac:dyDescent="0.25">
      <c r="A57">
        <v>98004910</v>
      </c>
      <c r="B57" t="s">
        <v>11</v>
      </c>
    </row>
    <row r="58" spans="1:24" x14ac:dyDescent="0.25">
      <c r="A58" s="15">
        <v>7103068</v>
      </c>
      <c r="B58" t="s">
        <v>11</v>
      </c>
    </row>
    <row r="59" spans="1:24" x14ac:dyDescent="0.25">
      <c r="A59">
        <v>11240728</v>
      </c>
      <c r="B59" t="s">
        <v>11</v>
      </c>
    </row>
    <row r="61" spans="1:24" x14ac:dyDescent="0.25">
      <c r="A61">
        <v>5015869</v>
      </c>
      <c r="B61" t="s">
        <v>5</v>
      </c>
    </row>
    <row r="62" spans="1:24" x14ac:dyDescent="0.25">
      <c r="A62" s="15">
        <v>5016969</v>
      </c>
      <c r="B62" t="s">
        <v>5</v>
      </c>
    </row>
    <row r="63" spans="1:24" x14ac:dyDescent="0.25">
      <c r="A63">
        <v>6023231</v>
      </c>
      <c r="B63" t="s">
        <v>5</v>
      </c>
    </row>
    <row r="64" spans="1:24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12" x14ac:dyDescent="0.25">
      <c r="A97" s="14">
        <v>9150676</v>
      </c>
      <c r="B97" t="s">
        <v>5</v>
      </c>
    </row>
    <row r="98" spans="1:12" x14ac:dyDescent="0.25">
      <c r="A98" s="14">
        <v>10010926</v>
      </c>
      <c r="B98" t="s">
        <v>5</v>
      </c>
      <c r="K98" s="25">
        <v>133.3184</v>
      </c>
      <c r="L98" s="25"/>
    </row>
    <row r="99" spans="1:12" x14ac:dyDescent="0.25">
      <c r="A99">
        <v>10030897</v>
      </c>
      <c r="B99" t="s">
        <v>5</v>
      </c>
    </row>
    <row r="100" spans="1:12" x14ac:dyDescent="0.25">
      <c r="A100" s="16">
        <v>10091530</v>
      </c>
      <c r="B100" t="s">
        <v>5</v>
      </c>
    </row>
    <row r="101" spans="1:12" x14ac:dyDescent="0.25">
      <c r="A101">
        <v>10102052</v>
      </c>
      <c r="B101" t="s">
        <v>5</v>
      </c>
    </row>
    <row r="102" spans="1:12" x14ac:dyDescent="0.25">
      <c r="A102">
        <v>10104735</v>
      </c>
      <c r="B102" t="s">
        <v>5</v>
      </c>
    </row>
    <row r="103" spans="1:12" x14ac:dyDescent="0.25">
      <c r="A103" s="15">
        <v>10109552</v>
      </c>
      <c r="B103" t="s">
        <v>5</v>
      </c>
    </row>
    <row r="104" spans="1:12" x14ac:dyDescent="0.25">
      <c r="A104">
        <v>10131550</v>
      </c>
      <c r="B104" t="s">
        <v>5</v>
      </c>
    </row>
    <row r="105" spans="1:12" x14ac:dyDescent="0.25">
      <c r="A105">
        <v>10131607</v>
      </c>
      <c r="B105" t="s">
        <v>5</v>
      </c>
    </row>
    <row r="106" spans="1:12" x14ac:dyDescent="0.25">
      <c r="A106">
        <v>10145202</v>
      </c>
      <c r="B106" t="s">
        <v>5</v>
      </c>
    </row>
    <row r="107" spans="1:12" x14ac:dyDescent="0.25">
      <c r="A107">
        <v>10158770</v>
      </c>
      <c r="B107" t="s">
        <v>5</v>
      </c>
    </row>
    <row r="108" spans="1:12" x14ac:dyDescent="0.25">
      <c r="A108">
        <v>10162949</v>
      </c>
      <c r="B108" t="s">
        <v>5</v>
      </c>
    </row>
    <row r="109" spans="1:12" x14ac:dyDescent="0.25">
      <c r="A109">
        <v>10171633</v>
      </c>
      <c r="B109" t="s">
        <v>5</v>
      </c>
    </row>
    <row r="110" spans="1:12" x14ac:dyDescent="0.25">
      <c r="A110">
        <v>10180409</v>
      </c>
      <c r="B110" t="s">
        <v>5</v>
      </c>
    </row>
    <row r="111" spans="1:12" x14ac:dyDescent="0.25">
      <c r="A111">
        <v>11005762</v>
      </c>
      <c r="B111" t="s">
        <v>5</v>
      </c>
    </row>
    <row r="112" spans="1:1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30" x14ac:dyDescent="0.25">
      <c r="A129">
        <v>12229481</v>
      </c>
      <c r="B129" t="s">
        <v>5</v>
      </c>
    </row>
    <row r="130" spans="1:30" x14ac:dyDescent="0.25">
      <c r="A130">
        <v>12258821</v>
      </c>
      <c r="B130" t="s">
        <v>5</v>
      </c>
    </row>
    <row r="131" spans="1:30" x14ac:dyDescent="0.25">
      <c r="A131">
        <v>12309729</v>
      </c>
      <c r="B131" t="s">
        <v>5</v>
      </c>
    </row>
    <row r="132" spans="1:30" x14ac:dyDescent="0.25">
      <c r="A132">
        <v>12314941</v>
      </c>
      <c r="B132" t="s">
        <v>5</v>
      </c>
    </row>
    <row r="133" spans="1:30" x14ac:dyDescent="0.25">
      <c r="A133">
        <v>12323945</v>
      </c>
      <c r="B133" t="s">
        <v>5</v>
      </c>
    </row>
    <row r="134" spans="1:30" x14ac:dyDescent="0.25">
      <c r="A134">
        <v>13005942</v>
      </c>
      <c r="B134" t="s">
        <v>5</v>
      </c>
    </row>
    <row r="135" spans="1:30" x14ac:dyDescent="0.25">
      <c r="A135">
        <v>324</v>
      </c>
      <c r="B135" t="s">
        <v>5</v>
      </c>
      <c r="K135">
        <v>79</v>
      </c>
    </row>
    <row r="136" spans="1:30" x14ac:dyDescent="0.25">
      <c r="A136" s="14">
        <v>3909</v>
      </c>
      <c r="B136" t="s">
        <v>5</v>
      </c>
      <c r="K136">
        <v>113</v>
      </c>
      <c r="AD136">
        <v>98</v>
      </c>
    </row>
    <row r="137" spans="1:30" x14ac:dyDescent="0.25">
      <c r="A137" s="14">
        <v>4663</v>
      </c>
      <c r="B137" t="s">
        <v>5</v>
      </c>
    </row>
    <row r="138" spans="1:30" x14ac:dyDescent="0.25">
      <c r="A138">
        <v>1005522</v>
      </c>
      <c r="B138" t="s">
        <v>5</v>
      </c>
    </row>
    <row r="139" spans="1:30" x14ac:dyDescent="0.25">
      <c r="A139">
        <v>1007631</v>
      </c>
      <c r="B139" t="s">
        <v>5</v>
      </c>
      <c r="L139">
        <v>84</v>
      </c>
    </row>
    <row r="140" spans="1:30" x14ac:dyDescent="0.25">
      <c r="A140">
        <v>1009760</v>
      </c>
      <c r="B140" t="s">
        <v>5</v>
      </c>
      <c r="N140">
        <v>97</v>
      </c>
    </row>
    <row r="141" spans="1:30" x14ac:dyDescent="0.25">
      <c r="A141">
        <v>2000646</v>
      </c>
      <c r="B141" t="s">
        <v>5</v>
      </c>
    </row>
    <row r="142" spans="1:30" x14ac:dyDescent="0.25">
      <c r="A142">
        <v>2003761</v>
      </c>
      <c r="B142" t="s">
        <v>5</v>
      </c>
    </row>
    <row r="143" spans="1:30" x14ac:dyDescent="0.25">
      <c r="A143">
        <v>2004061</v>
      </c>
      <c r="B143" t="s">
        <v>5</v>
      </c>
      <c r="K143" s="23">
        <v>160</v>
      </c>
      <c r="L143">
        <v>84</v>
      </c>
    </row>
    <row r="144" spans="1:30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31" x14ac:dyDescent="0.25">
      <c r="A161">
        <v>4011027</v>
      </c>
      <c r="B161" t="s">
        <v>5</v>
      </c>
      <c r="L161" s="25">
        <v>100.8896</v>
      </c>
    </row>
    <row r="162" spans="1:31" x14ac:dyDescent="0.25">
      <c r="A162">
        <v>4011920</v>
      </c>
      <c r="B162" t="s">
        <v>5</v>
      </c>
    </row>
    <row r="163" spans="1:31" x14ac:dyDescent="0.25">
      <c r="A163">
        <v>4012248</v>
      </c>
      <c r="B163" t="s">
        <v>5</v>
      </c>
    </row>
    <row r="164" spans="1:31" x14ac:dyDescent="0.25">
      <c r="A164">
        <v>4013603</v>
      </c>
      <c r="B164" t="s">
        <v>5</v>
      </c>
    </row>
    <row r="165" spans="1:31" x14ac:dyDescent="0.25">
      <c r="A165">
        <v>5004654</v>
      </c>
      <c r="B165" t="s">
        <v>5</v>
      </c>
      <c r="L165" s="25">
        <v>100.8896</v>
      </c>
      <c r="N165" s="25">
        <v>136.92160000000001</v>
      </c>
      <c r="O165" s="25">
        <v>99.087999999999994</v>
      </c>
      <c r="P165" s="25">
        <v>138.72319999999999</v>
      </c>
      <c r="Q165" s="25">
        <v>100.8896</v>
      </c>
      <c r="R165" s="25"/>
      <c r="S165" s="25">
        <v>153.136</v>
      </c>
      <c r="T165" s="25">
        <v>180.16</v>
      </c>
      <c r="U165" s="25">
        <v>167.5488</v>
      </c>
      <c r="V165" s="25">
        <v>165.74719999999999</v>
      </c>
      <c r="W165" s="25">
        <v>111.51900000000001</v>
      </c>
      <c r="X165" s="25">
        <v>129.71520000000001</v>
      </c>
      <c r="Y165" s="25">
        <v>104.4928</v>
      </c>
      <c r="Z165" s="25">
        <v>122.50879999999999</v>
      </c>
      <c r="AA165" s="25">
        <v>113.5008</v>
      </c>
      <c r="AB165" s="25"/>
      <c r="AC165" s="25"/>
      <c r="AE165" s="25"/>
    </row>
    <row r="166" spans="1:31" x14ac:dyDescent="0.25">
      <c r="A166" s="16">
        <v>5006761</v>
      </c>
      <c r="B166" t="s">
        <v>5</v>
      </c>
    </row>
    <row r="167" spans="1:31" x14ac:dyDescent="0.25">
      <c r="A167">
        <v>5008807</v>
      </c>
      <c r="B167" t="s">
        <v>5</v>
      </c>
    </row>
    <row r="168" spans="1:31" x14ac:dyDescent="0.25">
      <c r="A168">
        <v>5009400</v>
      </c>
      <c r="B168" t="s">
        <v>5</v>
      </c>
    </row>
    <row r="169" spans="1:31" x14ac:dyDescent="0.25">
      <c r="A169">
        <v>5013211</v>
      </c>
      <c r="B169" t="s">
        <v>5</v>
      </c>
    </row>
    <row r="170" spans="1:31" x14ac:dyDescent="0.25">
      <c r="A170">
        <v>5013494</v>
      </c>
      <c r="B170" t="s">
        <v>5</v>
      </c>
    </row>
    <row r="171" spans="1:31" x14ac:dyDescent="0.25">
      <c r="A171" s="15">
        <v>5016255</v>
      </c>
      <c r="B171" t="s">
        <v>5</v>
      </c>
    </row>
    <row r="172" spans="1:31" x14ac:dyDescent="0.25">
      <c r="A172">
        <v>6005884</v>
      </c>
      <c r="B172" t="s">
        <v>5</v>
      </c>
    </row>
    <row r="173" spans="1:31" x14ac:dyDescent="0.25">
      <c r="A173">
        <v>6012448</v>
      </c>
      <c r="B173" t="s">
        <v>5</v>
      </c>
    </row>
    <row r="174" spans="1:31" x14ac:dyDescent="0.25">
      <c r="A174">
        <v>7000457</v>
      </c>
      <c r="B174" t="s">
        <v>5</v>
      </c>
    </row>
    <row r="175" spans="1:31" x14ac:dyDescent="0.25">
      <c r="A175" s="15">
        <v>7072644</v>
      </c>
      <c r="B175" t="s">
        <v>5</v>
      </c>
    </row>
    <row r="176" spans="1:31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11" x14ac:dyDescent="0.25">
      <c r="A193">
        <v>95007023</v>
      </c>
      <c r="B193" t="s">
        <v>5</v>
      </c>
    </row>
    <row r="194" spans="1:11" x14ac:dyDescent="0.25">
      <c r="A194">
        <v>95900316</v>
      </c>
      <c r="B194" t="s">
        <v>5</v>
      </c>
    </row>
    <row r="195" spans="1:11" x14ac:dyDescent="0.25">
      <c r="A195">
        <v>96004031</v>
      </c>
      <c r="B195" t="s">
        <v>5</v>
      </c>
    </row>
    <row r="196" spans="1:11" x14ac:dyDescent="0.25">
      <c r="A196">
        <v>96900455</v>
      </c>
      <c r="B196" t="s">
        <v>5</v>
      </c>
    </row>
    <row r="197" spans="1:11" x14ac:dyDescent="0.25">
      <c r="A197">
        <v>97004458</v>
      </c>
      <c r="B197" t="s">
        <v>5</v>
      </c>
    </row>
    <row r="198" spans="1:11" x14ac:dyDescent="0.25">
      <c r="A198">
        <v>97009212</v>
      </c>
      <c r="B198" t="s">
        <v>5</v>
      </c>
    </row>
    <row r="199" spans="1:11" x14ac:dyDescent="0.25">
      <c r="A199">
        <v>98006038</v>
      </c>
      <c r="B199" t="s">
        <v>5</v>
      </c>
    </row>
    <row r="200" spans="1:11" x14ac:dyDescent="0.25">
      <c r="A200">
        <v>98009041</v>
      </c>
      <c r="B200" t="s">
        <v>5</v>
      </c>
    </row>
    <row r="201" spans="1:11" x14ac:dyDescent="0.25">
      <c r="A201">
        <v>99000714</v>
      </c>
      <c r="B201" t="s">
        <v>5</v>
      </c>
    </row>
    <row r="202" spans="1:11" x14ac:dyDescent="0.25">
      <c r="A202">
        <v>99002655</v>
      </c>
      <c r="B202" t="s">
        <v>5</v>
      </c>
    </row>
    <row r="203" spans="1:11" x14ac:dyDescent="0.25">
      <c r="A203">
        <v>99007116</v>
      </c>
      <c r="B203" t="s">
        <v>5</v>
      </c>
    </row>
    <row r="204" spans="1:11" x14ac:dyDescent="0.25">
      <c r="A204">
        <v>99901293</v>
      </c>
      <c r="B204" t="s">
        <v>5</v>
      </c>
    </row>
    <row r="205" spans="1:11" x14ac:dyDescent="0.25">
      <c r="A205">
        <v>99901604</v>
      </c>
      <c r="B205" t="s">
        <v>5</v>
      </c>
    </row>
    <row r="206" spans="1:11" x14ac:dyDescent="0.25">
      <c r="A206" s="17"/>
    </row>
    <row r="207" spans="1:11" x14ac:dyDescent="0.25">
      <c r="A207">
        <v>4289</v>
      </c>
      <c r="B207" t="s">
        <v>3</v>
      </c>
    </row>
    <row r="208" spans="1:11" x14ac:dyDescent="0.25">
      <c r="A208">
        <v>500245</v>
      </c>
      <c r="B208" t="s">
        <v>3</v>
      </c>
      <c r="K208" s="25">
        <v>70.2624</v>
      </c>
    </row>
    <row r="209" spans="1:20" x14ac:dyDescent="0.25">
      <c r="A209">
        <v>2002573</v>
      </c>
      <c r="B209" t="s">
        <v>3</v>
      </c>
      <c r="R209" s="25">
        <v>104.4928</v>
      </c>
    </row>
    <row r="210" spans="1:20" x14ac:dyDescent="0.25">
      <c r="A210">
        <v>2003539</v>
      </c>
      <c r="B210" t="s">
        <v>3</v>
      </c>
    </row>
    <row r="211" spans="1:20" x14ac:dyDescent="0.25">
      <c r="A211">
        <v>2003649</v>
      </c>
      <c r="B211" t="s">
        <v>3</v>
      </c>
    </row>
    <row r="212" spans="1:20" x14ac:dyDescent="0.25">
      <c r="A212">
        <v>2005572</v>
      </c>
      <c r="B212" t="s">
        <v>3</v>
      </c>
    </row>
    <row r="213" spans="1:20" x14ac:dyDescent="0.25">
      <c r="A213">
        <v>2013117</v>
      </c>
      <c r="B213" t="s">
        <v>3</v>
      </c>
    </row>
    <row r="214" spans="1:20" x14ac:dyDescent="0.25">
      <c r="A214" s="14">
        <v>3009633</v>
      </c>
      <c r="B214" t="s">
        <v>3</v>
      </c>
    </row>
    <row r="215" spans="1:20" x14ac:dyDescent="0.25">
      <c r="A215" s="14">
        <v>3010583</v>
      </c>
      <c r="B215" t="s">
        <v>3</v>
      </c>
    </row>
    <row r="216" spans="1:20" x14ac:dyDescent="0.25">
      <c r="A216" s="18">
        <v>3011892</v>
      </c>
      <c r="B216" t="s">
        <v>3</v>
      </c>
      <c r="T216" s="25">
        <v>81.072000000000003</v>
      </c>
    </row>
    <row r="217" spans="1:20" x14ac:dyDescent="0.25">
      <c r="A217">
        <v>4001382</v>
      </c>
      <c r="B217" t="s">
        <v>3</v>
      </c>
    </row>
    <row r="218" spans="1:20" x14ac:dyDescent="0.25">
      <c r="A218">
        <v>5018675</v>
      </c>
      <c r="B218" t="s">
        <v>3</v>
      </c>
    </row>
    <row r="219" spans="1:20" x14ac:dyDescent="0.25">
      <c r="A219" s="14">
        <v>6050168</v>
      </c>
      <c r="B219" t="s">
        <v>3</v>
      </c>
    </row>
    <row r="220" spans="1:20" x14ac:dyDescent="0.25">
      <c r="A220" s="16">
        <v>6062742</v>
      </c>
      <c r="B220" t="s">
        <v>3</v>
      </c>
    </row>
    <row r="221" spans="1:20" x14ac:dyDescent="0.25">
      <c r="A221">
        <v>7003242</v>
      </c>
      <c r="B221" t="s">
        <v>3</v>
      </c>
    </row>
    <row r="222" spans="1:20" x14ac:dyDescent="0.25">
      <c r="A222">
        <v>8016252</v>
      </c>
      <c r="B222" t="s">
        <v>3</v>
      </c>
    </row>
    <row r="223" spans="1:20" x14ac:dyDescent="0.25">
      <c r="A223">
        <v>12022536</v>
      </c>
      <c r="B223" t="s">
        <v>3</v>
      </c>
    </row>
    <row r="224" spans="1:20" x14ac:dyDescent="0.25">
      <c r="A224">
        <v>13020792</v>
      </c>
      <c r="B224" t="s">
        <v>3</v>
      </c>
    </row>
    <row r="225" spans="1:31" x14ac:dyDescent="0.25">
      <c r="A225">
        <v>97005797</v>
      </c>
      <c r="B225" t="s">
        <v>3</v>
      </c>
    </row>
    <row r="226" spans="1:31" x14ac:dyDescent="0.25">
      <c r="A226">
        <v>99000345</v>
      </c>
      <c r="B226" t="s">
        <v>3</v>
      </c>
    </row>
    <row r="227" spans="1:31" x14ac:dyDescent="0.25">
      <c r="A227" s="14">
        <v>5006592</v>
      </c>
      <c r="B227" t="s">
        <v>3</v>
      </c>
    </row>
    <row r="228" spans="1:31" x14ac:dyDescent="0.25">
      <c r="A228">
        <v>5007274</v>
      </c>
      <c r="B228" t="s">
        <v>3</v>
      </c>
    </row>
    <row r="229" spans="1:31" x14ac:dyDescent="0.25">
      <c r="A229">
        <v>5015851</v>
      </c>
      <c r="B229" t="s">
        <v>3</v>
      </c>
      <c r="AB229" s="25">
        <v>120.7072</v>
      </c>
      <c r="AC229" s="25">
        <v>95.484800000000007</v>
      </c>
      <c r="AE229" s="25">
        <v>81.072000000000003</v>
      </c>
    </row>
    <row r="230" spans="1:31" x14ac:dyDescent="0.25">
      <c r="A230">
        <v>6015647</v>
      </c>
      <c r="B230" t="s">
        <v>3</v>
      </c>
      <c r="K230">
        <v>110</v>
      </c>
    </row>
    <row r="231" spans="1:31" x14ac:dyDescent="0.25">
      <c r="A231" s="14">
        <v>6056633</v>
      </c>
      <c r="B231" t="s">
        <v>3</v>
      </c>
    </row>
    <row r="232" spans="1:31" x14ac:dyDescent="0.25">
      <c r="A232">
        <v>7086224</v>
      </c>
      <c r="B232" t="s">
        <v>3</v>
      </c>
    </row>
    <row r="233" spans="1:31" x14ac:dyDescent="0.25">
      <c r="A233" s="14">
        <v>8040959</v>
      </c>
      <c r="B233" t="s">
        <v>3</v>
      </c>
    </row>
    <row r="234" spans="1:31" x14ac:dyDescent="0.25">
      <c r="A234">
        <v>8107048</v>
      </c>
      <c r="B234" t="s">
        <v>3</v>
      </c>
    </row>
    <row r="235" spans="1:31" x14ac:dyDescent="0.25">
      <c r="A235" s="14">
        <v>8124044</v>
      </c>
      <c r="B235" t="s">
        <v>3</v>
      </c>
    </row>
    <row r="236" spans="1:31" x14ac:dyDescent="0.25">
      <c r="A236">
        <v>8142949</v>
      </c>
      <c r="B236" t="s">
        <v>3</v>
      </c>
    </row>
    <row r="237" spans="1:31" x14ac:dyDescent="0.25">
      <c r="A237">
        <v>9023306</v>
      </c>
      <c r="B237" t="s">
        <v>3</v>
      </c>
    </row>
    <row r="238" spans="1:31" x14ac:dyDescent="0.25">
      <c r="A238">
        <v>9034464</v>
      </c>
      <c r="B238" t="s">
        <v>3</v>
      </c>
    </row>
    <row r="239" spans="1:31" x14ac:dyDescent="0.25">
      <c r="A239">
        <v>9040167</v>
      </c>
      <c r="B239" t="s">
        <v>3</v>
      </c>
    </row>
    <row r="240" spans="1:31" x14ac:dyDescent="0.25">
      <c r="A240" s="14">
        <v>9054567</v>
      </c>
      <c r="B240" t="s">
        <v>3</v>
      </c>
    </row>
    <row r="241" spans="1:14" x14ac:dyDescent="0.25">
      <c r="A241" s="14">
        <v>9083682</v>
      </c>
      <c r="B241" t="s">
        <v>3</v>
      </c>
      <c r="K241">
        <v>120</v>
      </c>
      <c r="N241">
        <v>126</v>
      </c>
    </row>
    <row r="242" spans="1:14" x14ac:dyDescent="0.25">
      <c r="A242" s="14">
        <v>9102044</v>
      </c>
      <c r="B242" t="s">
        <v>3</v>
      </c>
    </row>
    <row r="243" spans="1:14" x14ac:dyDescent="0.25">
      <c r="A243" s="14">
        <v>9119854</v>
      </c>
      <c r="B243" t="s">
        <v>3</v>
      </c>
    </row>
    <row r="244" spans="1:14" x14ac:dyDescent="0.25">
      <c r="A244">
        <v>9125126</v>
      </c>
      <c r="B244" t="s">
        <v>3</v>
      </c>
    </row>
    <row r="245" spans="1:14" x14ac:dyDescent="0.25">
      <c r="A245" s="14">
        <v>9174811</v>
      </c>
      <c r="B245" t="s">
        <v>3</v>
      </c>
    </row>
    <row r="246" spans="1:14" x14ac:dyDescent="0.25">
      <c r="A246">
        <v>10002875</v>
      </c>
      <c r="B246" t="s">
        <v>3</v>
      </c>
    </row>
    <row r="247" spans="1:14" x14ac:dyDescent="0.25">
      <c r="A247" s="19">
        <v>10023080</v>
      </c>
      <c r="B247" t="s">
        <v>3</v>
      </c>
    </row>
    <row r="248" spans="1:14" x14ac:dyDescent="0.25">
      <c r="A248">
        <v>10025212</v>
      </c>
      <c r="B248" t="s">
        <v>3</v>
      </c>
    </row>
    <row r="249" spans="1:14" x14ac:dyDescent="0.25">
      <c r="A249" s="14">
        <v>10069407</v>
      </c>
      <c r="B249" t="s">
        <v>3</v>
      </c>
    </row>
    <row r="250" spans="1:14" x14ac:dyDescent="0.25">
      <c r="A250">
        <v>10071135</v>
      </c>
      <c r="B250" t="s">
        <v>3</v>
      </c>
    </row>
    <row r="251" spans="1:14" x14ac:dyDescent="0.25">
      <c r="A251">
        <v>10083649</v>
      </c>
      <c r="B251" t="s">
        <v>3</v>
      </c>
    </row>
    <row r="252" spans="1:14" x14ac:dyDescent="0.25">
      <c r="A252">
        <v>10102021</v>
      </c>
      <c r="B252" t="s">
        <v>3</v>
      </c>
    </row>
    <row r="253" spans="1:14" x14ac:dyDescent="0.25">
      <c r="A253" s="14">
        <v>10123729</v>
      </c>
      <c r="B253" t="s">
        <v>3</v>
      </c>
    </row>
    <row r="254" spans="1:14" x14ac:dyDescent="0.25">
      <c r="A254">
        <v>10144736</v>
      </c>
      <c r="B254" t="s">
        <v>3</v>
      </c>
    </row>
    <row r="255" spans="1:14" x14ac:dyDescent="0.25">
      <c r="A255" s="14">
        <v>10157275</v>
      </c>
      <c r="B255" t="s">
        <v>3</v>
      </c>
    </row>
    <row r="256" spans="1:14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21" x14ac:dyDescent="0.25">
      <c r="A289" s="14">
        <v>500129</v>
      </c>
      <c r="B289" t="s">
        <v>0</v>
      </c>
    </row>
    <row r="290" spans="1:21" x14ac:dyDescent="0.25">
      <c r="A290" s="20">
        <v>1002033</v>
      </c>
      <c r="B290" t="s">
        <v>0</v>
      </c>
    </row>
    <row r="291" spans="1:21" x14ac:dyDescent="0.25">
      <c r="A291" s="14">
        <v>1003457</v>
      </c>
      <c r="B291" t="s">
        <v>0</v>
      </c>
    </row>
    <row r="292" spans="1:21" x14ac:dyDescent="0.25">
      <c r="A292" s="14">
        <v>2005223</v>
      </c>
      <c r="B292" t="s">
        <v>0</v>
      </c>
      <c r="K292" s="25">
        <v>102.69119999999999</v>
      </c>
    </row>
    <row r="293" spans="1:21" x14ac:dyDescent="0.25">
      <c r="A293">
        <v>2006107</v>
      </c>
      <c r="B293" t="s">
        <v>0</v>
      </c>
    </row>
    <row r="294" spans="1:21" x14ac:dyDescent="0.25">
      <c r="A294" s="14">
        <v>2012014</v>
      </c>
      <c r="B294" t="s">
        <v>0</v>
      </c>
      <c r="D294">
        <v>102</v>
      </c>
    </row>
    <row r="295" spans="1:21" x14ac:dyDescent="0.25">
      <c r="A295" s="14">
        <v>3000152</v>
      </c>
      <c r="B295" t="s">
        <v>0</v>
      </c>
      <c r="J295" s="14">
        <v>5</v>
      </c>
    </row>
    <row r="296" spans="1:21" x14ac:dyDescent="0.25">
      <c r="A296">
        <v>3014566</v>
      </c>
      <c r="B296" t="s">
        <v>0</v>
      </c>
    </row>
    <row r="297" spans="1:21" x14ac:dyDescent="0.25">
      <c r="A297">
        <v>3015058</v>
      </c>
      <c r="B297" t="s">
        <v>0</v>
      </c>
      <c r="D297">
        <v>76</v>
      </c>
      <c r="E297" s="23">
        <v>163</v>
      </c>
      <c r="M297">
        <v>103</v>
      </c>
    </row>
    <row r="298" spans="1:21" x14ac:dyDescent="0.25">
      <c r="A298" s="18">
        <v>4000996</v>
      </c>
      <c r="B298" t="s">
        <v>0</v>
      </c>
      <c r="M298">
        <v>85</v>
      </c>
    </row>
    <row r="299" spans="1:21" x14ac:dyDescent="0.25">
      <c r="A299">
        <v>4003768</v>
      </c>
      <c r="B299" t="s">
        <v>0</v>
      </c>
    </row>
    <row r="300" spans="1:21" x14ac:dyDescent="0.25">
      <c r="A300">
        <v>4006540</v>
      </c>
      <c r="B300" t="s">
        <v>0</v>
      </c>
      <c r="U300" s="25">
        <v>120.7072</v>
      </c>
    </row>
    <row r="301" spans="1:21" x14ac:dyDescent="0.25">
      <c r="A301">
        <v>4007054</v>
      </c>
      <c r="B301" t="s">
        <v>0</v>
      </c>
      <c r="O301" s="25">
        <v>172.95359999999999</v>
      </c>
    </row>
    <row r="302" spans="1:21" x14ac:dyDescent="0.25">
      <c r="A302">
        <v>4011002</v>
      </c>
      <c r="B302" t="s">
        <v>0</v>
      </c>
      <c r="K302" s="25">
        <v>138.72319999999999</v>
      </c>
    </row>
    <row r="303" spans="1:21" x14ac:dyDescent="0.25">
      <c r="A303">
        <v>4900268</v>
      </c>
      <c r="B303" t="s">
        <v>0</v>
      </c>
    </row>
    <row r="304" spans="1:21" x14ac:dyDescent="0.25">
      <c r="A304">
        <v>5001097</v>
      </c>
      <c r="B304" t="s">
        <v>0</v>
      </c>
      <c r="F304" s="23">
        <v>107.5</v>
      </c>
    </row>
    <row r="305" spans="1:12" x14ac:dyDescent="0.25">
      <c r="A305">
        <v>5001098</v>
      </c>
      <c r="B305" t="s">
        <v>0</v>
      </c>
      <c r="E305">
        <v>142</v>
      </c>
    </row>
    <row r="306" spans="1:12" x14ac:dyDescent="0.25">
      <c r="A306">
        <v>5006152</v>
      </c>
      <c r="B306" t="s">
        <v>0</v>
      </c>
      <c r="H306" s="25">
        <v>119.08580000000001</v>
      </c>
      <c r="I306" s="25"/>
      <c r="L306" s="25">
        <v>41.076500000000003</v>
      </c>
    </row>
    <row r="307" spans="1:12" x14ac:dyDescent="0.25">
      <c r="A307" s="16">
        <v>5011824</v>
      </c>
      <c r="B307" t="s">
        <v>0</v>
      </c>
    </row>
    <row r="308" spans="1:12" x14ac:dyDescent="0.25">
      <c r="A308">
        <v>5016179</v>
      </c>
      <c r="B308" t="s">
        <v>0</v>
      </c>
    </row>
    <row r="309" spans="1:12" x14ac:dyDescent="0.25">
      <c r="A309">
        <v>5018677</v>
      </c>
      <c r="B309" t="s">
        <v>0</v>
      </c>
    </row>
    <row r="310" spans="1:12" x14ac:dyDescent="0.25">
      <c r="A310">
        <v>8012361</v>
      </c>
      <c r="B310" t="s">
        <v>0</v>
      </c>
    </row>
    <row r="311" spans="1:12" x14ac:dyDescent="0.25">
      <c r="A311">
        <v>7079011</v>
      </c>
      <c r="B311" t="s">
        <v>0</v>
      </c>
    </row>
    <row r="312" spans="1:12" x14ac:dyDescent="0.25">
      <c r="A312">
        <v>8055349</v>
      </c>
      <c r="B312" t="s">
        <v>0</v>
      </c>
    </row>
    <row r="313" spans="1:12" x14ac:dyDescent="0.25">
      <c r="A313">
        <v>8135416</v>
      </c>
      <c r="B313" t="s">
        <v>0</v>
      </c>
    </row>
    <row r="314" spans="1:12" x14ac:dyDescent="0.25">
      <c r="A314">
        <v>93018945</v>
      </c>
      <c r="B314" t="s">
        <v>0</v>
      </c>
    </row>
    <row r="315" spans="1:12" x14ac:dyDescent="0.25">
      <c r="A315">
        <v>94009028</v>
      </c>
      <c r="B315" t="s">
        <v>0</v>
      </c>
    </row>
    <row r="316" spans="1:12" x14ac:dyDescent="0.25">
      <c r="A316">
        <v>95005907</v>
      </c>
      <c r="B316" t="s">
        <v>0</v>
      </c>
    </row>
    <row r="317" spans="1:12" x14ac:dyDescent="0.25">
      <c r="A317">
        <v>95900164</v>
      </c>
      <c r="B317" t="s">
        <v>0</v>
      </c>
    </row>
    <row r="318" spans="1:12" x14ac:dyDescent="0.25">
      <c r="A318">
        <v>96015811</v>
      </c>
      <c r="B318" t="s">
        <v>0</v>
      </c>
    </row>
    <row r="319" spans="1:12" x14ac:dyDescent="0.25">
      <c r="A319">
        <v>97001240</v>
      </c>
      <c r="B319" t="s">
        <v>0</v>
      </c>
    </row>
    <row r="320" spans="1:12" x14ac:dyDescent="0.25">
      <c r="A320">
        <v>97005366</v>
      </c>
      <c r="B320" t="s">
        <v>0</v>
      </c>
    </row>
    <row r="321" spans="1:12" x14ac:dyDescent="0.25">
      <c r="A321">
        <v>98000595</v>
      </c>
      <c r="B321" t="s">
        <v>0</v>
      </c>
    </row>
    <row r="322" spans="1:12" x14ac:dyDescent="0.25">
      <c r="A322">
        <v>98002692</v>
      </c>
      <c r="B322" t="s">
        <v>0</v>
      </c>
    </row>
    <row r="323" spans="1:12" x14ac:dyDescent="0.25">
      <c r="A323">
        <v>98005277</v>
      </c>
      <c r="B323" t="s">
        <v>0</v>
      </c>
      <c r="J323">
        <v>142</v>
      </c>
    </row>
    <row r="324" spans="1:12" x14ac:dyDescent="0.25">
      <c r="A324">
        <v>99001815</v>
      </c>
      <c r="B324" t="s">
        <v>0</v>
      </c>
    </row>
    <row r="325" spans="1:12" x14ac:dyDescent="0.25">
      <c r="A325">
        <v>6012361</v>
      </c>
      <c r="B325" t="s">
        <v>0</v>
      </c>
    </row>
    <row r="326" spans="1:12" x14ac:dyDescent="0.25">
      <c r="A326">
        <v>6015793</v>
      </c>
      <c r="B326" t="s">
        <v>0</v>
      </c>
    </row>
    <row r="327" spans="1:12" x14ac:dyDescent="0.25">
      <c r="A327">
        <v>6043619</v>
      </c>
      <c r="B327" t="s">
        <v>0</v>
      </c>
    </row>
    <row r="328" spans="1:12" x14ac:dyDescent="0.25">
      <c r="A328">
        <v>7001097</v>
      </c>
      <c r="B328" t="s">
        <v>0</v>
      </c>
    </row>
    <row r="329" spans="1:12" x14ac:dyDescent="0.25">
      <c r="A329">
        <v>7011435</v>
      </c>
      <c r="B329" t="s">
        <v>0</v>
      </c>
    </row>
    <row r="330" spans="1:12" x14ac:dyDescent="0.25">
      <c r="A330">
        <v>7045811</v>
      </c>
      <c r="B330" t="s">
        <v>0</v>
      </c>
      <c r="K330" s="25">
        <v>185.02430000000001</v>
      </c>
    </row>
    <row r="331" spans="1:12" x14ac:dyDescent="0.25">
      <c r="A331">
        <v>7071198</v>
      </c>
      <c r="B331" t="s">
        <v>0</v>
      </c>
      <c r="C331">
        <v>89</v>
      </c>
    </row>
    <row r="332" spans="1:12" x14ac:dyDescent="0.25">
      <c r="A332">
        <v>7101143</v>
      </c>
      <c r="B332" t="s">
        <v>0</v>
      </c>
    </row>
    <row r="333" spans="1:12" x14ac:dyDescent="0.25">
      <c r="A333">
        <v>8073350</v>
      </c>
      <c r="B333" t="s">
        <v>0</v>
      </c>
    </row>
    <row r="334" spans="1:12" x14ac:dyDescent="0.25">
      <c r="A334">
        <v>8073645</v>
      </c>
      <c r="B334" t="s">
        <v>0</v>
      </c>
    </row>
    <row r="335" spans="1:12" x14ac:dyDescent="0.25">
      <c r="A335" s="20">
        <v>8089666</v>
      </c>
      <c r="B335" t="s">
        <v>0</v>
      </c>
      <c r="G335">
        <v>230</v>
      </c>
      <c r="H335" s="23">
        <v>139</v>
      </c>
      <c r="I335">
        <v>109</v>
      </c>
      <c r="K335" s="23">
        <v>123.25</v>
      </c>
      <c r="L335">
        <v>205</v>
      </c>
    </row>
    <row r="336" spans="1:12" x14ac:dyDescent="0.25">
      <c r="A336">
        <v>8103536</v>
      </c>
      <c r="B336" t="s">
        <v>0</v>
      </c>
    </row>
    <row r="337" spans="1:24" x14ac:dyDescent="0.25">
      <c r="A337" s="21">
        <v>8124816</v>
      </c>
      <c r="B337" t="s">
        <v>0</v>
      </c>
      <c r="K337">
        <v>107</v>
      </c>
      <c r="N337">
        <v>144</v>
      </c>
      <c r="R337">
        <v>97</v>
      </c>
      <c r="X337">
        <v>97</v>
      </c>
    </row>
    <row r="338" spans="1:24" x14ac:dyDescent="0.25">
      <c r="A338">
        <v>9003267</v>
      </c>
      <c r="B338" t="s">
        <v>0</v>
      </c>
    </row>
    <row r="339" spans="1:24" x14ac:dyDescent="0.25">
      <c r="A339">
        <v>9036964</v>
      </c>
      <c r="B339" t="s">
        <v>0</v>
      </c>
    </row>
    <row r="340" spans="1:24" x14ac:dyDescent="0.25">
      <c r="A340">
        <v>9090287</v>
      </c>
      <c r="B340" t="s">
        <v>0</v>
      </c>
    </row>
    <row r="341" spans="1:24" x14ac:dyDescent="0.25">
      <c r="A341">
        <v>9095148</v>
      </c>
      <c r="B341" t="s">
        <v>0</v>
      </c>
    </row>
    <row r="342" spans="1:24" x14ac:dyDescent="0.25">
      <c r="A342" s="14">
        <v>9104979</v>
      </c>
      <c r="B342" t="s">
        <v>0</v>
      </c>
    </row>
    <row r="343" spans="1:24" x14ac:dyDescent="0.25">
      <c r="A343">
        <v>9139514</v>
      </c>
      <c r="B343" t="s">
        <v>0</v>
      </c>
    </row>
    <row r="344" spans="1:24" x14ac:dyDescent="0.25">
      <c r="A344">
        <v>10020659</v>
      </c>
      <c r="B344" t="s">
        <v>0</v>
      </c>
    </row>
    <row r="345" spans="1:24" x14ac:dyDescent="0.25">
      <c r="A345">
        <v>10025902</v>
      </c>
      <c r="B345" t="s">
        <v>0</v>
      </c>
    </row>
    <row r="346" spans="1:24" x14ac:dyDescent="0.25">
      <c r="A346">
        <v>10027654</v>
      </c>
      <c r="B346" t="s">
        <v>0</v>
      </c>
    </row>
    <row r="347" spans="1:24" x14ac:dyDescent="0.25">
      <c r="A347">
        <v>10084485</v>
      </c>
      <c r="B347" t="s">
        <v>0</v>
      </c>
    </row>
    <row r="348" spans="1:24" x14ac:dyDescent="0.25">
      <c r="A348">
        <v>10098420</v>
      </c>
      <c r="B348" t="s">
        <v>0</v>
      </c>
    </row>
    <row r="349" spans="1:24" x14ac:dyDescent="0.25">
      <c r="A349">
        <v>10129565</v>
      </c>
      <c r="B349" t="s">
        <v>0</v>
      </c>
    </row>
    <row r="350" spans="1:24" x14ac:dyDescent="0.25">
      <c r="A350" s="14">
        <v>10146828</v>
      </c>
      <c r="B350" t="s">
        <v>0</v>
      </c>
    </row>
    <row r="351" spans="1:24" x14ac:dyDescent="0.25">
      <c r="A351">
        <v>10163776</v>
      </c>
      <c r="B351" t="s">
        <v>0</v>
      </c>
    </row>
    <row r="352" spans="1:24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E36"/>
  <sheetViews>
    <sheetView workbookViewId="0">
      <selection activeCell="E37" sqref="E37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0.42578125" bestFit="1" customWidth="1"/>
    <col min="4" max="4" width="81.140625" bestFit="1" customWidth="1"/>
    <col min="5" max="5" width="30.28515625" bestFit="1" customWidth="1"/>
  </cols>
  <sheetData>
    <row r="1" spans="1:5" x14ac:dyDescent="0.25">
      <c r="A1" s="43" t="s">
        <v>96</v>
      </c>
      <c r="B1" s="43" t="s">
        <v>97</v>
      </c>
      <c r="C1" s="43" t="s">
        <v>2776</v>
      </c>
      <c r="D1" s="43" t="s">
        <v>95</v>
      </c>
      <c r="E1" s="43" t="s">
        <v>133</v>
      </c>
    </row>
    <row r="2" spans="1:5" x14ac:dyDescent="0.25">
      <c r="A2" s="43">
        <v>5004654</v>
      </c>
      <c r="B2" s="43" t="s">
        <v>5</v>
      </c>
      <c r="C2" s="43" t="s">
        <v>2776</v>
      </c>
      <c r="D2" s="43" t="s">
        <v>2780</v>
      </c>
      <c r="E2" s="43">
        <v>14</v>
      </c>
    </row>
    <row r="3" spans="1:5" x14ac:dyDescent="0.25">
      <c r="A3" s="43">
        <v>8089666</v>
      </c>
      <c r="B3" s="43" t="s">
        <v>0</v>
      </c>
      <c r="C3" s="43" t="s">
        <v>2776</v>
      </c>
      <c r="D3" s="43" t="s">
        <v>2785</v>
      </c>
      <c r="E3" s="43">
        <v>5</v>
      </c>
    </row>
    <row r="4" spans="1:5" x14ac:dyDescent="0.25">
      <c r="A4" s="43">
        <v>8124816</v>
      </c>
      <c r="B4" s="43" t="s">
        <v>0</v>
      </c>
      <c r="C4" s="43" t="s">
        <v>2776</v>
      </c>
      <c r="D4" s="43" t="s">
        <v>2786</v>
      </c>
      <c r="E4" s="43">
        <v>4</v>
      </c>
    </row>
    <row r="5" spans="1:5" x14ac:dyDescent="0.25">
      <c r="A5" s="43">
        <v>5015851</v>
      </c>
      <c r="B5" s="43" t="s">
        <v>3</v>
      </c>
      <c r="C5" s="43" t="s">
        <v>2776</v>
      </c>
      <c r="D5" s="43" t="s">
        <v>2781</v>
      </c>
      <c r="E5" s="43">
        <v>3</v>
      </c>
    </row>
    <row r="6" spans="1:5" x14ac:dyDescent="0.25">
      <c r="A6" s="43">
        <v>3015058</v>
      </c>
      <c r="B6" s="43" t="s">
        <v>0</v>
      </c>
      <c r="C6" s="43" t="s">
        <v>2776</v>
      </c>
      <c r="D6" s="43" t="s">
        <v>2783</v>
      </c>
      <c r="E6" s="43">
        <v>3</v>
      </c>
    </row>
    <row r="7" spans="1:5" x14ac:dyDescent="0.25">
      <c r="A7" s="43">
        <v>9140312</v>
      </c>
      <c r="B7" s="43" t="s">
        <v>12</v>
      </c>
      <c r="C7" s="43" t="s">
        <v>2776</v>
      </c>
      <c r="D7" s="43" t="s">
        <v>2777</v>
      </c>
      <c r="E7" s="43">
        <v>2</v>
      </c>
    </row>
    <row r="8" spans="1:5" x14ac:dyDescent="0.25">
      <c r="A8" s="43">
        <v>3909</v>
      </c>
      <c r="B8" s="43" t="s">
        <v>5</v>
      </c>
      <c r="C8" s="43" t="s">
        <v>2776</v>
      </c>
      <c r="D8" s="43" t="s">
        <v>2778</v>
      </c>
      <c r="E8" s="43">
        <v>2</v>
      </c>
    </row>
    <row r="9" spans="1:5" x14ac:dyDescent="0.25">
      <c r="A9" s="43">
        <v>2004061</v>
      </c>
      <c r="B9" s="43" t="s">
        <v>5</v>
      </c>
      <c r="C9" s="43" t="s">
        <v>2776</v>
      </c>
      <c r="D9" s="43" t="s">
        <v>2779</v>
      </c>
      <c r="E9" s="43">
        <v>2</v>
      </c>
    </row>
    <row r="10" spans="1:5" x14ac:dyDescent="0.25">
      <c r="A10" s="43">
        <v>9083682</v>
      </c>
      <c r="B10" s="43" t="s">
        <v>3</v>
      </c>
      <c r="C10" s="43" t="s">
        <v>2776</v>
      </c>
      <c r="D10" s="43" t="s">
        <v>2782</v>
      </c>
      <c r="E10" s="43">
        <v>2</v>
      </c>
    </row>
    <row r="11" spans="1:5" x14ac:dyDescent="0.25">
      <c r="A11" s="43">
        <v>5006152</v>
      </c>
      <c r="B11" s="43" t="s">
        <v>0</v>
      </c>
      <c r="C11" s="43" t="s">
        <v>2776</v>
      </c>
      <c r="D11" s="43" t="s">
        <v>2784</v>
      </c>
      <c r="E11" s="43">
        <v>2</v>
      </c>
    </row>
    <row r="12" spans="1:5" x14ac:dyDescent="0.25">
      <c r="A12" s="43">
        <v>1006143</v>
      </c>
      <c r="B12" s="43" t="s">
        <v>14</v>
      </c>
      <c r="C12" s="43" t="s">
        <v>2776</v>
      </c>
      <c r="D12" s="43" t="s">
        <v>2754</v>
      </c>
      <c r="E12" s="43">
        <v>1</v>
      </c>
    </row>
    <row r="13" spans="1:5" x14ac:dyDescent="0.25">
      <c r="A13" s="43">
        <v>12012030</v>
      </c>
      <c r="B13" s="43" t="s">
        <v>12</v>
      </c>
      <c r="C13" s="43" t="s">
        <v>2776</v>
      </c>
      <c r="D13" s="43" t="s">
        <v>2768</v>
      </c>
      <c r="E13" s="43">
        <v>1</v>
      </c>
    </row>
    <row r="14" spans="1:5" x14ac:dyDescent="0.25">
      <c r="A14" s="43">
        <v>10010926</v>
      </c>
      <c r="B14" s="43" t="s">
        <v>5</v>
      </c>
      <c r="C14" s="43" t="s">
        <v>2776</v>
      </c>
      <c r="D14" s="43" t="s">
        <v>2755</v>
      </c>
      <c r="E14" s="43">
        <v>1</v>
      </c>
    </row>
    <row r="15" spans="1:5" x14ac:dyDescent="0.25">
      <c r="A15" s="43">
        <v>324</v>
      </c>
      <c r="B15" s="43" t="s">
        <v>5</v>
      </c>
      <c r="C15" s="43" t="s">
        <v>2776</v>
      </c>
      <c r="D15" s="43" t="s">
        <v>2755</v>
      </c>
      <c r="E15" s="43">
        <v>1</v>
      </c>
    </row>
    <row r="16" spans="1:5" x14ac:dyDescent="0.25">
      <c r="A16" s="43">
        <v>1007631</v>
      </c>
      <c r="B16" s="43" t="s">
        <v>5</v>
      </c>
      <c r="C16" s="43" t="s">
        <v>2776</v>
      </c>
      <c r="D16" s="43" t="s">
        <v>2756</v>
      </c>
      <c r="E16" s="43">
        <v>1</v>
      </c>
    </row>
    <row r="17" spans="1:5" x14ac:dyDescent="0.25">
      <c r="A17" s="43">
        <v>1009760</v>
      </c>
      <c r="B17" s="43" t="s">
        <v>5</v>
      </c>
      <c r="C17" s="43" t="s">
        <v>2776</v>
      </c>
      <c r="D17" s="43" t="s">
        <v>2758</v>
      </c>
      <c r="E17" s="43">
        <v>1</v>
      </c>
    </row>
    <row r="18" spans="1:5" x14ac:dyDescent="0.25">
      <c r="A18" s="43">
        <v>4011027</v>
      </c>
      <c r="B18" s="43" t="s">
        <v>5</v>
      </c>
      <c r="C18" s="43" t="s">
        <v>2776</v>
      </c>
      <c r="D18" s="43" t="s">
        <v>2756</v>
      </c>
      <c r="E18" s="43">
        <v>1</v>
      </c>
    </row>
    <row r="19" spans="1:5" x14ac:dyDescent="0.25">
      <c r="A19" s="43">
        <v>500245</v>
      </c>
      <c r="B19" s="43" t="s">
        <v>3</v>
      </c>
      <c r="C19" s="43" t="s">
        <v>2776</v>
      </c>
      <c r="D19" s="43" t="s">
        <v>2755</v>
      </c>
      <c r="E19" s="43">
        <v>1</v>
      </c>
    </row>
    <row r="20" spans="1:5" x14ac:dyDescent="0.25">
      <c r="A20" s="43">
        <v>2002573</v>
      </c>
      <c r="B20" s="43" t="s">
        <v>3</v>
      </c>
      <c r="C20" s="43" t="s">
        <v>2776</v>
      </c>
      <c r="D20" s="43" t="s">
        <v>2762</v>
      </c>
      <c r="E20" s="43">
        <v>1</v>
      </c>
    </row>
    <row r="21" spans="1:5" x14ac:dyDescent="0.25">
      <c r="A21" s="43">
        <v>3011892</v>
      </c>
      <c r="B21" s="43" t="s">
        <v>3</v>
      </c>
      <c r="C21" s="43" t="s">
        <v>2776</v>
      </c>
      <c r="D21" s="43" t="s">
        <v>2764</v>
      </c>
      <c r="E21" s="43">
        <v>1</v>
      </c>
    </row>
    <row r="22" spans="1:5" x14ac:dyDescent="0.25">
      <c r="A22" s="43">
        <v>6015647</v>
      </c>
      <c r="B22" s="43" t="s">
        <v>3</v>
      </c>
      <c r="C22" s="43" t="s">
        <v>2776</v>
      </c>
      <c r="D22" s="43" t="s">
        <v>2755</v>
      </c>
      <c r="E22" s="43">
        <v>1</v>
      </c>
    </row>
    <row r="23" spans="1:5" x14ac:dyDescent="0.25">
      <c r="A23" s="43">
        <v>2005223</v>
      </c>
      <c r="B23" s="43" t="s">
        <v>0</v>
      </c>
      <c r="C23" s="43" t="s">
        <v>2776</v>
      </c>
      <c r="D23" s="43" t="s">
        <v>2755</v>
      </c>
      <c r="E23" s="43">
        <v>1</v>
      </c>
    </row>
    <row r="24" spans="1:5" x14ac:dyDescent="0.25">
      <c r="A24" s="43">
        <v>2012014</v>
      </c>
      <c r="B24" s="43" t="s">
        <v>0</v>
      </c>
      <c r="C24" s="43" t="s">
        <v>2776</v>
      </c>
      <c r="D24" s="43" t="s">
        <v>2748</v>
      </c>
      <c r="E24" s="43">
        <v>1</v>
      </c>
    </row>
    <row r="25" spans="1:5" x14ac:dyDescent="0.25">
      <c r="A25" s="43">
        <v>3000152</v>
      </c>
      <c r="B25" s="43" t="s">
        <v>0</v>
      </c>
      <c r="C25" s="43" t="s">
        <v>2776</v>
      </c>
      <c r="D25" s="43" t="s">
        <v>2754</v>
      </c>
      <c r="E25" s="43">
        <v>1</v>
      </c>
    </row>
    <row r="26" spans="1:5" x14ac:dyDescent="0.25">
      <c r="A26" s="43">
        <v>4000996</v>
      </c>
      <c r="B26" s="43" t="s">
        <v>0</v>
      </c>
      <c r="C26" s="43" t="s">
        <v>2776</v>
      </c>
      <c r="D26" s="43" t="s">
        <v>2757</v>
      </c>
      <c r="E26" s="43">
        <v>1</v>
      </c>
    </row>
    <row r="27" spans="1:5" x14ac:dyDescent="0.25">
      <c r="A27" s="43">
        <v>4006540</v>
      </c>
      <c r="B27" s="43" t="s">
        <v>0</v>
      </c>
      <c r="C27" s="43" t="s">
        <v>2776</v>
      </c>
      <c r="D27" s="43" t="s">
        <v>2765</v>
      </c>
      <c r="E27" s="43">
        <v>1</v>
      </c>
    </row>
    <row r="28" spans="1:5" x14ac:dyDescent="0.25">
      <c r="A28" s="43">
        <v>4007054</v>
      </c>
      <c r="B28" s="43" t="s">
        <v>0</v>
      </c>
      <c r="C28" s="43" t="s">
        <v>2776</v>
      </c>
      <c r="D28" s="43" t="s">
        <v>2759</v>
      </c>
      <c r="E28" s="43">
        <v>1</v>
      </c>
    </row>
    <row r="29" spans="1:5" x14ac:dyDescent="0.25">
      <c r="A29" s="43">
        <v>4011002</v>
      </c>
      <c r="B29" s="43" t="s">
        <v>0</v>
      </c>
      <c r="C29" s="43" t="s">
        <v>2776</v>
      </c>
      <c r="D29" s="43" t="s">
        <v>2755</v>
      </c>
      <c r="E29" s="43">
        <v>1</v>
      </c>
    </row>
    <row r="30" spans="1:5" x14ac:dyDescent="0.25">
      <c r="A30" s="43">
        <v>5001097</v>
      </c>
      <c r="B30" s="43" t="s">
        <v>0</v>
      </c>
      <c r="C30" s="43" t="s">
        <v>2776</v>
      </c>
      <c r="D30" s="43" t="s">
        <v>2750</v>
      </c>
      <c r="E30" s="43">
        <v>1</v>
      </c>
    </row>
    <row r="31" spans="1:5" x14ac:dyDescent="0.25">
      <c r="A31" s="43">
        <v>5001098</v>
      </c>
      <c r="B31" s="43" t="s">
        <v>0</v>
      </c>
      <c r="C31" s="43" t="s">
        <v>2776</v>
      </c>
      <c r="D31" s="43" t="s">
        <v>2749</v>
      </c>
      <c r="E31" s="43">
        <v>1</v>
      </c>
    </row>
    <row r="32" spans="1:5" x14ac:dyDescent="0.25">
      <c r="A32" s="43">
        <v>98005277</v>
      </c>
      <c r="B32" s="43" t="s">
        <v>0</v>
      </c>
      <c r="C32" s="43" t="s">
        <v>2776</v>
      </c>
      <c r="D32" s="43" t="s">
        <v>2754</v>
      </c>
      <c r="E32" s="43">
        <v>1</v>
      </c>
    </row>
    <row r="33" spans="1:5" x14ac:dyDescent="0.25">
      <c r="A33" s="43">
        <v>7045811</v>
      </c>
      <c r="B33" s="43" t="s">
        <v>0</v>
      </c>
      <c r="C33" s="43" t="s">
        <v>2776</v>
      </c>
      <c r="D33" s="43" t="s">
        <v>2755</v>
      </c>
      <c r="E33" s="43">
        <v>1</v>
      </c>
    </row>
    <row r="34" spans="1:5" x14ac:dyDescent="0.25">
      <c r="A34" s="43">
        <v>7071198</v>
      </c>
      <c r="B34" s="43" t="s">
        <v>0</v>
      </c>
      <c r="C34" s="43" t="s">
        <v>2776</v>
      </c>
      <c r="D34" s="43" t="s">
        <v>2747</v>
      </c>
      <c r="E34" s="43">
        <v>1</v>
      </c>
    </row>
    <row r="36" spans="1:5" x14ac:dyDescent="0.25">
      <c r="A36">
        <f>SUBTOTAL(2,Glucose[Edited_BfArM Nummer2])</f>
        <v>33</v>
      </c>
      <c r="E36">
        <f>SUBTOTAL(9,Glucose[Total Number of Observations])</f>
        <v>62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H370"/>
  <sheetViews>
    <sheetView workbookViewId="0">
      <selection sqref="A1:H37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6" customWidth="1"/>
    <col min="4" max="8" width="17.42578125" customWidth="1"/>
  </cols>
  <sheetData>
    <row r="1" spans="1:8" x14ac:dyDescent="0.25">
      <c r="A1" s="6" t="s">
        <v>96</v>
      </c>
      <c r="B1" s="7" t="s">
        <v>97</v>
      </c>
      <c r="C1" s="2" t="s">
        <v>2787</v>
      </c>
      <c r="D1" s="2" t="s">
        <v>2788</v>
      </c>
      <c r="E1" s="2" t="s">
        <v>2789</v>
      </c>
      <c r="F1" s="2" t="s">
        <v>2790</v>
      </c>
      <c r="G1" s="2" t="s">
        <v>2791</v>
      </c>
      <c r="H1" s="2" t="s">
        <v>2792</v>
      </c>
    </row>
    <row r="2" spans="1:8" x14ac:dyDescent="0.25">
      <c r="A2">
        <v>7072184</v>
      </c>
      <c r="B2" t="s">
        <v>20</v>
      </c>
    </row>
    <row r="3" spans="1:8" x14ac:dyDescent="0.25">
      <c r="A3">
        <v>9108231</v>
      </c>
      <c r="B3" t="s">
        <v>20</v>
      </c>
    </row>
    <row r="4" spans="1:8" x14ac:dyDescent="0.25">
      <c r="A4">
        <v>12061933</v>
      </c>
      <c r="B4" t="s">
        <v>20</v>
      </c>
    </row>
    <row r="5" spans="1:8" x14ac:dyDescent="0.25">
      <c r="A5">
        <v>95005911</v>
      </c>
      <c r="B5" t="s">
        <v>20</v>
      </c>
    </row>
    <row r="6" spans="1:8" x14ac:dyDescent="0.25">
      <c r="A6">
        <v>99001908</v>
      </c>
      <c r="B6" t="s">
        <v>20</v>
      </c>
    </row>
    <row r="7" spans="1:8" x14ac:dyDescent="0.25">
      <c r="A7">
        <v>99004067</v>
      </c>
      <c r="B7" t="s">
        <v>20</v>
      </c>
    </row>
    <row r="8" spans="1:8" x14ac:dyDescent="0.25">
      <c r="A8">
        <v>97002136</v>
      </c>
      <c r="B8" t="s">
        <v>20</v>
      </c>
    </row>
    <row r="9" spans="1:8" x14ac:dyDescent="0.25">
      <c r="A9">
        <v>1502</v>
      </c>
      <c r="B9" t="s">
        <v>20</v>
      </c>
    </row>
    <row r="10" spans="1:8" x14ac:dyDescent="0.25">
      <c r="A10">
        <v>4003543</v>
      </c>
      <c r="B10" t="s">
        <v>20</v>
      </c>
    </row>
    <row r="11" spans="1:8" x14ac:dyDescent="0.25">
      <c r="A11">
        <v>4900261</v>
      </c>
      <c r="B11" t="s">
        <v>20</v>
      </c>
    </row>
    <row r="13" spans="1:8" x14ac:dyDescent="0.25">
      <c r="A13">
        <v>14242856</v>
      </c>
      <c r="B13" t="s">
        <v>18</v>
      </c>
    </row>
    <row r="14" spans="1:8" x14ac:dyDescent="0.25">
      <c r="A14">
        <v>99001183</v>
      </c>
      <c r="B14" t="s">
        <v>18</v>
      </c>
    </row>
    <row r="15" spans="1:8" x14ac:dyDescent="0.25">
      <c r="A15">
        <v>3000983</v>
      </c>
      <c r="B15" t="s">
        <v>18</v>
      </c>
    </row>
    <row r="16" spans="1:8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5" x14ac:dyDescent="0.25">
      <c r="A241" s="14">
        <v>9083682</v>
      </c>
      <c r="B241" t="s">
        <v>3</v>
      </c>
    </row>
    <row r="242" spans="1:5" x14ac:dyDescent="0.25">
      <c r="A242" s="14">
        <v>9102044</v>
      </c>
      <c r="B242" t="s">
        <v>3</v>
      </c>
    </row>
    <row r="243" spans="1:5" x14ac:dyDescent="0.25">
      <c r="A243" s="14">
        <v>9119854</v>
      </c>
      <c r="B243" t="s">
        <v>3</v>
      </c>
    </row>
    <row r="244" spans="1:5" x14ac:dyDescent="0.25">
      <c r="A244">
        <v>9125126</v>
      </c>
      <c r="B244" t="s">
        <v>3</v>
      </c>
    </row>
    <row r="245" spans="1:5" x14ac:dyDescent="0.25">
      <c r="A245" s="14">
        <v>9174811</v>
      </c>
      <c r="B245" t="s">
        <v>3</v>
      </c>
    </row>
    <row r="246" spans="1:5" x14ac:dyDescent="0.25">
      <c r="A246">
        <v>10002875</v>
      </c>
      <c r="B246" t="s">
        <v>3</v>
      </c>
      <c r="E246">
        <v>66</v>
      </c>
    </row>
    <row r="247" spans="1:5" x14ac:dyDescent="0.25">
      <c r="A247" s="19">
        <v>10023080</v>
      </c>
      <c r="B247" t="s">
        <v>3</v>
      </c>
    </row>
    <row r="248" spans="1:5" x14ac:dyDescent="0.25">
      <c r="A248">
        <v>10025212</v>
      </c>
      <c r="B248" t="s">
        <v>3</v>
      </c>
    </row>
    <row r="249" spans="1:5" x14ac:dyDescent="0.25">
      <c r="A249" s="14">
        <v>10069407</v>
      </c>
      <c r="B249" t="s">
        <v>3</v>
      </c>
    </row>
    <row r="250" spans="1:5" x14ac:dyDescent="0.25">
      <c r="A250">
        <v>10071135</v>
      </c>
      <c r="B250" t="s">
        <v>3</v>
      </c>
    </row>
    <row r="251" spans="1:5" x14ac:dyDescent="0.25">
      <c r="A251">
        <v>10083649</v>
      </c>
      <c r="B251" t="s">
        <v>3</v>
      </c>
    </row>
    <row r="252" spans="1:5" x14ac:dyDescent="0.25">
      <c r="A252">
        <v>10102021</v>
      </c>
      <c r="B252" t="s">
        <v>3</v>
      </c>
    </row>
    <row r="253" spans="1:5" x14ac:dyDescent="0.25">
      <c r="A253" s="14">
        <v>10123729</v>
      </c>
      <c r="B253" t="s">
        <v>3</v>
      </c>
    </row>
    <row r="254" spans="1:5" x14ac:dyDescent="0.25">
      <c r="A254">
        <v>10144736</v>
      </c>
      <c r="B254" t="s">
        <v>3</v>
      </c>
    </row>
    <row r="255" spans="1:5" x14ac:dyDescent="0.25">
      <c r="A255" s="14">
        <v>10157275</v>
      </c>
      <c r="B255" t="s">
        <v>3</v>
      </c>
    </row>
    <row r="256" spans="1:5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" x14ac:dyDescent="0.25">
      <c r="A289" s="14">
        <v>500129</v>
      </c>
      <c r="B289" t="s">
        <v>0</v>
      </c>
    </row>
    <row r="290" spans="1:3" x14ac:dyDescent="0.25">
      <c r="A290" s="20">
        <v>1002033</v>
      </c>
      <c r="B290" t="s">
        <v>0</v>
      </c>
    </row>
    <row r="291" spans="1:3" x14ac:dyDescent="0.25">
      <c r="A291" s="14">
        <v>1003457</v>
      </c>
      <c r="B291" t="s">
        <v>0</v>
      </c>
    </row>
    <row r="292" spans="1:3" x14ac:dyDescent="0.25">
      <c r="A292" s="14">
        <v>2005223</v>
      </c>
      <c r="B292" t="s">
        <v>0</v>
      </c>
    </row>
    <row r="293" spans="1:3" x14ac:dyDescent="0.25">
      <c r="A293">
        <v>2006107</v>
      </c>
      <c r="B293" t="s">
        <v>0</v>
      </c>
    </row>
    <row r="294" spans="1:3" x14ac:dyDescent="0.25">
      <c r="A294" s="14">
        <v>2012014</v>
      </c>
      <c r="B294" t="s">
        <v>0</v>
      </c>
    </row>
    <row r="295" spans="1:3" x14ac:dyDescent="0.25">
      <c r="A295" s="14">
        <v>3000152</v>
      </c>
      <c r="B295" t="s">
        <v>0</v>
      </c>
      <c r="C295">
        <v>27</v>
      </c>
    </row>
    <row r="296" spans="1:3" x14ac:dyDescent="0.25">
      <c r="A296">
        <v>3014566</v>
      </c>
      <c r="B296" t="s">
        <v>0</v>
      </c>
    </row>
    <row r="297" spans="1:3" x14ac:dyDescent="0.25">
      <c r="A297">
        <v>3015058</v>
      </c>
      <c r="B297" t="s">
        <v>0</v>
      </c>
    </row>
    <row r="298" spans="1:3" x14ac:dyDescent="0.25">
      <c r="A298" s="18">
        <v>4000996</v>
      </c>
      <c r="B298" t="s">
        <v>0</v>
      </c>
    </row>
    <row r="299" spans="1:3" x14ac:dyDescent="0.25">
      <c r="A299">
        <v>4003768</v>
      </c>
      <c r="B299" t="s">
        <v>0</v>
      </c>
    </row>
    <row r="300" spans="1:3" x14ac:dyDescent="0.25">
      <c r="A300">
        <v>4006540</v>
      </c>
      <c r="B300" t="s">
        <v>0</v>
      </c>
    </row>
    <row r="301" spans="1:3" x14ac:dyDescent="0.25">
      <c r="A301">
        <v>4007054</v>
      </c>
      <c r="B301" t="s">
        <v>0</v>
      </c>
    </row>
    <row r="302" spans="1:3" x14ac:dyDescent="0.25">
      <c r="A302">
        <v>4011002</v>
      </c>
      <c r="B302" t="s">
        <v>0</v>
      </c>
    </row>
    <row r="303" spans="1:3" x14ac:dyDescent="0.25">
      <c r="A303">
        <v>4900268</v>
      </c>
      <c r="B303" t="s">
        <v>0</v>
      </c>
    </row>
    <row r="304" spans="1:3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4" x14ac:dyDescent="0.25">
      <c r="A321">
        <v>98000595</v>
      </c>
      <c r="B321" t="s">
        <v>0</v>
      </c>
    </row>
    <row r="322" spans="1:4" x14ac:dyDescent="0.25">
      <c r="A322">
        <v>98002692</v>
      </c>
      <c r="B322" t="s">
        <v>0</v>
      </c>
    </row>
    <row r="323" spans="1:4" x14ac:dyDescent="0.25">
      <c r="A323">
        <v>98005277</v>
      </c>
      <c r="B323" t="s">
        <v>0</v>
      </c>
    </row>
    <row r="324" spans="1:4" x14ac:dyDescent="0.25">
      <c r="A324">
        <v>99001815</v>
      </c>
      <c r="B324" t="s">
        <v>0</v>
      </c>
    </row>
    <row r="325" spans="1:4" x14ac:dyDescent="0.25">
      <c r="A325">
        <v>6012361</v>
      </c>
      <c r="B325" t="s">
        <v>0</v>
      </c>
    </row>
    <row r="326" spans="1:4" x14ac:dyDescent="0.25">
      <c r="A326">
        <v>6015793</v>
      </c>
      <c r="B326" t="s">
        <v>0</v>
      </c>
    </row>
    <row r="327" spans="1:4" x14ac:dyDescent="0.25">
      <c r="A327">
        <v>6043619</v>
      </c>
      <c r="B327" t="s">
        <v>0</v>
      </c>
    </row>
    <row r="328" spans="1:4" x14ac:dyDescent="0.25">
      <c r="A328">
        <v>7001097</v>
      </c>
      <c r="B328" t="s">
        <v>0</v>
      </c>
    </row>
    <row r="329" spans="1:4" x14ac:dyDescent="0.25">
      <c r="A329">
        <v>7011435</v>
      </c>
      <c r="B329" t="s">
        <v>0</v>
      </c>
    </row>
    <row r="330" spans="1:4" x14ac:dyDescent="0.25">
      <c r="A330">
        <v>7045811</v>
      </c>
      <c r="B330" t="s">
        <v>0</v>
      </c>
    </row>
    <row r="331" spans="1:4" x14ac:dyDescent="0.25">
      <c r="A331">
        <v>7071198</v>
      </c>
      <c r="B331" t="s">
        <v>0</v>
      </c>
    </row>
    <row r="332" spans="1:4" x14ac:dyDescent="0.25">
      <c r="A332">
        <v>7101143</v>
      </c>
      <c r="B332" t="s">
        <v>0</v>
      </c>
    </row>
    <row r="333" spans="1:4" x14ac:dyDescent="0.25">
      <c r="A333">
        <v>8073350</v>
      </c>
      <c r="B333" t="s">
        <v>0</v>
      </c>
    </row>
    <row r="334" spans="1:4" x14ac:dyDescent="0.25">
      <c r="A334">
        <v>8073645</v>
      </c>
      <c r="B334" t="s">
        <v>0</v>
      </c>
    </row>
    <row r="335" spans="1:4" x14ac:dyDescent="0.25">
      <c r="A335" s="20">
        <v>8089666</v>
      </c>
      <c r="B335" t="s">
        <v>0</v>
      </c>
      <c r="D335">
        <v>79</v>
      </c>
    </row>
    <row r="336" spans="1:4" x14ac:dyDescent="0.25">
      <c r="A336">
        <v>8103536</v>
      </c>
      <c r="B336" t="s">
        <v>0</v>
      </c>
    </row>
    <row r="337" spans="1:8" x14ac:dyDescent="0.25">
      <c r="A337" s="21">
        <v>8124816</v>
      </c>
      <c r="B337" t="s">
        <v>0</v>
      </c>
    </row>
    <row r="338" spans="1:8" x14ac:dyDescent="0.25">
      <c r="A338">
        <v>9003267</v>
      </c>
      <c r="B338" t="s">
        <v>0</v>
      </c>
    </row>
    <row r="339" spans="1:8" x14ac:dyDescent="0.25">
      <c r="A339">
        <v>9036964</v>
      </c>
      <c r="B339" t="s">
        <v>0</v>
      </c>
    </row>
    <row r="340" spans="1:8" x14ac:dyDescent="0.25">
      <c r="A340">
        <v>9090287</v>
      </c>
      <c r="B340" t="s">
        <v>0</v>
      </c>
      <c r="F340">
        <v>54.7</v>
      </c>
      <c r="G340">
        <v>35.4</v>
      </c>
      <c r="H340">
        <v>52</v>
      </c>
    </row>
    <row r="341" spans="1:8" x14ac:dyDescent="0.25">
      <c r="A341">
        <v>9095148</v>
      </c>
      <c r="B341" t="s">
        <v>0</v>
      </c>
    </row>
    <row r="342" spans="1:8" x14ac:dyDescent="0.25">
      <c r="A342" s="14">
        <v>9104979</v>
      </c>
      <c r="B342" t="s">
        <v>0</v>
      </c>
    </row>
    <row r="343" spans="1:8" x14ac:dyDescent="0.25">
      <c r="A343">
        <v>9139514</v>
      </c>
      <c r="B343" t="s">
        <v>0</v>
      </c>
    </row>
    <row r="344" spans="1:8" x14ac:dyDescent="0.25">
      <c r="A344">
        <v>10020659</v>
      </c>
      <c r="B344" t="s">
        <v>0</v>
      </c>
      <c r="G344">
        <v>42</v>
      </c>
    </row>
    <row r="345" spans="1:8" x14ac:dyDescent="0.25">
      <c r="A345">
        <v>10025902</v>
      </c>
      <c r="B345" t="s">
        <v>0</v>
      </c>
    </row>
    <row r="346" spans="1:8" x14ac:dyDescent="0.25">
      <c r="A346">
        <v>10027654</v>
      </c>
      <c r="B346" t="s">
        <v>0</v>
      </c>
    </row>
    <row r="347" spans="1:8" x14ac:dyDescent="0.25">
      <c r="A347">
        <v>10084485</v>
      </c>
      <c r="B347" t="s">
        <v>0</v>
      </c>
    </row>
    <row r="348" spans="1:8" x14ac:dyDescent="0.25">
      <c r="A348">
        <v>10098420</v>
      </c>
      <c r="B348" t="s">
        <v>0</v>
      </c>
    </row>
    <row r="349" spans="1:8" x14ac:dyDescent="0.25">
      <c r="A349">
        <v>10129565</v>
      </c>
      <c r="B349" t="s">
        <v>0</v>
      </c>
    </row>
    <row r="350" spans="1:8" x14ac:dyDescent="0.25">
      <c r="A350" s="14">
        <v>10146828</v>
      </c>
      <c r="B350" t="s">
        <v>0</v>
      </c>
    </row>
    <row r="351" spans="1:8" x14ac:dyDescent="0.25">
      <c r="A351">
        <v>10163776</v>
      </c>
      <c r="B351" t="s">
        <v>0</v>
      </c>
    </row>
    <row r="352" spans="1:8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2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E8"/>
  <sheetViews>
    <sheetView workbookViewId="0">
      <selection activeCell="E9" sqref="E9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2.85546875" bestFit="1" customWidth="1"/>
    <col min="4" max="4" width="47.7109375" bestFit="1" customWidth="1"/>
    <col min="5" max="5" width="30.28515625" bestFit="1" customWidth="1"/>
  </cols>
  <sheetData>
    <row r="1" spans="1:5" x14ac:dyDescent="0.25">
      <c r="A1" s="43" t="s">
        <v>96</v>
      </c>
      <c r="B1" s="43" t="s">
        <v>97</v>
      </c>
      <c r="C1" s="43" t="s">
        <v>2793</v>
      </c>
      <c r="D1" s="43" t="s">
        <v>95</v>
      </c>
      <c r="E1" s="43" t="s">
        <v>133</v>
      </c>
    </row>
    <row r="2" spans="1:5" x14ac:dyDescent="0.25">
      <c r="A2" s="43">
        <v>10002875</v>
      </c>
      <c r="B2" s="43" t="s">
        <v>3</v>
      </c>
      <c r="C2" s="43" t="s">
        <v>2793</v>
      </c>
      <c r="D2" s="43" t="s">
        <v>2789</v>
      </c>
      <c r="E2" s="43">
        <v>1</v>
      </c>
    </row>
    <row r="3" spans="1:5" x14ac:dyDescent="0.25">
      <c r="A3" s="43">
        <v>3000152</v>
      </c>
      <c r="B3" s="43" t="s">
        <v>0</v>
      </c>
      <c r="C3" s="43" t="s">
        <v>2793</v>
      </c>
      <c r="D3" s="43" t="s">
        <v>2787</v>
      </c>
      <c r="E3" s="43">
        <v>1</v>
      </c>
    </row>
    <row r="4" spans="1:5" x14ac:dyDescent="0.25">
      <c r="A4" s="43">
        <v>8089666</v>
      </c>
      <c r="B4" s="43" t="s">
        <v>0</v>
      </c>
      <c r="C4" s="43" t="s">
        <v>2793</v>
      </c>
      <c r="D4" s="43" t="s">
        <v>2788</v>
      </c>
      <c r="E4" s="43">
        <v>1</v>
      </c>
    </row>
    <row r="5" spans="1:5" x14ac:dyDescent="0.25">
      <c r="A5" s="43">
        <v>9090287</v>
      </c>
      <c r="B5" s="43" t="s">
        <v>0</v>
      </c>
      <c r="C5" s="43" t="s">
        <v>2793</v>
      </c>
      <c r="D5" s="43" t="s">
        <v>2794</v>
      </c>
      <c r="E5" s="43">
        <v>3</v>
      </c>
    </row>
    <row r="6" spans="1:5" x14ac:dyDescent="0.25">
      <c r="A6" s="43">
        <v>10020659</v>
      </c>
      <c r="B6" s="43" t="s">
        <v>0</v>
      </c>
      <c r="C6" s="43" t="s">
        <v>2793</v>
      </c>
      <c r="D6" s="43" t="s">
        <v>2791</v>
      </c>
      <c r="E6" s="43">
        <v>1</v>
      </c>
    </row>
    <row r="8" spans="1:5" x14ac:dyDescent="0.25">
      <c r="A8">
        <f>SUBTOTAL(2,Ammoniak[Edited_BfArM Nummer2])</f>
        <v>5</v>
      </c>
      <c r="E8">
        <f>SUBTOTAL(9,Ammoniak[Total Number of Observations])</f>
        <v>7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G370"/>
  <sheetViews>
    <sheetView topLeftCell="A319" workbookViewId="0">
      <selection activeCell="G330" sqref="G330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3.140625" customWidth="1"/>
    <col min="4" max="4" width="21.5703125" customWidth="1"/>
    <col min="5" max="7" width="13" customWidth="1"/>
  </cols>
  <sheetData>
    <row r="1" spans="1:7" x14ac:dyDescent="0.25">
      <c r="A1" s="6" t="s">
        <v>96</v>
      </c>
      <c r="B1" s="7" t="s">
        <v>97</v>
      </c>
      <c r="C1" s="2" t="s">
        <v>2795</v>
      </c>
      <c r="D1" s="2" t="s">
        <v>2796</v>
      </c>
      <c r="E1" s="2" t="s">
        <v>2797</v>
      </c>
      <c r="F1" s="2" t="s">
        <v>2798</v>
      </c>
      <c r="G1" s="2" t="s">
        <v>2799</v>
      </c>
    </row>
    <row r="2" spans="1:7" x14ac:dyDescent="0.25">
      <c r="A2">
        <v>7072184</v>
      </c>
      <c r="B2" t="s">
        <v>20</v>
      </c>
    </row>
    <row r="3" spans="1:7" x14ac:dyDescent="0.25">
      <c r="A3">
        <v>9108231</v>
      </c>
      <c r="B3" t="s">
        <v>20</v>
      </c>
    </row>
    <row r="4" spans="1:7" x14ac:dyDescent="0.25">
      <c r="A4">
        <v>12061933</v>
      </c>
      <c r="B4" t="s">
        <v>20</v>
      </c>
    </row>
    <row r="5" spans="1:7" x14ac:dyDescent="0.25">
      <c r="A5">
        <v>95005911</v>
      </c>
      <c r="B5" t="s">
        <v>20</v>
      </c>
    </row>
    <row r="6" spans="1:7" x14ac:dyDescent="0.25">
      <c r="A6">
        <v>99001908</v>
      </c>
      <c r="B6" t="s">
        <v>20</v>
      </c>
    </row>
    <row r="7" spans="1:7" x14ac:dyDescent="0.25">
      <c r="A7">
        <v>99004067</v>
      </c>
      <c r="B7" t="s">
        <v>20</v>
      </c>
    </row>
    <row r="8" spans="1:7" x14ac:dyDescent="0.25">
      <c r="A8">
        <v>97002136</v>
      </c>
      <c r="B8" t="s">
        <v>20</v>
      </c>
    </row>
    <row r="9" spans="1:7" x14ac:dyDescent="0.25">
      <c r="A9">
        <v>1502</v>
      </c>
      <c r="B9" t="s">
        <v>20</v>
      </c>
    </row>
    <row r="10" spans="1:7" x14ac:dyDescent="0.25">
      <c r="A10">
        <v>4003543</v>
      </c>
      <c r="B10" t="s">
        <v>20</v>
      </c>
    </row>
    <row r="11" spans="1:7" x14ac:dyDescent="0.25">
      <c r="A11">
        <v>4900261</v>
      </c>
      <c r="B11" t="s">
        <v>20</v>
      </c>
    </row>
    <row r="13" spans="1:7" x14ac:dyDescent="0.25">
      <c r="A13">
        <v>14242856</v>
      </c>
      <c r="B13" t="s">
        <v>18</v>
      </c>
    </row>
    <row r="14" spans="1:7" x14ac:dyDescent="0.25">
      <c r="A14">
        <v>99001183</v>
      </c>
      <c r="B14" t="s">
        <v>18</v>
      </c>
    </row>
    <row r="15" spans="1:7" x14ac:dyDescent="0.25">
      <c r="A15">
        <v>3000983</v>
      </c>
      <c r="B15" t="s">
        <v>18</v>
      </c>
    </row>
    <row r="16" spans="1:7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7" x14ac:dyDescent="0.25">
      <c r="A289" s="14">
        <v>500129</v>
      </c>
      <c r="B289" t="s">
        <v>0</v>
      </c>
    </row>
    <row r="290" spans="1:7" x14ac:dyDescent="0.25">
      <c r="A290" s="20">
        <v>1002033</v>
      </c>
      <c r="B290" t="s">
        <v>0</v>
      </c>
    </row>
    <row r="291" spans="1:7" x14ac:dyDescent="0.25">
      <c r="A291" s="14">
        <v>1003457</v>
      </c>
      <c r="B291" t="s">
        <v>0</v>
      </c>
    </row>
    <row r="292" spans="1:7" x14ac:dyDescent="0.25">
      <c r="A292" s="14">
        <v>2005223</v>
      </c>
      <c r="B292" t="s">
        <v>0</v>
      </c>
    </row>
    <row r="293" spans="1:7" x14ac:dyDescent="0.25">
      <c r="A293">
        <v>2006107</v>
      </c>
      <c r="B293" t="s">
        <v>0</v>
      </c>
    </row>
    <row r="294" spans="1:7" x14ac:dyDescent="0.25">
      <c r="A294" s="14">
        <v>2012014</v>
      </c>
      <c r="B294" t="s">
        <v>0</v>
      </c>
    </row>
    <row r="295" spans="1:7" x14ac:dyDescent="0.25">
      <c r="A295" s="14">
        <v>3000152</v>
      </c>
      <c r="B295" t="s">
        <v>0</v>
      </c>
    </row>
    <row r="296" spans="1:7" x14ac:dyDescent="0.25">
      <c r="A296">
        <v>3014566</v>
      </c>
      <c r="B296" t="s">
        <v>0</v>
      </c>
    </row>
    <row r="297" spans="1:7" x14ac:dyDescent="0.25">
      <c r="A297">
        <v>3015058</v>
      </c>
      <c r="B297" t="s">
        <v>0</v>
      </c>
      <c r="C297" s="23">
        <v>1.3</v>
      </c>
    </row>
    <row r="298" spans="1:7" x14ac:dyDescent="0.25">
      <c r="A298" s="18">
        <v>4000996</v>
      </c>
      <c r="B298" t="s">
        <v>0</v>
      </c>
    </row>
    <row r="299" spans="1:7" x14ac:dyDescent="0.25">
      <c r="A299">
        <v>4003768</v>
      </c>
      <c r="B299" t="s">
        <v>0</v>
      </c>
    </row>
    <row r="300" spans="1:7" x14ac:dyDescent="0.25">
      <c r="A300">
        <v>4006540</v>
      </c>
      <c r="B300" t="s">
        <v>0</v>
      </c>
    </row>
    <row r="301" spans="1:7" x14ac:dyDescent="0.25">
      <c r="A301">
        <v>4007054</v>
      </c>
      <c r="B301" t="s">
        <v>0</v>
      </c>
      <c r="G301">
        <v>1.2</v>
      </c>
    </row>
    <row r="302" spans="1:7" x14ac:dyDescent="0.25">
      <c r="A302">
        <v>4011002</v>
      </c>
      <c r="B302" t="s">
        <v>0</v>
      </c>
    </row>
    <row r="303" spans="1:7" x14ac:dyDescent="0.25">
      <c r="A303">
        <v>4900268</v>
      </c>
      <c r="B303" t="s">
        <v>0</v>
      </c>
    </row>
    <row r="304" spans="1:7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5" x14ac:dyDescent="0.25">
      <c r="A321">
        <v>98000595</v>
      </c>
      <c r="B321" t="s">
        <v>0</v>
      </c>
    </row>
    <row r="322" spans="1:5" x14ac:dyDescent="0.25">
      <c r="A322">
        <v>98002692</v>
      </c>
      <c r="B322" t="s">
        <v>0</v>
      </c>
    </row>
    <row r="323" spans="1:5" x14ac:dyDescent="0.25">
      <c r="A323">
        <v>98005277</v>
      </c>
      <c r="B323" t="s">
        <v>0</v>
      </c>
    </row>
    <row r="324" spans="1:5" x14ac:dyDescent="0.25">
      <c r="A324">
        <v>99001815</v>
      </c>
      <c r="B324" t="s">
        <v>0</v>
      </c>
    </row>
    <row r="325" spans="1:5" x14ac:dyDescent="0.25">
      <c r="A325">
        <v>6012361</v>
      </c>
      <c r="B325" t="s">
        <v>0</v>
      </c>
    </row>
    <row r="326" spans="1:5" x14ac:dyDescent="0.25">
      <c r="A326">
        <v>6015793</v>
      </c>
      <c r="B326" t="s">
        <v>0</v>
      </c>
    </row>
    <row r="327" spans="1:5" x14ac:dyDescent="0.25">
      <c r="A327">
        <v>6043619</v>
      </c>
      <c r="B327" t="s">
        <v>0</v>
      </c>
    </row>
    <row r="328" spans="1:5" x14ac:dyDescent="0.25">
      <c r="A328">
        <v>7001097</v>
      </c>
      <c r="B328" t="s">
        <v>0</v>
      </c>
    </row>
    <row r="329" spans="1:5" x14ac:dyDescent="0.25">
      <c r="A329">
        <v>7011435</v>
      </c>
      <c r="B329" t="s">
        <v>0</v>
      </c>
    </row>
    <row r="330" spans="1:5" x14ac:dyDescent="0.25">
      <c r="A330">
        <v>7045811</v>
      </c>
      <c r="B330" t="s">
        <v>0</v>
      </c>
      <c r="E330" s="35">
        <v>4015</v>
      </c>
    </row>
    <row r="331" spans="1:5" x14ac:dyDescent="0.25">
      <c r="A331">
        <v>7071198</v>
      </c>
      <c r="B331" t="s">
        <v>0</v>
      </c>
    </row>
    <row r="332" spans="1:5" x14ac:dyDescent="0.25">
      <c r="A332">
        <v>7101143</v>
      </c>
      <c r="B332" t="s">
        <v>0</v>
      </c>
    </row>
    <row r="333" spans="1:5" x14ac:dyDescent="0.25">
      <c r="A333">
        <v>8073350</v>
      </c>
      <c r="B333" t="s">
        <v>0</v>
      </c>
    </row>
    <row r="334" spans="1:5" x14ac:dyDescent="0.25">
      <c r="A334">
        <v>8073645</v>
      </c>
      <c r="B334" t="s">
        <v>0</v>
      </c>
    </row>
    <row r="335" spans="1:5" x14ac:dyDescent="0.25">
      <c r="A335" s="20">
        <v>8089666</v>
      </c>
      <c r="B335" t="s">
        <v>0</v>
      </c>
    </row>
    <row r="336" spans="1:5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1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E6"/>
  <sheetViews>
    <sheetView workbookViewId="0">
      <selection activeCell="E7" sqref="E7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8.42578125" bestFit="1" customWidth="1"/>
    <col min="4" max="4" width="21.28515625" bestFit="1" customWidth="1"/>
    <col min="5" max="5" width="30.28515625" bestFit="1" customWidth="1"/>
  </cols>
  <sheetData>
    <row r="1" spans="1:5" x14ac:dyDescent="0.25">
      <c r="A1" s="43" t="s">
        <v>96</v>
      </c>
      <c r="B1" s="43" t="s">
        <v>97</v>
      </c>
      <c r="C1" s="43" t="s">
        <v>2800</v>
      </c>
      <c r="D1" s="43" t="s">
        <v>95</v>
      </c>
      <c r="E1" s="43" t="s">
        <v>133</v>
      </c>
    </row>
    <row r="2" spans="1:5" x14ac:dyDescent="0.25">
      <c r="A2" s="43">
        <v>3015058</v>
      </c>
      <c r="B2" s="43" t="s">
        <v>0</v>
      </c>
      <c r="C2" s="43" t="s">
        <v>2800</v>
      </c>
      <c r="D2" s="43" t="s">
        <v>2795</v>
      </c>
      <c r="E2" s="43">
        <v>1</v>
      </c>
    </row>
    <row r="3" spans="1:5" x14ac:dyDescent="0.25">
      <c r="A3" s="43">
        <v>4007054</v>
      </c>
      <c r="B3" s="43" t="s">
        <v>0</v>
      </c>
      <c r="C3" s="43" t="s">
        <v>2800</v>
      </c>
      <c r="D3" s="43" t="s">
        <v>2799</v>
      </c>
      <c r="E3" s="43">
        <v>1</v>
      </c>
    </row>
    <row r="4" spans="1:5" x14ac:dyDescent="0.25">
      <c r="A4" s="43">
        <v>7045811</v>
      </c>
      <c r="B4" s="43" t="s">
        <v>0</v>
      </c>
      <c r="C4" s="43" t="s">
        <v>2800</v>
      </c>
      <c r="D4" s="43" t="s">
        <v>2797</v>
      </c>
      <c r="E4" s="43">
        <v>1</v>
      </c>
    </row>
    <row r="6" spans="1:5" x14ac:dyDescent="0.25">
      <c r="A6">
        <f>SUBTOTAL(2,Lactat[Edited_BfArM Nummer2])</f>
        <v>3</v>
      </c>
      <c r="E6">
        <f>SUBTOTAL(9,Lactat[Total Number of Observations])</f>
        <v>3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H370"/>
  <sheetViews>
    <sheetView workbookViewId="0">
      <selection activeCell="B1" sqref="B1:B1048576"/>
    </sheetView>
  </sheetViews>
  <sheetFormatPr baseColWidth="10" defaultColWidth="11.42578125" defaultRowHeight="15" x14ac:dyDescent="0.25"/>
  <cols>
    <col min="1" max="1" width="24.85546875" customWidth="1"/>
    <col min="2" max="2" width="13.42578125" customWidth="1"/>
    <col min="3" max="3" width="26.28515625" customWidth="1"/>
    <col min="4" max="5" width="27.28515625" customWidth="1"/>
    <col min="6" max="6" width="24.7109375" customWidth="1"/>
    <col min="7" max="8" width="16.140625" customWidth="1"/>
  </cols>
  <sheetData>
    <row r="1" spans="1:8" x14ac:dyDescent="0.25">
      <c r="A1" s="6" t="s">
        <v>96</v>
      </c>
      <c r="B1" s="7" t="s">
        <v>97</v>
      </c>
      <c r="C1" s="44" t="s">
        <v>2801</v>
      </c>
      <c r="D1" s="44" t="s">
        <v>2805</v>
      </c>
      <c r="E1" s="44" t="s">
        <v>2806</v>
      </c>
      <c r="F1" s="44" t="s">
        <v>2802</v>
      </c>
      <c r="G1" s="44" t="s">
        <v>2803</v>
      </c>
      <c r="H1" s="44" t="s">
        <v>2804</v>
      </c>
    </row>
    <row r="2" spans="1:8" x14ac:dyDescent="0.25">
      <c r="A2">
        <v>7072184</v>
      </c>
      <c r="B2" t="s">
        <v>20</v>
      </c>
    </row>
    <row r="3" spans="1:8" x14ac:dyDescent="0.25">
      <c r="A3">
        <v>9108231</v>
      </c>
      <c r="B3" t="s">
        <v>20</v>
      </c>
    </row>
    <row r="4" spans="1:8" x14ac:dyDescent="0.25">
      <c r="A4">
        <v>12061933</v>
      </c>
      <c r="B4" t="s">
        <v>20</v>
      </c>
    </row>
    <row r="5" spans="1:8" x14ac:dyDescent="0.25">
      <c r="A5">
        <v>95005911</v>
      </c>
      <c r="B5" t="s">
        <v>20</v>
      </c>
    </row>
    <row r="6" spans="1:8" x14ac:dyDescent="0.25">
      <c r="A6">
        <v>99001908</v>
      </c>
      <c r="B6" t="s">
        <v>20</v>
      </c>
    </row>
    <row r="7" spans="1:8" x14ac:dyDescent="0.25">
      <c r="A7">
        <v>99004067</v>
      </c>
      <c r="B7" t="s">
        <v>20</v>
      </c>
    </row>
    <row r="8" spans="1:8" x14ac:dyDescent="0.25">
      <c r="A8">
        <v>97002136</v>
      </c>
      <c r="B8" t="s">
        <v>20</v>
      </c>
    </row>
    <row r="9" spans="1:8" x14ac:dyDescent="0.25">
      <c r="A9">
        <v>1502</v>
      </c>
      <c r="B9" t="s">
        <v>20</v>
      </c>
    </row>
    <row r="10" spans="1:8" x14ac:dyDescent="0.25">
      <c r="A10">
        <v>4003543</v>
      </c>
      <c r="B10" t="s">
        <v>20</v>
      </c>
    </row>
    <row r="11" spans="1:8" x14ac:dyDescent="0.25">
      <c r="A11">
        <v>4900261</v>
      </c>
      <c r="B11" t="s">
        <v>20</v>
      </c>
    </row>
    <row r="13" spans="1:8" x14ac:dyDescent="0.25">
      <c r="A13">
        <v>14242856</v>
      </c>
      <c r="B13" t="s">
        <v>18</v>
      </c>
    </row>
    <row r="14" spans="1:8" x14ac:dyDescent="0.25">
      <c r="A14">
        <v>99001183</v>
      </c>
      <c r="B14" t="s">
        <v>18</v>
      </c>
    </row>
    <row r="15" spans="1:8" x14ac:dyDescent="0.25">
      <c r="A15">
        <v>3000983</v>
      </c>
      <c r="B15" t="s">
        <v>18</v>
      </c>
    </row>
    <row r="16" spans="1:8" x14ac:dyDescent="0.25">
      <c r="A16">
        <v>10064335</v>
      </c>
      <c r="B16" t="s">
        <v>18</v>
      </c>
    </row>
    <row r="17" spans="1:2" x14ac:dyDescent="0.25">
      <c r="A17" s="12"/>
    </row>
    <row r="18" spans="1:2" x14ac:dyDescent="0.25">
      <c r="A18">
        <v>1480</v>
      </c>
      <c r="B18" t="s">
        <v>16</v>
      </c>
    </row>
    <row r="19" spans="1:2" x14ac:dyDescent="0.25">
      <c r="A19">
        <v>7063959</v>
      </c>
      <c r="B19" t="s">
        <v>16</v>
      </c>
    </row>
    <row r="20" spans="1:2" x14ac:dyDescent="0.25">
      <c r="A20">
        <v>1003215</v>
      </c>
      <c r="B20" t="s">
        <v>16</v>
      </c>
    </row>
    <row r="21" spans="1:2" x14ac:dyDescent="0.25">
      <c r="A21">
        <v>99000802</v>
      </c>
      <c r="B21" t="s">
        <v>16</v>
      </c>
    </row>
    <row r="22" spans="1:2" x14ac:dyDescent="0.25">
      <c r="A22">
        <v>99000892</v>
      </c>
      <c r="B22" t="s">
        <v>16</v>
      </c>
    </row>
    <row r="23" spans="1:2" x14ac:dyDescent="0.25">
      <c r="A23" s="14">
        <v>1000192</v>
      </c>
      <c r="B23" t="s">
        <v>16</v>
      </c>
    </row>
    <row r="24" spans="1:2" x14ac:dyDescent="0.25">
      <c r="A24">
        <v>1506</v>
      </c>
      <c r="B24" t="s">
        <v>16</v>
      </c>
    </row>
    <row r="25" spans="1:2" x14ac:dyDescent="0.25">
      <c r="A25" s="14">
        <v>99000894</v>
      </c>
      <c r="B25" t="s">
        <v>16</v>
      </c>
    </row>
    <row r="26" spans="1:2" x14ac:dyDescent="0.25">
      <c r="A26">
        <v>99000897</v>
      </c>
      <c r="B26" t="s">
        <v>16</v>
      </c>
    </row>
    <row r="27" spans="1:2" x14ac:dyDescent="0.25">
      <c r="A27">
        <v>99001245</v>
      </c>
      <c r="B27" t="s">
        <v>16</v>
      </c>
    </row>
    <row r="28" spans="1:2" x14ac:dyDescent="0.25">
      <c r="A28">
        <v>99001902</v>
      </c>
      <c r="B28" t="s">
        <v>16</v>
      </c>
    </row>
    <row r="29" spans="1:2" x14ac:dyDescent="0.25">
      <c r="A29">
        <v>99001912</v>
      </c>
      <c r="B29" t="s">
        <v>16</v>
      </c>
    </row>
    <row r="30" spans="1:2" x14ac:dyDescent="0.25">
      <c r="A30">
        <v>99001913</v>
      </c>
      <c r="B30" t="s">
        <v>16</v>
      </c>
    </row>
    <row r="31" spans="1:2" x14ac:dyDescent="0.25">
      <c r="A31">
        <v>99001937</v>
      </c>
      <c r="B31" t="s">
        <v>16</v>
      </c>
    </row>
    <row r="32" spans="1:2" x14ac:dyDescent="0.25">
      <c r="A32">
        <v>99001943</v>
      </c>
      <c r="B32" t="s">
        <v>16</v>
      </c>
    </row>
    <row r="33" spans="1:2" x14ac:dyDescent="0.25">
      <c r="A33">
        <v>99001927</v>
      </c>
      <c r="B33" t="s">
        <v>16</v>
      </c>
    </row>
    <row r="34" spans="1:2" x14ac:dyDescent="0.25">
      <c r="A34">
        <v>1505</v>
      </c>
      <c r="B34" t="s">
        <v>16</v>
      </c>
    </row>
    <row r="35" spans="1:2" x14ac:dyDescent="0.25">
      <c r="A35" s="14">
        <v>1000197</v>
      </c>
      <c r="B35" t="s">
        <v>16</v>
      </c>
    </row>
    <row r="36" spans="1:2" x14ac:dyDescent="0.25">
      <c r="A36" s="14">
        <v>96018835</v>
      </c>
      <c r="B36" t="s">
        <v>16</v>
      </c>
    </row>
    <row r="37" spans="1:2" x14ac:dyDescent="0.25">
      <c r="A37">
        <v>98008326</v>
      </c>
      <c r="B37" t="s">
        <v>16</v>
      </c>
    </row>
    <row r="38" spans="1:2" x14ac:dyDescent="0.25">
      <c r="A38">
        <v>99000717</v>
      </c>
      <c r="B38" t="s">
        <v>16</v>
      </c>
    </row>
    <row r="40" spans="1:2" x14ac:dyDescent="0.25">
      <c r="A40" s="15">
        <v>6016435</v>
      </c>
      <c r="B40" t="s">
        <v>14</v>
      </c>
    </row>
    <row r="41" spans="1:2" x14ac:dyDescent="0.25">
      <c r="A41">
        <v>8045149</v>
      </c>
      <c r="B41" t="s">
        <v>14</v>
      </c>
    </row>
    <row r="42" spans="1:2" x14ac:dyDescent="0.25">
      <c r="A42">
        <v>10023001</v>
      </c>
      <c r="B42" t="s">
        <v>14</v>
      </c>
    </row>
    <row r="43" spans="1:2" x14ac:dyDescent="0.25">
      <c r="A43">
        <v>10027526</v>
      </c>
      <c r="B43" t="s">
        <v>14</v>
      </c>
    </row>
    <row r="44" spans="1:2" x14ac:dyDescent="0.25">
      <c r="A44">
        <v>14222171</v>
      </c>
      <c r="B44" t="s">
        <v>14</v>
      </c>
    </row>
    <row r="45" spans="1:2" x14ac:dyDescent="0.25">
      <c r="A45">
        <v>1006143</v>
      </c>
      <c r="B45" t="s">
        <v>14</v>
      </c>
    </row>
    <row r="46" spans="1:2" x14ac:dyDescent="0.25">
      <c r="A46">
        <v>6006917</v>
      </c>
      <c r="B46" t="s">
        <v>14</v>
      </c>
    </row>
    <row r="48" spans="1:2" x14ac:dyDescent="0.25">
      <c r="A48">
        <v>8057159</v>
      </c>
      <c r="B48" t="s">
        <v>12</v>
      </c>
    </row>
    <row r="49" spans="1:2" x14ac:dyDescent="0.25">
      <c r="A49" s="14">
        <v>9140312</v>
      </c>
      <c r="B49" t="s">
        <v>12</v>
      </c>
    </row>
    <row r="50" spans="1:2" x14ac:dyDescent="0.25">
      <c r="A50">
        <v>12008230</v>
      </c>
      <c r="B50" t="s">
        <v>12</v>
      </c>
    </row>
    <row r="51" spans="1:2" x14ac:dyDescent="0.25">
      <c r="A51">
        <v>12088444</v>
      </c>
      <c r="B51" t="s">
        <v>12</v>
      </c>
    </row>
    <row r="52" spans="1:2" x14ac:dyDescent="0.25">
      <c r="A52" s="14">
        <v>13118872</v>
      </c>
      <c r="B52" t="s">
        <v>12</v>
      </c>
    </row>
    <row r="53" spans="1:2" x14ac:dyDescent="0.25">
      <c r="A53">
        <v>12012030</v>
      </c>
      <c r="B53" t="s">
        <v>12</v>
      </c>
    </row>
    <row r="55" spans="1:2" x14ac:dyDescent="0.25">
      <c r="A55" s="15">
        <v>9074418</v>
      </c>
      <c r="B55" t="s">
        <v>11</v>
      </c>
    </row>
    <row r="56" spans="1:2" x14ac:dyDescent="0.25">
      <c r="A56" s="14">
        <v>1263</v>
      </c>
      <c r="B56" t="s">
        <v>11</v>
      </c>
    </row>
    <row r="57" spans="1:2" x14ac:dyDescent="0.25">
      <c r="A57">
        <v>98004910</v>
      </c>
      <c r="B57" t="s">
        <v>11</v>
      </c>
    </row>
    <row r="58" spans="1:2" x14ac:dyDescent="0.25">
      <c r="A58" s="15">
        <v>7103068</v>
      </c>
      <c r="B58" t="s">
        <v>11</v>
      </c>
    </row>
    <row r="59" spans="1:2" x14ac:dyDescent="0.25">
      <c r="A59">
        <v>11240728</v>
      </c>
      <c r="B59" t="s">
        <v>11</v>
      </c>
    </row>
    <row r="61" spans="1:2" x14ac:dyDescent="0.25">
      <c r="A61">
        <v>5015869</v>
      </c>
      <c r="B61" t="s">
        <v>5</v>
      </c>
    </row>
    <row r="62" spans="1:2" x14ac:dyDescent="0.25">
      <c r="A62" s="15">
        <v>5016969</v>
      </c>
      <c r="B62" t="s">
        <v>5</v>
      </c>
    </row>
    <row r="63" spans="1:2" x14ac:dyDescent="0.25">
      <c r="A63">
        <v>6023231</v>
      </c>
      <c r="B63" t="s">
        <v>5</v>
      </c>
    </row>
    <row r="64" spans="1:2" x14ac:dyDescent="0.25">
      <c r="A64" s="15">
        <v>6011198</v>
      </c>
      <c r="B64" t="s">
        <v>5</v>
      </c>
    </row>
    <row r="65" spans="1:2" x14ac:dyDescent="0.25">
      <c r="A65" s="14">
        <v>6012681</v>
      </c>
      <c r="B65" t="s">
        <v>5</v>
      </c>
    </row>
    <row r="66" spans="1:2" x14ac:dyDescent="0.25">
      <c r="A66">
        <v>6014511</v>
      </c>
      <c r="B66" t="s">
        <v>5</v>
      </c>
    </row>
    <row r="67" spans="1:2" x14ac:dyDescent="0.25">
      <c r="A67">
        <v>6045127</v>
      </c>
      <c r="B67" t="s">
        <v>5</v>
      </c>
    </row>
    <row r="68" spans="1:2" x14ac:dyDescent="0.25">
      <c r="A68" s="14">
        <v>7000458</v>
      </c>
      <c r="B68" t="s">
        <v>5</v>
      </c>
    </row>
    <row r="69" spans="1:2" x14ac:dyDescent="0.25">
      <c r="A69">
        <v>7015502</v>
      </c>
      <c r="B69" t="s">
        <v>5</v>
      </c>
    </row>
    <row r="70" spans="1:2" x14ac:dyDescent="0.25">
      <c r="A70">
        <v>7025847</v>
      </c>
      <c r="B70" t="s">
        <v>5</v>
      </c>
    </row>
    <row r="71" spans="1:2" x14ac:dyDescent="0.25">
      <c r="A71">
        <v>7082707</v>
      </c>
      <c r="B71" t="s">
        <v>5</v>
      </c>
    </row>
    <row r="72" spans="1:2" x14ac:dyDescent="0.25">
      <c r="A72" s="14">
        <v>7083159</v>
      </c>
      <c r="B72" t="s">
        <v>5</v>
      </c>
    </row>
    <row r="73" spans="1:2" x14ac:dyDescent="0.25">
      <c r="A73">
        <v>7084659</v>
      </c>
      <c r="B73" t="s">
        <v>5</v>
      </c>
    </row>
    <row r="74" spans="1:2" x14ac:dyDescent="0.25">
      <c r="A74" s="14">
        <v>7076814</v>
      </c>
      <c r="B74" t="s">
        <v>5</v>
      </c>
    </row>
    <row r="75" spans="1:2" x14ac:dyDescent="0.25">
      <c r="A75">
        <v>7076815</v>
      </c>
      <c r="B75" t="s">
        <v>5</v>
      </c>
    </row>
    <row r="76" spans="1:2" x14ac:dyDescent="0.25">
      <c r="A76">
        <v>7089231</v>
      </c>
      <c r="B76" t="s">
        <v>5</v>
      </c>
    </row>
    <row r="77" spans="1:2" x14ac:dyDescent="0.25">
      <c r="A77">
        <v>7116004</v>
      </c>
      <c r="B77" t="s">
        <v>5</v>
      </c>
    </row>
    <row r="78" spans="1:2" x14ac:dyDescent="0.25">
      <c r="A78">
        <v>8003819</v>
      </c>
      <c r="B78" t="s">
        <v>5</v>
      </c>
    </row>
    <row r="79" spans="1:2" x14ac:dyDescent="0.25">
      <c r="A79" s="14">
        <v>8091779</v>
      </c>
      <c r="B79" t="s">
        <v>5</v>
      </c>
    </row>
    <row r="80" spans="1:2" x14ac:dyDescent="0.25">
      <c r="A80">
        <v>8112522</v>
      </c>
      <c r="B80" t="s">
        <v>5</v>
      </c>
    </row>
    <row r="81" spans="1:2" x14ac:dyDescent="0.25">
      <c r="A81">
        <v>8127397</v>
      </c>
      <c r="B81" t="s">
        <v>5</v>
      </c>
    </row>
    <row r="82" spans="1:2" x14ac:dyDescent="0.25">
      <c r="A82">
        <v>8130998</v>
      </c>
      <c r="B82" t="s">
        <v>5</v>
      </c>
    </row>
    <row r="83" spans="1:2" x14ac:dyDescent="0.25">
      <c r="A83" s="14">
        <v>9002836</v>
      </c>
      <c r="B83" t="s">
        <v>5</v>
      </c>
    </row>
    <row r="84" spans="1:2" x14ac:dyDescent="0.25">
      <c r="A84" s="14">
        <v>9003331</v>
      </c>
      <c r="B84" t="s">
        <v>5</v>
      </c>
    </row>
    <row r="85" spans="1:2" x14ac:dyDescent="0.25">
      <c r="A85">
        <v>9003370</v>
      </c>
      <c r="B85" t="s">
        <v>5</v>
      </c>
    </row>
    <row r="86" spans="1:2" x14ac:dyDescent="0.25">
      <c r="A86">
        <v>9016278</v>
      </c>
      <c r="B86" t="s">
        <v>5</v>
      </c>
    </row>
    <row r="87" spans="1:2" x14ac:dyDescent="0.25">
      <c r="A87">
        <v>9030684</v>
      </c>
      <c r="B87" t="s">
        <v>5</v>
      </c>
    </row>
    <row r="88" spans="1:2" x14ac:dyDescent="0.25">
      <c r="A88">
        <v>9031387</v>
      </c>
      <c r="B88" t="s">
        <v>5</v>
      </c>
    </row>
    <row r="89" spans="1:2" x14ac:dyDescent="0.25">
      <c r="A89">
        <v>9038676</v>
      </c>
      <c r="B89" t="s">
        <v>5</v>
      </c>
    </row>
    <row r="90" spans="1:2" x14ac:dyDescent="0.25">
      <c r="A90" s="14">
        <v>9039416</v>
      </c>
      <c r="B90" t="s">
        <v>5</v>
      </c>
    </row>
    <row r="91" spans="1:2" x14ac:dyDescent="0.25">
      <c r="A91">
        <v>9042861</v>
      </c>
      <c r="B91" t="s">
        <v>5</v>
      </c>
    </row>
    <row r="92" spans="1:2" x14ac:dyDescent="0.25">
      <c r="A92" s="14">
        <v>9044899</v>
      </c>
      <c r="B92" t="s">
        <v>5</v>
      </c>
    </row>
    <row r="93" spans="1:2" x14ac:dyDescent="0.25">
      <c r="A93">
        <v>9052398</v>
      </c>
      <c r="B93" t="s">
        <v>5</v>
      </c>
    </row>
    <row r="94" spans="1:2" x14ac:dyDescent="0.25">
      <c r="A94">
        <v>9085204</v>
      </c>
      <c r="B94" t="s">
        <v>5</v>
      </c>
    </row>
    <row r="95" spans="1:2" x14ac:dyDescent="0.25">
      <c r="A95">
        <v>9105492</v>
      </c>
      <c r="B95" t="s">
        <v>5</v>
      </c>
    </row>
    <row r="96" spans="1:2" x14ac:dyDescent="0.25">
      <c r="A96" s="14">
        <v>9138470</v>
      </c>
      <c r="B96" t="s">
        <v>5</v>
      </c>
    </row>
    <row r="97" spans="1:2" x14ac:dyDescent="0.25">
      <c r="A97" s="14">
        <v>9150676</v>
      </c>
      <c r="B97" t="s">
        <v>5</v>
      </c>
    </row>
    <row r="98" spans="1:2" x14ac:dyDescent="0.25">
      <c r="A98" s="14">
        <v>10010926</v>
      </c>
      <c r="B98" t="s">
        <v>5</v>
      </c>
    </row>
    <row r="99" spans="1:2" x14ac:dyDescent="0.25">
      <c r="A99">
        <v>10030897</v>
      </c>
      <c r="B99" t="s">
        <v>5</v>
      </c>
    </row>
    <row r="100" spans="1:2" x14ac:dyDescent="0.25">
      <c r="A100" s="16">
        <v>10091530</v>
      </c>
      <c r="B100" t="s">
        <v>5</v>
      </c>
    </row>
    <row r="101" spans="1:2" x14ac:dyDescent="0.25">
      <c r="A101">
        <v>10102052</v>
      </c>
      <c r="B101" t="s">
        <v>5</v>
      </c>
    </row>
    <row r="102" spans="1:2" x14ac:dyDescent="0.25">
      <c r="A102">
        <v>10104735</v>
      </c>
      <c r="B102" t="s">
        <v>5</v>
      </c>
    </row>
    <row r="103" spans="1:2" x14ac:dyDescent="0.25">
      <c r="A103" s="15">
        <v>10109552</v>
      </c>
      <c r="B103" t="s">
        <v>5</v>
      </c>
    </row>
    <row r="104" spans="1:2" x14ac:dyDescent="0.25">
      <c r="A104">
        <v>10131550</v>
      </c>
      <c r="B104" t="s">
        <v>5</v>
      </c>
    </row>
    <row r="105" spans="1:2" x14ac:dyDescent="0.25">
      <c r="A105">
        <v>10131607</v>
      </c>
      <c r="B105" t="s">
        <v>5</v>
      </c>
    </row>
    <row r="106" spans="1:2" x14ac:dyDescent="0.25">
      <c r="A106">
        <v>10145202</v>
      </c>
      <c r="B106" t="s">
        <v>5</v>
      </c>
    </row>
    <row r="107" spans="1:2" x14ac:dyDescent="0.25">
      <c r="A107">
        <v>10158770</v>
      </c>
      <c r="B107" t="s">
        <v>5</v>
      </c>
    </row>
    <row r="108" spans="1:2" x14ac:dyDescent="0.25">
      <c r="A108">
        <v>10162949</v>
      </c>
      <c r="B108" t="s">
        <v>5</v>
      </c>
    </row>
    <row r="109" spans="1:2" x14ac:dyDescent="0.25">
      <c r="A109">
        <v>10171633</v>
      </c>
      <c r="B109" t="s">
        <v>5</v>
      </c>
    </row>
    <row r="110" spans="1:2" x14ac:dyDescent="0.25">
      <c r="A110">
        <v>10180409</v>
      </c>
      <c r="B110" t="s">
        <v>5</v>
      </c>
    </row>
    <row r="111" spans="1:2" x14ac:dyDescent="0.25">
      <c r="A111">
        <v>11005762</v>
      </c>
      <c r="B111" t="s">
        <v>5</v>
      </c>
    </row>
    <row r="112" spans="1:2" x14ac:dyDescent="0.25">
      <c r="A112">
        <v>11014307</v>
      </c>
      <c r="B112" t="s">
        <v>5</v>
      </c>
    </row>
    <row r="113" spans="1:2" x14ac:dyDescent="0.25">
      <c r="A113">
        <v>11014313</v>
      </c>
      <c r="B113" t="s">
        <v>5</v>
      </c>
    </row>
    <row r="114" spans="1:2" x14ac:dyDescent="0.25">
      <c r="A114">
        <v>11018341</v>
      </c>
      <c r="B114" t="s">
        <v>5</v>
      </c>
    </row>
    <row r="115" spans="1:2" x14ac:dyDescent="0.25">
      <c r="A115">
        <v>11021445</v>
      </c>
      <c r="B115" t="s">
        <v>5</v>
      </c>
    </row>
    <row r="116" spans="1:2" x14ac:dyDescent="0.25">
      <c r="A116">
        <v>11025151</v>
      </c>
      <c r="B116" t="s">
        <v>5</v>
      </c>
    </row>
    <row r="117" spans="1:2" x14ac:dyDescent="0.25">
      <c r="A117">
        <v>11039110</v>
      </c>
      <c r="B117" t="s">
        <v>5</v>
      </c>
    </row>
    <row r="118" spans="1:2" x14ac:dyDescent="0.25">
      <c r="A118">
        <v>11084088</v>
      </c>
      <c r="B118" t="s">
        <v>5</v>
      </c>
    </row>
    <row r="119" spans="1:2" x14ac:dyDescent="0.25">
      <c r="A119">
        <v>11108410</v>
      </c>
      <c r="B119" t="s">
        <v>5</v>
      </c>
    </row>
    <row r="120" spans="1:2" x14ac:dyDescent="0.25">
      <c r="A120" s="15">
        <v>11139605</v>
      </c>
      <c r="B120" t="s">
        <v>5</v>
      </c>
    </row>
    <row r="121" spans="1:2" x14ac:dyDescent="0.25">
      <c r="A121">
        <v>11201694</v>
      </c>
      <c r="B121" t="s">
        <v>5</v>
      </c>
    </row>
    <row r="122" spans="1:2" x14ac:dyDescent="0.25">
      <c r="A122">
        <v>11209748</v>
      </c>
      <c r="B122" t="s">
        <v>5</v>
      </c>
    </row>
    <row r="123" spans="1:2" x14ac:dyDescent="0.25">
      <c r="A123">
        <v>11242543</v>
      </c>
      <c r="B123" t="s">
        <v>5</v>
      </c>
    </row>
    <row r="124" spans="1:2" x14ac:dyDescent="0.25">
      <c r="A124">
        <v>11247293</v>
      </c>
      <c r="B124" t="s">
        <v>5</v>
      </c>
    </row>
    <row r="125" spans="1:2" x14ac:dyDescent="0.25">
      <c r="A125" s="15">
        <v>12006449</v>
      </c>
      <c r="B125" t="s">
        <v>5</v>
      </c>
    </row>
    <row r="126" spans="1:2" x14ac:dyDescent="0.25">
      <c r="A126">
        <v>12049136</v>
      </c>
      <c r="B126" t="s">
        <v>5</v>
      </c>
    </row>
    <row r="127" spans="1:2" x14ac:dyDescent="0.25">
      <c r="A127" s="15">
        <v>12087508</v>
      </c>
      <c r="B127" t="s">
        <v>5</v>
      </c>
    </row>
    <row r="128" spans="1:2" x14ac:dyDescent="0.25">
      <c r="A128">
        <v>12088753</v>
      </c>
      <c r="B128" t="s">
        <v>5</v>
      </c>
    </row>
    <row r="129" spans="1:2" x14ac:dyDescent="0.25">
      <c r="A129">
        <v>12229481</v>
      </c>
      <c r="B129" t="s">
        <v>5</v>
      </c>
    </row>
    <row r="130" spans="1:2" x14ac:dyDescent="0.25">
      <c r="A130">
        <v>12258821</v>
      </c>
      <c r="B130" t="s">
        <v>5</v>
      </c>
    </row>
    <row r="131" spans="1:2" x14ac:dyDescent="0.25">
      <c r="A131">
        <v>12309729</v>
      </c>
      <c r="B131" t="s">
        <v>5</v>
      </c>
    </row>
    <row r="132" spans="1:2" x14ac:dyDescent="0.25">
      <c r="A132">
        <v>12314941</v>
      </c>
      <c r="B132" t="s">
        <v>5</v>
      </c>
    </row>
    <row r="133" spans="1:2" x14ac:dyDescent="0.25">
      <c r="A133">
        <v>12323945</v>
      </c>
      <c r="B133" t="s">
        <v>5</v>
      </c>
    </row>
    <row r="134" spans="1:2" x14ac:dyDescent="0.25">
      <c r="A134">
        <v>13005942</v>
      </c>
      <c r="B134" t="s">
        <v>5</v>
      </c>
    </row>
    <row r="135" spans="1:2" x14ac:dyDescent="0.25">
      <c r="A135">
        <v>324</v>
      </c>
      <c r="B135" t="s">
        <v>5</v>
      </c>
    </row>
    <row r="136" spans="1:2" x14ac:dyDescent="0.25">
      <c r="A136" s="14">
        <v>3909</v>
      </c>
      <c r="B136" t="s">
        <v>5</v>
      </c>
    </row>
    <row r="137" spans="1:2" x14ac:dyDescent="0.25">
      <c r="A137" s="14">
        <v>4663</v>
      </c>
      <c r="B137" t="s">
        <v>5</v>
      </c>
    </row>
    <row r="138" spans="1:2" x14ac:dyDescent="0.25">
      <c r="A138">
        <v>1005522</v>
      </c>
      <c r="B138" t="s">
        <v>5</v>
      </c>
    </row>
    <row r="139" spans="1:2" x14ac:dyDescent="0.25">
      <c r="A139">
        <v>1007631</v>
      </c>
      <c r="B139" t="s">
        <v>5</v>
      </c>
    </row>
    <row r="140" spans="1:2" x14ac:dyDescent="0.25">
      <c r="A140">
        <v>1009760</v>
      </c>
      <c r="B140" t="s">
        <v>5</v>
      </c>
    </row>
    <row r="141" spans="1:2" x14ac:dyDescent="0.25">
      <c r="A141">
        <v>2000646</v>
      </c>
      <c r="B141" t="s">
        <v>5</v>
      </c>
    </row>
    <row r="142" spans="1:2" x14ac:dyDescent="0.25">
      <c r="A142">
        <v>2003761</v>
      </c>
      <c r="B142" t="s">
        <v>5</v>
      </c>
    </row>
    <row r="143" spans="1:2" x14ac:dyDescent="0.25">
      <c r="A143">
        <v>2004061</v>
      </c>
      <c r="B143" t="s">
        <v>5</v>
      </c>
    </row>
    <row r="144" spans="1:2" x14ac:dyDescent="0.25">
      <c r="A144">
        <v>2006469</v>
      </c>
      <c r="B144" t="s">
        <v>5</v>
      </c>
    </row>
    <row r="145" spans="1:2" x14ac:dyDescent="0.25">
      <c r="A145" s="14">
        <v>3005132</v>
      </c>
      <c r="B145" t="s">
        <v>5</v>
      </c>
    </row>
    <row r="146" spans="1:2" x14ac:dyDescent="0.25">
      <c r="A146">
        <v>3009119</v>
      </c>
      <c r="B146" t="s">
        <v>5</v>
      </c>
    </row>
    <row r="147" spans="1:2" x14ac:dyDescent="0.25">
      <c r="A147">
        <v>3009936</v>
      </c>
      <c r="B147" t="s">
        <v>5</v>
      </c>
    </row>
    <row r="148" spans="1:2" x14ac:dyDescent="0.25">
      <c r="A148">
        <v>3011094</v>
      </c>
      <c r="B148" t="s">
        <v>5</v>
      </c>
    </row>
    <row r="149" spans="1:2" x14ac:dyDescent="0.25">
      <c r="A149">
        <v>3014643</v>
      </c>
      <c r="B149" t="s">
        <v>5</v>
      </c>
    </row>
    <row r="150" spans="1:2" x14ac:dyDescent="0.25">
      <c r="A150" s="14">
        <v>3016056</v>
      </c>
      <c r="B150" t="s">
        <v>5</v>
      </c>
    </row>
    <row r="151" spans="1:2" x14ac:dyDescent="0.25">
      <c r="A151" s="14">
        <v>3900219</v>
      </c>
      <c r="B151" t="s">
        <v>5</v>
      </c>
    </row>
    <row r="152" spans="1:2" x14ac:dyDescent="0.25">
      <c r="A152">
        <v>4000158</v>
      </c>
      <c r="B152" t="s">
        <v>5</v>
      </c>
    </row>
    <row r="153" spans="1:2" x14ac:dyDescent="0.25">
      <c r="A153">
        <v>4000304</v>
      </c>
      <c r="B153" t="s">
        <v>5</v>
      </c>
    </row>
    <row r="154" spans="1:2" x14ac:dyDescent="0.25">
      <c r="A154" s="14">
        <v>4001905</v>
      </c>
      <c r="B154" t="s">
        <v>5</v>
      </c>
    </row>
    <row r="155" spans="1:2" x14ac:dyDescent="0.25">
      <c r="A155">
        <v>4002206</v>
      </c>
      <c r="B155" t="s">
        <v>5</v>
      </c>
    </row>
    <row r="156" spans="1:2" x14ac:dyDescent="0.25">
      <c r="A156">
        <v>4002715</v>
      </c>
      <c r="B156" t="s">
        <v>5</v>
      </c>
    </row>
    <row r="157" spans="1:2" x14ac:dyDescent="0.25">
      <c r="A157">
        <v>4003924</v>
      </c>
      <c r="B157" t="s">
        <v>5</v>
      </c>
    </row>
    <row r="158" spans="1:2" x14ac:dyDescent="0.25">
      <c r="A158">
        <v>4006051</v>
      </c>
      <c r="B158" t="s">
        <v>5</v>
      </c>
    </row>
    <row r="159" spans="1:2" x14ac:dyDescent="0.25">
      <c r="A159">
        <v>4008140</v>
      </c>
      <c r="B159" t="s">
        <v>5</v>
      </c>
    </row>
    <row r="160" spans="1:2" x14ac:dyDescent="0.25">
      <c r="A160" s="14">
        <v>4009906</v>
      </c>
      <c r="B160" t="s">
        <v>5</v>
      </c>
    </row>
    <row r="161" spans="1:2" x14ac:dyDescent="0.25">
      <c r="A161">
        <v>4011027</v>
      </c>
      <c r="B161" t="s">
        <v>5</v>
      </c>
    </row>
    <row r="162" spans="1:2" x14ac:dyDescent="0.25">
      <c r="A162">
        <v>4011920</v>
      </c>
      <c r="B162" t="s">
        <v>5</v>
      </c>
    </row>
    <row r="163" spans="1:2" x14ac:dyDescent="0.25">
      <c r="A163">
        <v>4012248</v>
      </c>
      <c r="B163" t="s">
        <v>5</v>
      </c>
    </row>
    <row r="164" spans="1:2" x14ac:dyDescent="0.25">
      <c r="A164">
        <v>4013603</v>
      </c>
      <c r="B164" t="s">
        <v>5</v>
      </c>
    </row>
    <row r="165" spans="1:2" x14ac:dyDescent="0.25">
      <c r="A165">
        <v>5004654</v>
      </c>
      <c r="B165" t="s">
        <v>5</v>
      </c>
    </row>
    <row r="166" spans="1:2" x14ac:dyDescent="0.25">
      <c r="A166" s="16">
        <v>5006761</v>
      </c>
      <c r="B166" t="s">
        <v>5</v>
      </c>
    </row>
    <row r="167" spans="1:2" x14ac:dyDescent="0.25">
      <c r="A167">
        <v>5008807</v>
      </c>
      <c r="B167" t="s">
        <v>5</v>
      </c>
    </row>
    <row r="168" spans="1:2" x14ac:dyDescent="0.25">
      <c r="A168">
        <v>5009400</v>
      </c>
      <c r="B168" t="s">
        <v>5</v>
      </c>
    </row>
    <row r="169" spans="1:2" x14ac:dyDescent="0.25">
      <c r="A169">
        <v>5013211</v>
      </c>
      <c r="B169" t="s">
        <v>5</v>
      </c>
    </row>
    <row r="170" spans="1:2" x14ac:dyDescent="0.25">
      <c r="A170">
        <v>5013494</v>
      </c>
      <c r="B170" t="s">
        <v>5</v>
      </c>
    </row>
    <row r="171" spans="1:2" x14ac:dyDescent="0.25">
      <c r="A171" s="15">
        <v>5016255</v>
      </c>
      <c r="B171" t="s">
        <v>5</v>
      </c>
    </row>
    <row r="172" spans="1:2" x14ac:dyDescent="0.25">
      <c r="A172">
        <v>6005884</v>
      </c>
      <c r="B172" t="s">
        <v>5</v>
      </c>
    </row>
    <row r="173" spans="1:2" x14ac:dyDescent="0.25">
      <c r="A173">
        <v>6012448</v>
      </c>
      <c r="B173" t="s">
        <v>5</v>
      </c>
    </row>
    <row r="174" spans="1:2" x14ac:dyDescent="0.25">
      <c r="A174">
        <v>7000457</v>
      </c>
      <c r="B174" t="s">
        <v>5</v>
      </c>
    </row>
    <row r="175" spans="1:2" x14ac:dyDescent="0.25">
      <c r="A175" s="15">
        <v>7072644</v>
      </c>
      <c r="B175" t="s">
        <v>5</v>
      </c>
    </row>
    <row r="176" spans="1:2" x14ac:dyDescent="0.25">
      <c r="A176">
        <v>7076472</v>
      </c>
      <c r="B176" t="s">
        <v>5</v>
      </c>
    </row>
    <row r="177" spans="1:2" x14ac:dyDescent="0.25">
      <c r="A177">
        <v>7126387</v>
      </c>
      <c r="B177" t="s">
        <v>5</v>
      </c>
    </row>
    <row r="178" spans="1:2" x14ac:dyDescent="0.25">
      <c r="A178">
        <v>10185935</v>
      </c>
      <c r="B178" t="s">
        <v>5</v>
      </c>
    </row>
    <row r="179" spans="1:2" x14ac:dyDescent="0.25">
      <c r="A179">
        <v>11061215</v>
      </c>
      <c r="B179" t="s">
        <v>5</v>
      </c>
    </row>
    <row r="180" spans="1:2" x14ac:dyDescent="0.25">
      <c r="A180">
        <v>93008468</v>
      </c>
      <c r="B180" t="s">
        <v>5</v>
      </c>
    </row>
    <row r="181" spans="1:2" x14ac:dyDescent="0.25">
      <c r="A181">
        <v>93016155</v>
      </c>
      <c r="B181" t="s">
        <v>5</v>
      </c>
    </row>
    <row r="182" spans="1:2" x14ac:dyDescent="0.25">
      <c r="A182">
        <v>93016241</v>
      </c>
      <c r="B182" t="s">
        <v>5</v>
      </c>
    </row>
    <row r="183" spans="1:2" x14ac:dyDescent="0.25">
      <c r="A183">
        <v>93018845</v>
      </c>
      <c r="B183" t="s">
        <v>5</v>
      </c>
    </row>
    <row r="184" spans="1:2" x14ac:dyDescent="0.25">
      <c r="A184">
        <v>94003884</v>
      </c>
      <c r="B184" t="s">
        <v>5</v>
      </c>
    </row>
    <row r="185" spans="1:2" x14ac:dyDescent="0.25">
      <c r="A185">
        <v>94003919</v>
      </c>
      <c r="B185" t="s">
        <v>5</v>
      </c>
    </row>
    <row r="186" spans="1:2" x14ac:dyDescent="0.25">
      <c r="A186">
        <v>94006009</v>
      </c>
      <c r="B186" t="s">
        <v>5</v>
      </c>
    </row>
    <row r="187" spans="1:2" x14ac:dyDescent="0.25">
      <c r="A187">
        <v>94014126</v>
      </c>
      <c r="B187" t="s">
        <v>5</v>
      </c>
    </row>
    <row r="188" spans="1:2" x14ac:dyDescent="0.25">
      <c r="A188">
        <v>94900361</v>
      </c>
      <c r="B188" t="s">
        <v>5</v>
      </c>
    </row>
    <row r="189" spans="1:2" x14ac:dyDescent="0.25">
      <c r="A189">
        <v>94901890</v>
      </c>
      <c r="B189" t="s">
        <v>5</v>
      </c>
    </row>
    <row r="190" spans="1:2" x14ac:dyDescent="0.25">
      <c r="A190">
        <v>95001046</v>
      </c>
      <c r="B190" t="s">
        <v>5</v>
      </c>
    </row>
    <row r="191" spans="1:2" x14ac:dyDescent="0.25">
      <c r="A191">
        <v>95003255</v>
      </c>
      <c r="B191" t="s">
        <v>5</v>
      </c>
    </row>
    <row r="192" spans="1:2" x14ac:dyDescent="0.25">
      <c r="A192">
        <v>95003777</v>
      </c>
      <c r="B192" t="s">
        <v>5</v>
      </c>
    </row>
    <row r="193" spans="1:2" x14ac:dyDescent="0.25">
      <c r="A193">
        <v>95007023</v>
      </c>
      <c r="B193" t="s">
        <v>5</v>
      </c>
    </row>
    <row r="194" spans="1:2" x14ac:dyDescent="0.25">
      <c r="A194">
        <v>95900316</v>
      </c>
      <c r="B194" t="s">
        <v>5</v>
      </c>
    </row>
    <row r="195" spans="1:2" x14ac:dyDescent="0.25">
      <c r="A195">
        <v>96004031</v>
      </c>
      <c r="B195" t="s">
        <v>5</v>
      </c>
    </row>
    <row r="196" spans="1:2" x14ac:dyDescent="0.25">
      <c r="A196">
        <v>96900455</v>
      </c>
      <c r="B196" t="s">
        <v>5</v>
      </c>
    </row>
    <row r="197" spans="1:2" x14ac:dyDescent="0.25">
      <c r="A197">
        <v>97004458</v>
      </c>
      <c r="B197" t="s">
        <v>5</v>
      </c>
    </row>
    <row r="198" spans="1:2" x14ac:dyDescent="0.25">
      <c r="A198">
        <v>97009212</v>
      </c>
      <c r="B198" t="s">
        <v>5</v>
      </c>
    </row>
    <row r="199" spans="1:2" x14ac:dyDescent="0.25">
      <c r="A199">
        <v>98006038</v>
      </c>
      <c r="B199" t="s">
        <v>5</v>
      </c>
    </row>
    <row r="200" spans="1:2" x14ac:dyDescent="0.25">
      <c r="A200">
        <v>98009041</v>
      </c>
      <c r="B200" t="s">
        <v>5</v>
      </c>
    </row>
    <row r="201" spans="1:2" x14ac:dyDescent="0.25">
      <c r="A201">
        <v>99000714</v>
      </c>
      <c r="B201" t="s">
        <v>5</v>
      </c>
    </row>
    <row r="202" spans="1:2" x14ac:dyDescent="0.25">
      <c r="A202">
        <v>99002655</v>
      </c>
      <c r="B202" t="s">
        <v>5</v>
      </c>
    </row>
    <row r="203" spans="1:2" x14ac:dyDescent="0.25">
      <c r="A203">
        <v>99007116</v>
      </c>
      <c r="B203" t="s">
        <v>5</v>
      </c>
    </row>
    <row r="204" spans="1:2" x14ac:dyDescent="0.25">
      <c r="A204">
        <v>99901293</v>
      </c>
      <c r="B204" t="s">
        <v>5</v>
      </c>
    </row>
    <row r="205" spans="1:2" x14ac:dyDescent="0.25">
      <c r="A205">
        <v>99901604</v>
      </c>
      <c r="B205" t="s">
        <v>5</v>
      </c>
    </row>
    <row r="206" spans="1:2" x14ac:dyDescent="0.25">
      <c r="A206" s="17"/>
    </row>
    <row r="207" spans="1:2" x14ac:dyDescent="0.25">
      <c r="A207">
        <v>4289</v>
      </c>
      <c r="B207" t="s">
        <v>3</v>
      </c>
    </row>
    <row r="208" spans="1:2" x14ac:dyDescent="0.25">
      <c r="A208">
        <v>500245</v>
      </c>
      <c r="B208" t="s">
        <v>3</v>
      </c>
    </row>
    <row r="209" spans="1:2" x14ac:dyDescent="0.25">
      <c r="A209">
        <v>2002573</v>
      </c>
      <c r="B209" t="s">
        <v>3</v>
      </c>
    </row>
    <row r="210" spans="1:2" x14ac:dyDescent="0.25">
      <c r="A210">
        <v>2003539</v>
      </c>
      <c r="B210" t="s">
        <v>3</v>
      </c>
    </row>
    <row r="211" spans="1:2" x14ac:dyDescent="0.25">
      <c r="A211">
        <v>2003649</v>
      </c>
      <c r="B211" t="s">
        <v>3</v>
      </c>
    </row>
    <row r="212" spans="1:2" x14ac:dyDescent="0.25">
      <c r="A212">
        <v>2005572</v>
      </c>
      <c r="B212" t="s">
        <v>3</v>
      </c>
    </row>
    <row r="213" spans="1:2" x14ac:dyDescent="0.25">
      <c r="A213">
        <v>2013117</v>
      </c>
      <c r="B213" t="s">
        <v>3</v>
      </c>
    </row>
    <row r="214" spans="1:2" x14ac:dyDescent="0.25">
      <c r="A214" s="14">
        <v>3009633</v>
      </c>
      <c r="B214" t="s">
        <v>3</v>
      </c>
    </row>
    <row r="215" spans="1:2" x14ac:dyDescent="0.25">
      <c r="A215" s="14">
        <v>3010583</v>
      </c>
      <c r="B215" t="s">
        <v>3</v>
      </c>
    </row>
    <row r="216" spans="1:2" x14ac:dyDescent="0.25">
      <c r="A216" s="18">
        <v>3011892</v>
      </c>
      <c r="B216" t="s">
        <v>3</v>
      </c>
    </row>
    <row r="217" spans="1:2" x14ac:dyDescent="0.25">
      <c r="A217">
        <v>4001382</v>
      </c>
      <c r="B217" t="s">
        <v>3</v>
      </c>
    </row>
    <row r="218" spans="1:2" x14ac:dyDescent="0.25">
      <c r="A218">
        <v>5018675</v>
      </c>
      <c r="B218" t="s">
        <v>3</v>
      </c>
    </row>
    <row r="219" spans="1:2" x14ac:dyDescent="0.25">
      <c r="A219" s="14">
        <v>6050168</v>
      </c>
      <c r="B219" t="s">
        <v>3</v>
      </c>
    </row>
    <row r="220" spans="1:2" x14ac:dyDescent="0.25">
      <c r="A220" s="16">
        <v>6062742</v>
      </c>
      <c r="B220" t="s">
        <v>3</v>
      </c>
    </row>
    <row r="221" spans="1:2" x14ac:dyDescent="0.25">
      <c r="A221">
        <v>7003242</v>
      </c>
      <c r="B221" t="s">
        <v>3</v>
      </c>
    </row>
    <row r="222" spans="1:2" x14ac:dyDescent="0.25">
      <c r="A222">
        <v>8016252</v>
      </c>
      <c r="B222" t="s">
        <v>3</v>
      </c>
    </row>
    <row r="223" spans="1:2" x14ac:dyDescent="0.25">
      <c r="A223">
        <v>12022536</v>
      </c>
      <c r="B223" t="s">
        <v>3</v>
      </c>
    </row>
    <row r="224" spans="1:2" x14ac:dyDescent="0.25">
      <c r="A224">
        <v>13020792</v>
      </c>
      <c r="B224" t="s">
        <v>3</v>
      </c>
    </row>
    <row r="225" spans="1:2" x14ac:dyDescent="0.25">
      <c r="A225">
        <v>97005797</v>
      </c>
      <c r="B225" t="s">
        <v>3</v>
      </c>
    </row>
    <row r="226" spans="1:2" x14ac:dyDescent="0.25">
      <c r="A226">
        <v>99000345</v>
      </c>
      <c r="B226" t="s">
        <v>3</v>
      </c>
    </row>
    <row r="227" spans="1:2" x14ac:dyDescent="0.25">
      <c r="A227" s="14">
        <v>5006592</v>
      </c>
      <c r="B227" t="s">
        <v>3</v>
      </c>
    </row>
    <row r="228" spans="1:2" x14ac:dyDescent="0.25">
      <c r="A228">
        <v>5007274</v>
      </c>
      <c r="B228" t="s">
        <v>3</v>
      </c>
    </row>
    <row r="229" spans="1:2" x14ac:dyDescent="0.25">
      <c r="A229">
        <v>5015851</v>
      </c>
      <c r="B229" t="s">
        <v>3</v>
      </c>
    </row>
    <row r="230" spans="1:2" x14ac:dyDescent="0.25">
      <c r="A230">
        <v>6015647</v>
      </c>
      <c r="B230" t="s">
        <v>3</v>
      </c>
    </row>
    <row r="231" spans="1:2" x14ac:dyDescent="0.25">
      <c r="A231" s="14">
        <v>6056633</v>
      </c>
      <c r="B231" t="s">
        <v>3</v>
      </c>
    </row>
    <row r="232" spans="1:2" x14ac:dyDescent="0.25">
      <c r="A232">
        <v>7086224</v>
      </c>
      <c r="B232" t="s">
        <v>3</v>
      </c>
    </row>
    <row r="233" spans="1:2" x14ac:dyDescent="0.25">
      <c r="A233" s="14">
        <v>8040959</v>
      </c>
      <c r="B233" t="s">
        <v>3</v>
      </c>
    </row>
    <row r="234" spans="1:2" x14ac:dyDescent="0.25">
      <c r="A234">
        <v>8107048</v>
      </c>
      <c r="B234" t="s">
        <v>3</v>
      </c>
    </row>
    <row r="235" spans="1:2" x14ac:dyDescent="0.25">
      <c r="A235" s="14">
        <v>8124044</v>
      </c>
      <c r="B235" t="s">
        <v>3</v>
      </c>
    </row>
    <row r="236" spans="1:2" x14ac:dyDescent="0.25">
      <c r="A236">
        <v>8142949</v>
      </c>
      <c r="B236" t="s">
        <v>3</v>
      </c>
    </row>
    <row r="237" spans="1:2" x14ac:dyDescent="0.25">
      <c r="A237">
        <v>9023306</v>
      </c>
      <c r="B237" t="s">
        <v>3</v>
      </c>
    </row>
    <row r="238" spans="1:2" x14ac:dyDescent="0.25">
      <c r="A238">
        <v>9034464</v>
      </c>
      <c r="B238" t="s">
        <v>3</v>
      </c>
    </row>
    <row r="239" spans="1:2" x14ac:dyDescent="0.25">
      <c r="A239">
        <v>9040167</v>
      </c>
      <c r="B239" t="s">
        <v>3</v>
      </c>
    </row>
    <row r="240" spans="1:2" x14ac:dyDescent="0.25">
      <c r="A240" s="14">
        <v>9054567</v>
      </c>
      <c r="B240" t="s">
        <v>3</v>
      </c>
    </row>
    <row r="241" spans="1:2" x14ac:dyDescent="0.25">
      <c r="A241" s="14">
        <v>9083682</v>
      </c>
      <c r="B241" t="s">
        <v>3</v>
      </c>
    </row>
    <row r="242" spans="1:2" x14ac:dyDescent="0.25">
      <c r="A242" s="14">
        <v>9102044</v>
      </c>
      <c r="B242" t="s">
        <v>3</v>
      </c>
    </row>
    <row r="243" spans="1:2" x14ac:dyDescent="0.25">
      <c r="A243" s="14">
        <v>9119854</v>
      </c>
      <c r="B243" t="s">
        <v>3</v>
      </c>
    </row>
    <row r="244" spans="1:2" x14ac:dyDescent="0.25">
      <c r="A244">
        <v>9125126</v>
      </c>
      <c r="B244" t="s">
        <v>3</v>
      </c>
    </row>
    <row r="245" spans="1:2" x14ac:dyDescent="0.25">
      <c r="A245" s="14">
        <v>9174811</v>
      </c>
      <c r="B245" t="s">
        <v>3</v>
      </c>
    </row>
    <row r="246" spans="1:2" x14ac:dyDescent="0.25">
      <c r="A246">
        <v>10002875</v>
      </c>
      <c r="B246" t="s">
        <v>3</v>
      </c>
    </row>
    <row r="247" spans="1:2" x14ac:dyDescent="0.25">
      <c r="A247" s="19">
        <v>10023080</v>
      </c>
      <c r="B247" t="s">
        <v>3</v>
      </c>
    </row>
    <row r="248" spans="1:2" x14ac:dyDescent="0.25">
      <c r="A248">
        <v>10025212</v>
      </c>
      <c r="B248" t="s">
        <v>3</v>
      </c>
    </row>
    <row r="249" spans="1:2" x14ac:dyDescent="0.25">
      <c r="A249" s="14">
        <v>10069407</v>
      </c>
      <c r="B249" t="s">
        <v>3</v>
      </c>
    </row>
    <row r="250" spans="1:2" x14ac:dyDescent="0.25">
      <c r="A250">
        <v>10071135</v>
      </c>
      <c r="B250" t="s">
        <v>3</v>
      </c>
    </row>
    <row r="251" spans="1:2" x14ac:dyDescent="0.25">
      <c r="A251">
        <v>10083649</v>
      </c>
      <c r="B251" t="s">
        <v>3</v>
      </c>
    </row>
    <row r="252" spans="1:2" x14ac:dyDescent="0.25">
      <c r="A252">
        <v>10102021</v>
      </c>
      <c r="B252" t="s">
        <v>3</v>
      </c>
    </row>
    <row r="253" spans="1:2" x14ac:dyDescent="0.25">
      <c r="A253" s="14">
        <v>10123729</v>
      </c>
      <c r="B253" t="s">
        <v>3</v>
      </c>
    </row>
    <row r="254" spans="1:2" x14ac:dyDescent="0.25">
      <c r="A254">
        <v>10144736</v>
      </c>
      <c r="B254" t="s">
        <v>3</v>
      </c>
    </row>
    <row r="255" spans="1:2" x14ac:dyDescent="0.25">
      <c r="A255" s="14">
        <v>10157275</v>
      </c>
      <c r="B255" t="s">
        <v>3</v>
      </c>
    </row>
    <row r="256" spans="1:2" x14ac:dyDescent="0.25">
      <c r="A256" s="16">
        <v>10190869</v>
      </c>
      <c r="B256" t="s">
        <v>3</v>
      </c>
    </row>
    <row r="257" spans="1:2" x14ac:dyDescent="0.25">
      <c r="A257">
        <v>11008417</v>
      </c>
      <c r="B257" t="s">
        <v>3</v>
      </c>
    </row>
    <row r="258" spans="1:2" x14ac:dyDescent="0.25">
      <c r="A258">
        <v>11011791</v>
      </c>
      <c r="B258" t="s">
        <v>3</v>
      </c>
    </row>
    <row r="259" spans="1:2" x14ac:dyDescent="0.25">
      <c r="A259">
        <v>11043926</v>
      </c>
      <c r="B259" t="s">
        <v>3</v>
      </c>
    </row>
    <row r="260" spans="1:2" x14ac:dyDescent="0.25">
      <c r="A260">
        <v>11049060</v>
      </c>
      <c r="B260" t="s">
        <v>3</v>
      </c>
    </row>
    <row r="261" spans="1:2" x14ac:dyDescent="0.25">
      <c r="A261">
        <v>11058012</v>
      </c>
      <c r="B261" t="s">
        <v>3</v>
      </c>
    </row>
    <row r="262" spans="1:2" x14ac:dyDescent="0.25">
      <c r="A262">
        <v>11082290</v>
      </c>
      <c r="B262" t="s">
        <v>3</v>
      </c>
    </row>
    <row r="263" spans="1:2" x14ac:dyDescent="0.25">
      <c r="A263">
        <v>11096431</v>
      </c>
      <c r="B263" t="s">
        <v>3</v>
      </c>
    </row>
    <row r="264" spans="1:2" x14ac:dyDescent="0.25">
      <c r="A264">
        <v>11105672</v>
      </c>
      <c r="B264" t="s">
        <v>3</v>
      </c>
    </row>
    <row r="265" spans="1:2" x14ac:dyDescent="0.25">
      <c r="A265" s="15">
        <v>11130494</v>
      </c>
      <c r="B265" t="s">
        <v>3</v>
      </c>
    </row>
    <row r="266" spans="1:2" x14ac:dyDescent="0.25">
      <c r="A266">
        <v>11136262</v>
      </c>
      <c r="B266" t="s">
        <v>3</v>
      </c>
    </row>
    <row r="267" spans="1:2" x14ac:dyDescent="0.25">
      <c r="A267">
        <v>11156782</v>
      </c>
      <c r="B267" t="s">
        <v>3</v>
      </c>
    </row>
    <row r="268" spans="1:2" x14ac:dyDescent="0.25">
      <c r="A268">
        <v>11178455</v>
      </c>
      <c r="B268" t="s">
        <v>3</v>
      </c>
    </row>
    <row r="269" spans="1:2" x14ac:dyDescent="0.25">
      <c r="A269">
        <v>11179526</v>
      </c>
      <c r="B269" t="s">
        <v>3</v>
      </c>
    </row>
    <row r="270" spans="1:2" x14ac:dyDescent="0.25">
      <c r="A270" s="15">
        <v>11187511</v>
      </c>
      <c r="B270" t="s">
        <v>3</v>
      </c>
    </row>
    <row r="271" spans="1:2" x14ac:dyDescent="0.25">
      <c r="A271">
        <v>11186565</v>
      </c>
      <c r="B271" t="s">
        <v>3</v>
      </c>
    </row>
    <row r="272" spans="1:2" x14ac:dyDescent="0.25">
      <c r="A272">
        <v>11223290</v>
      </c>
      <c r="B272" t="s">
        <v>3</v>
      </c>
    </row>
    <row r="273" spans="1:2" x14ac:dyDescent="0.25">
      <c r="A273">
        <v>11228365</v>
      </c>
      <c r="B273" t="s">
        <v>3</v>
      </c>
    </row>
    <row r="274" spans="1:2" x14ac:dyDescent="0.25">
      <c r="A274">
        <v>11242475</v>
      </c>
      <c r="B274" t="s">
        <v>3</v>
      </c>
    </row>
    <row r="275" spans="1:2" x14ac:dyDescent="0.25">
      <c r="A275" s="15">
        <v>12006392</v>
      </c>
      <c r="B275" t="s">
        <v>3</v>
      </c>
    </row>
    <row r="276" spans="1:2" x14ac:dyDescent="0.25">
      <c r="A276">
        <v>12020246</v>
      </c>
      <c r="B276" t="s">
        <v>3</v>
      </c>
    </row>
    <row r="277" spans="1:2" x14ac:dyDescent="0.25">
      <c r="A277">
        <v>12035138</v>
      </c>
      <c r="B277" t="s">
        <v>3</v>
      </c>
    </row>
    <row r="278" spans="1:2" x14ac:dyDescent="0.25">
      <c r="A278" s="15">
        <v>12111578</v>
      </c>
      <c r="B278" t="s">
        <v>3</v>
      </c>
    </row>
    <row r="279" spans="1:2" x14ac:dyDescent="0.25">
      <c r="A279" s="15">
        <v>12133434</v>
      </c>
      <c r="B279" t="s">
        <v>3</v>
      </c>
    </row>
    <row r="280" spans="1:2" x14ac:dyDescent="0.25">
      <c r="A280">
        <v>12164268</v>
      </c>
      <c r="B280" t="s">
        <v>3</v>
      </c>
    </row>
    <row r="281" spans="1:2" x14ac:dyDescent="0.25">
      <c r="A281">
        <v>12164269</v>
      </c>
      <c r="B281" t="s">
        <v>3</v>
      </c>
    </row>
    <row r="282" spans="1:2" x14ac:dyDescent="0.25">
      <c r="A282">
        <v>12168562</v>
      </c>
      <c r="B282" t="s">
        <v>3</v>
      </c>
    </row>
    <row r="283" spans="1:2" x14ac:dyDescent="0.25">
      <c r="A283">
        <v>12190939</v>
      </c>
      <c r="B283" t="s">
        <v>3</v>
      </c>
    </row>
    <row r="284" spans="1:2" x14ac:dyDescent="0.25">
      <c r="A284">
        <v>12311081</v>
      </c>
      <c r="B284" t="s">
        <v>3</v>
      </c>
    </row>
    <row r="285" spans="1:2" x14ac:dyDescent="0.25">
      <c r="A285">
        <v>13006749</v>
      </c>
      <c r="B285" t="s">
        <v>3</v>
      </c>
    </row>
    <row r="286" spans="1:2" x14ac:dyDescent="0.25">
      <c r="A286" s="17"/>
    </row>
    <row r="287" spans="1:2" x14ac:dyDescent="0.25">
      <c r="A287" s="14">
        <v>5281</v>
      </c>
      <c r="B287" t="s">
        <v>0</v>
      </c>
    </row>
    <row r="288" spans="1:2" x14ac:dyDescent="0.25">
      <c r="A288" s="14">
        <v>200085</v>
      </c>
      <c r="B288" t="s">
        <v>0</v>
      </c>
    </row>
    <row r="289" spans="1:3" x14ac:dyDescent="0.25">
      <c r="A289" s="14">
        <v>500129</v>
      </c>
      <c r="B289" t="s">
        <v>0</v>
      </c>
    </row>
    <row r="290" spans="1:3" x14ac:dyDescent="0.25">
      <c r="A290" s="20">
        <v>1002033</v>
      </c>
      <c r="B290" t="s">
        <v>0</v>
      </c>
    </row>
    <row r="291" spans="1:3" x14ac:dyDescent="0.25">
      <c r="A291" s="14">
        <v>1003457</v>
      </c>
      <c r="B291" t="s">
        <v>0</v>
      </c>
    </row>
    <row r="292" spans="1:3" x14ac:dyDescent="0.25">
      <c r="A292" s="14">
        <v>2005223</v>
      </c>
      <c r="B292" t="s">
        <v>0</v>
      </c>
    </row>
    <row r="293" spans="1:3" x14ac:dyDescent="0.25">
      <c r="A293">
        <v>2006107</v>
      </c>
      <c r="B293" t="s">
        <v>0</v>
      </c>
    </row>
    <row r="294" spans="1:3" x14ac:dyDescent="0.25">
      <c r="A294" s="14">
        <v>2012014</v>
      </c>
      <c r="B294" t="s">
        <v>0</v>
      </c>
    </row>
    <row r="295" spans="1:3" x14ac:dyDescent="0.25">
      <c r="A295" s="14">
        <v>3000152</v>
      </c>
      <c r="B295" t="s">
        <v>0</v>
      </c>
    </row>
    <row r="296" spans="1:3" x14ac:dyDescent="0.25">
      <c r="A296">
        <v>3014566</v>
      </c>
      <c r="B296" t="s">
        <v>0</v>
      </c>
    </row>
    <row r="297" spans="1:3" x14ac:dyDescent="0.25">
      <c r="A297">
        <v>3015058</v>
      </c>
      <c r="B297" t="s">
        <v>0</v>
      </c>
      <c r="C297" s="23">
        <v>1.79</v>
      </c>
    </row>
    <row r="298" spans="1:3" x14ac:dyDescent="0.25">
      <c r="A298" s="18">
        <v>4000996</v>
      </c>
      <c r="B298" t="s">
        <v>0</v>
      </c>
    </row>
    <row r="299" spans="1:3" x14ac:dyDescent="0.25">
      <c r="A299">
        <v>4003768</v>
      </c>
      <c r="B299" t="s">
        <v>0</v>
      </c>
    </row>
    <row r="300" spans="1:3" x14ac:dyDescent="0.25">
      <c r="A300">
        <v>4006540</v>
      </c>
      <c r="B300" t="s">
        <v>0</v>
      </c>
    </row>
    <row r="301" spans="1:3" x14ac:dyDescent="0.25">
      <c r="A301">
        <v>4007054</v>
      </c>
      <c r="B301" t="s">
        <v>0</v>
      </c>
    </row>
    <row r="302" spans="1:3" x14ac:dyDescent="0.25">
      <c r="A302">
        <v>4011002</v>
      </c>
      <c r="B302" t="s">
        <v>0</v>
      </c>
    </row>
    <row r="303" spans="1:3" x14ac:dyDescent="0.25">
      <c r="A303">
        <v>4900268</v>
      </c>
      <c r="B303" t="s">
        <v>0</v>
      </c>
    </row>
    <row r="304" spans="1:3" x14ac:dyDescent="0.25">
      <c r="A304">
        <v>5001097</v>
      </c>
      <c r="B304" t="s">
        <v>0</v>
      </c>
    </row>
    <row r="305" spans="1:2" x14ac:dyDescent="0.25">
      <c r="A305">
        <v>5001098</v>
      </c>
      <c r="B305" t="s">
        <v>0</v>
      </c>
    </row>
    <row r="306" spans="1:2" x14ac:dyDescent="0.25">
      <c r="A306">
        <v>5006152</v>
      </c>
      <c r="B306" t="s">
        <v>0</v>
      </c>
    </row>
    <row r="307" spans="1:2" x14ac:dyDescent="0.25">
      <c r="A307" s="16">
        <v>5011824</v>
      </c>
      <c r="B307" t="s">
        <v>0</v>
      </c>
    </row>
    <row r="308" spans="1:2" x14ac:dyDescent="0.25">
      <c r="A308">
        <v>5016179</v>
      </c>
      <c r="B308" t="s">
        <v>0</v>
      </c>
    </row>
    <row r="309" spans="1:2" x14ac:dyDescent="0.25">
      <c r="A309">
        <v>5018677</v>
      </c>
      <c r="B309" t="s">
        <v>0</v>
      </c>
    </row>
    <row r="310" spans="1:2" x14ac:dyDescent="0.25">
      <c r="A310">
        <v>8012361</v>
      </c>
      <c r="B310" t="s">
        <v>0</v>
      </c>
    </row>
    <row r="311" spans="1:2" x14ac:dyDescent="0.25">
      <c r="A311">
        <v>7079011</v>
      </c>
      <c r="B311" t="s">
        <v>0</v>
      </c>
    </row>
    <row r="312" spans="1:2" x14ac:dyDescent="0.25">
      <c r="A312">
        <v>8055349</v>
      </c>
      <c r="B312" t="s">
        <v>0</v>
      </c>
    </row>
    <row r="313" spans="1:2" x14ac:dyDescent="0.25">
      <c r="A313">
        <v>8135416</v>
      </c>
      <c r="B313" t="s">
        <v>0</v>
      </c>
    </row>
    <row r="314" spans="1:2" x14ac:dyDescent="0.25">
      <c r="A314">
        <v>93018945</v>
      </c>
      <c r="B314" t="s">
        <v>0</v>
      </c>
    </row>
    <row r="315" spans="1:2" x14ac:dyDescent="0.25">
      <c r="A315">
        <v>94009028</v>
      </c>
      <c r="B315" t="s">
        <v>0</v>
      </c>
    </row>
    <row r="316" spans="1:2" x14ac:dyDescent="0.25">
      <c r="A316">
        <v>95005907</v>
      </c>
      <c r="B316" t="s">
        <v>0</v>
      </c>
    </row>
    <row r="317" spans="1:2" x14ac:dyDescent="0.25">
      <c r="A317">
        <v>95900164</v>
      </c>
      <c r="B317" t="s">
        <v>0</v>
      </c>
    </row>
    <row r="318" spans="1:2" x14ac:dyDescent="0.25">
      <c r="A318">
        <v>96015811</v>
      </c>
      <c r="B318" t="s">
        <v>0</v>
      </c>
    </row>
    <row r="319" spans="1:2" x14ac:dyDescent="0.25">
      <c r="A319">
        <v>97001240</v>
      </c>
      <c r="B319" t="s">
        <v>0</v>
      </c>
    </row>
    <row r="320" spans="1:2" x14ac:dyDescent="0.25">
      <c r="A320">
        <v>97005366</v>
      </c>
      <c r="B320" t="s">
        <v>0</v>
      </c>
    </row>
    <row r="321" spans="1:8" x14ac:dyDescent="0.25">
      <c r="A321">
        <v>98000595</v>
      </c>
      <c r="B321" t="s">
        <v>0</v>
      </c>
    </row>
    <row r="322" spans="1:8" x14ac:dyDescent="0.25">
      <c r="A322">
        <v>98002692</v>
      </c>
      <c r="B322" t="s">
        <v>0</v>
      </c>
    </row>
    <row r="323" spans="1:8" x14ac:dyDescent="0.25">
      <c r="A323">
        <v>98005277</v>
      </c>
      <c r="B323" t="s">
        <v>0</v>
      </c>
    </row>
    <row r="324" spans="1:8" x14ac:dyDescent="0.25">
      <c r="A324">
        <v>99001815</v>
      </c>
      <c r="B324" t="s">
        <v>0</v>
      </c>
    </row>
    <row r="325" spans="1:8" x14ac:dyDescent="0.25">
      <c r="A325">
        <v>6012361</v>
      </c>
      <c r="B325" t="s">
        <v>0</v>
      </c>
    </row>
    <row r="326" spans="1:8" x14ac:dyDescent="0.25">
      <c r="A326">
        <v>6015793</v>
      </c>
      <c r="B326" t="s">
        <v>0</v>
      </c>
    </row>
    <row r="327" spans="1:8" x14ac:dyDescent="0.25">
      <c r="A327">
        <v>6043619</v>
      </c>
      <c r="B327" t="s">
        <v>0</v>
      </c>
    </row>
    <row r="328" spans="1:8" x14ac:dyDescent="0.25">
      <c r="A328">
        <v>7001097</v>
      </c>
      <c r="B328" t="s">
        <v>0</v>
      </c>
    </row>
    <row r="329" spans="1:8" x14ac:dyDescent="0.25">
      <c r="A329">
        <v>7011435</v>
      </c>
      <c r="B329" t="s">
        <v>0</v>
      </c>
    </row>
    <row r="330" spans="1:8" x14ac:dyDescent="0.25">
      <c r="A330">
        <v>7045811</v>
      </c>
      <c r="B330" t="s">
        <v>0</v>
      </c>
    </row>
    <row r="331" spans="1:8" x14ac:dyDescent="0.25">
      <c r="A331">
        <v>7071198</v>
      </c>
      <c r="B331" t="s">
        <v>0</v>
      </c>
    </row>
    <row r="332" spans="1:8" x14ac:dyDescent="0.25">
      <c r="A332">
        <v>7101143</v>
      </c>
      <c r="B332" t="s">
        <v>0</v>
      </c>
    </row>
    <row r="333" spans="1:8" x14ac:dyDescent="0.25">
      <c r="A333">
        <v>8073350</v>
      </c>
      <c r="B333" t="s">
        <v>0</v>
      </c>
    </row>
    <row r="334" spans="1:8" x14ac:dyDescent="0.25">
      <c r="A334">
        <v>8073645</v>
      </c>
      <c r="B334" t="s">
        <v>0</v>
      </c>
    </row>
    <row r="335" spans="1:8" x14ac:dyDescent="0.25">
      <c r="A335" s="20">
        <v>8089666</v>
      </c>
      <c r="B335" t="s">
        <v>0</v>
      </c>
      <c r="D335">
        <v>1.2</v>
      </c>
      <c r="E335">
        <v>1.1000000000000001</v>
      </c>
      <c r="G335" s="23">
        <v>1.7</v>
      </c>
      <c r="H335">
        <v>1.5</v>
      </c>
    </row>
    <row r="336" spans="1:8" x14ac:dyDescent="0.25">
      <c r="A336">
        <v>8103536</v>
      </c>
      <c r="B336" t="s">
        <v>0</v>
      </c>
    </row>
    <row r="337" spans="1:2" x14ac:dyDescent="0.25">
      <c r="A337" s="21">
        <v>8124816</v>
      </c>
      <c r="B337" t="s">
        <v>0</v>
      </c>
    </row>
    <row r="338" spans="1:2" x14ac:dyDescent="0.25">
      <c r="A338">
        <v>9003267</v>
      </c>
      <c r="B338" t="s">
        <v>0</v>
      </c>
    </row>
    <row r="339" spans="1:2" x14ac:dyDescent="0.25">
      <c r="A339">
        <v>9036964</v>
      </c>
      <c r="B339" t="s">
        <v>0</v>
      </c>
    </row>
    <row r="340" spans="1:2" x14ac:dyDescent="0.25">
      <c r="A340">
        <v>9090287</v>
      </c>
      <c r="B340" t="s">
        <v>0</v>
      </c>
    </row>
    <row r="341" spans="1:2" x14ac:dyDescent="0.25">
      <c r="A341">
        <v>9095148</v>
      </c>
      <c r="B341" t="s">
        <v>0</v>
      </c>
    </row>
    <row r="342" spans="1:2" x14ac:dyDescent="0.25">
      <c r="A342" s="14">
        <v>9104979</v>
      </c>
      <c r="B342" t="s">
        <v>0</v>
      </c>
    </row>
    <row r="343" spans="1:2" x14ac:dyDescent="0.25">
      <c r="A343">
        <v>9139514</v>
      </c>
      <c r="B343" t="s">
        <v>0</v>
      </c>
    </row>
    <row r="344" spans="1:2" x14ac:dyDescent="0.25">
      <c r="A344">
        <v>10020659</v>
      </c>
      <c r="B344" t="s">
        <v>0</v>
      </c>
    </row>
    <row r="345" spans="1:2" x14ac:dyDescent="0.25">
      <c r="A345">
        <v>10025902</v>
      </c>
      <c r="B345" t="s">
        <v>0</v>
      </c>
    </row>
    <row r="346" spans="1:2" x14ac:dyDescent="0.25">
      <c r="A346">
        <v>10027654</v>
      </c>
      <c r="B346" t="s">
        <v>0</v>
      </c>
    </row>
    <row r="347" spans="1:2" x14ac:dyDescent="0.25">
      <c r="A347">
        <v>10084485</v>
      </c>
      <c r="B347" t="s">
        <v>0</v>
      </c>
    </row>
    <row r="348" spans="1:2" x14ac:dyDescent="0.25">
      <c r="A348">
        <v>10098420</v>
      </c>
      <c r="B348" t="s">
        <v>0</v>
      </c>
    </row>
    <row r="349" spans="1:2" x14ac:dyDescent="0.25">
      <c r="A349">
        <v>10129565</v>
      </c>
      <c r="B349" t="s">
        <v>0</v>
      </c>
    </row>
    <row r="350" spans="1:2" x14ac:dyDescent="0.25">
      <c r="A350" s="14">
        <v>10146828</v>
      </c>
      <c r="B350" t="s">
        <v>0</v>
      </c>
    </row>
    <row r="351" spans="1:2" x14ac:dyDescent="0.25">
      <c r="A351">
        <v>10163776</v>
      </c>
      <c r="B351" t="s">
        <v>0</v>
      </c>
    </row>
    <row r="352" spans="1:2" x14ac:dyDescent="0.25">
      <c r="A352">
        <v>10173664</v>
      </c>
      <c r="B352" t="s">
        <v>0</v>
      </c>
    </row>
    <row r="353" spans="1:2" x14ac:dyDescent="0.25">
      <c r="A353" s="22">
        <v>11000454</v>
      </c>
      <c r="B353" t="s">
        <v>0</v>
      </c>
    </row>
    <row r="354" spans="1:2" x14ac:dyDescent="0.25">
      <c r="A354">
        <v>11034329</v>
      </c>
      <c r="B354" t="s">
        <v>0</v>
      </c>
    </row>
    <row r="355" spans="1:2" x14ac:dyDescent="0.25">
      <c r="A355">
        <v>11083498</v>
      </c>
      <c r="B355" t="s">
        <v>0</v>
      </c>
    </row>
    <row r="356" spans="1:2" x14ac:dyDescent="0.25">
      <c r="A356" s="15">
        <v>11138447</v>
      </c>
      <c r="B356" t="s">
        <v>0</v>
      </c>
    </row>
    <row r="357" spans="1:2" x14ac:dyDescent="0.25">
      <c r="A357">
        <v>11144001</v>
      </c>
      <c r="B357" t="s">
        <v>0</v>
      </c>
    </row>
    <row r="358" spans="1:2" x14ac:dyDescent="0.25">
      <c r="A358">
        <v>11187503</v>
      </c>
      <c r="B358" t="s">
        <v>0</v>
      </c>
    </row>
    <row r="359" spans="1:2" x14ac:dyDescent="0.25">
      <c r="A359">
        <v>11224315</v>
      </c>
      <c r="B359" t="s">
        <v>0</v>
      </c>
    </row>
    <row r="360" spans="1:2" x14ac:dyDescent="0.25">
      <c r="A360">
        <v>11231446</v>
      </c>
      <c r="B360" t="s">
        <v>0</v>
      </c>
    </row>
    <row r="361" spans="1:2" x14ac:dyDescent="0.25">
      <c r="A361">
        <v>11241625</v>
      </c>
      <c r="B361" t="s">
        <v>0</v>
      </c>
    </row>
    <row r="362" spans="1:2" x14ac:dyDescent="0.25">
      <c r="A362">
        <v>11243521</v>
      </c>
      <c r="B362" t="s">
        <v>0</v>
      </c>
    </row>
    <row r="363" spans="1:2" x14ac:dyDescent="0.25">
      <c r="A363">
        <v>12021531</v>
      </c>
      <c r="B363" t="s">
        <v>0</v>
      </c>
    </row>
    <row r="364" spans="1:2" x14ac:dyDescent="0.25">
      <c r="A364">
        <v>12118054</v>
      </c>
      <c r="B364" t="s">
        <v>0</v>
      </c>
    </row>
    <row r="365" spans="1:2" x14ac:dyDescent="0.25">
      <c r="A365">
        <v>12185514</v>
      </c>
      <c r="B365" t="s">
        <v>0</v>
      </c>
    </row>
    <row r="366" spans="1:2" x14ac:dyDescent="0.25">
      <c r="A366">
        <v>12188410</v>
      </c>
      <c r="B366" t="s">
        <v>0</v>
      </c>
    </row>
    <row r="367" spans="1:2" x14ac:dyDescent="0.25">
      <c r="A367" s="15">
        <v>12202633</v>
      </c>
      <c r="B367" t="s">
        <v>0</v>
      </c>
    </row>
    <row r="368" spans="1:2" x14ac:dyDescent="0.25">
      <c r="A368">
        <v>12261672</v>
      </c>
      <c r="B368" t="s">
        <v>0</v>
      </c>
    </row>
    <row r="369" spans="1:2" x14ac:dyDescent="0.25">
      <c r="A369">
        <v>12311299</v>
      </c>
      <c r="B369" t="s">
        <v>0</v>
      </c>
    </row>
    <row r="370" spans="1:2" x14ac:dyDescent="0.25">
      <c r="A370">
        <v>12325258</v>
      </c>
      <c r="B370" t="s">
        <v>0</v>
      </c>
    </row>
  </sheetData>
  <conditionalFormatting sqref="A16">
    <cfRule type="duplicateValues" dxfId="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E5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25.28515625" bestFit="1" customWidth="1"/>
    <col min="2" max="2" width="13.5703125" bestFit="1" customWidth="1"/>
    <col min="3" max="3" width="11.5703125" bestFit="1" customWidth="1"/>
    <col min="4" max="4" width="81.140625" bestFit="1" customWidth="1"/>
    <col min="5" max="5" width="30.28515625" bestFit="1" customWidth="1"/>
  </cols>
  <sheetData>
    <row r="1" spans="1:5" x14ac:dyDescent="0.25">
      <c r="A1" s="43" t="s">
        <v>96</v>
      </c>
      <c r="B1" s="43" t="s">
        <v>97</v>
      </c>
      <c r="C1" s="43" t="s">
        <v>2807</v>
      </c>
      <c r="D1" s="43" t="s">
        <v>95</v>
      </c>
      <c r="E1" s="43" t="s">
        <v>133</v>
      </c>
    </row>
    <row r="2" spans="1:5" x14ac:dyDescent="0.25">
      <c r="A2" s="43">
        <v>3015058</v>
      </c>
      <c r="B2" s="43" t="s">
        <v>0</v>
      </c>
      <c r="C2" s="43" t="s">
        <v>2807</v>
      </c>
      <c r="D2" s="43" t="s">
        <v>2801</v>
      </c>
      <c r="E2" s="43">
        <v>1</v>
      </c>
    </row>
    <row r="3" spans="1:5" x14ac:dyDescent="0.25">
      <c r="A3" s="43">
        <v>8089666</v>
      </c>
      <c r="B3" s="43" t="s">
        <v>0</v>
      </c>
      <c r="C3" s="43" t="s">
        <v>2807</v>
      </c>
      <c r="D3" s="43" t="s">
        <v>2808</v>
      </c>
      <c r="E3" s="43">
        <v>4</v>
      </c>
    </row>
    <row r="5" spans="1:5" x14ac:dyDescent="0.25">
      <c r="A5">
        <f>SUBTOTAL(2,Phosphat[Edited_BfArM Nummer2])</f>
        <v>2</v>
      </c>
      <c r="E5">
        <f>SUBTOTAL(9,Phosphat[Total Number of Observations])</f>
        <v>5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7FC492-1251-49AE-9BD2-C3DF7A0994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142</vt:i4>
      </vt:variant>
    </vt:vector>
  </HeadingPairs>
  <TitlesOfParts>
    <vt:vector size="142" baseType="lpstr">
      <vt:lpstr>CK</vt:lpstr>
      <vt:lpstr>CK Clean</vt:lpstr>
      <vt:lpstr>CK-MB</vt:lpstr>
      <vt:lpstr>CK-MB Clean</vt:lpstr>
      <vt:lpstr>Quick</vt:lpstr>
      <vt:lpstr>Quick Clean</vt:lpstr>
      <vt:lpstr>INR</vt:lpstr>
      <vt:lpstr>INR Clean</vt:lpstr>
      <vt:lpstr>Troponin I</vt:lpstr>
      <vt:lpstr>Troponin I Clean</vt:lpstr>
      <vt:lpstr>Prothrombin</vt:lpstr>
      <vt:lpstr>Prothrombin Clean</vt:lpstr>
      <vt:lpstr>PTT</vt:lpstr>
      <vt:lpstr>PTT Clean</vt:lpstr>
      <vt:lpstr>TZ</vt:lpstr>
      <vt:lpstr>TZ Clean</vt:lpstr>
      <vt:lpstr>Antithrombin 3</vt:lpstr>
      <vt:lpstr>Antithrombin 3 Clean</vt:lpstr>
      <vt:lpstr>Serummyoglobin</vt:lpstr>
      <vt:lpstr>Serummyoglobin Clean</vt:lpstr>
      <vt:lpstr>D-Dimer</vt:lpstr>
      <vt:lpstr>D-Dimer Clean</vt:lpstr>
      <vt:lpstr>Fibrinogen</vt:lpstr>
      <vt:lpstr>Fibrinogen Clean</vt:lpstr>
      <vt:lpstr>Leukozyten</vt:lpstr>
      <vt:lpstr>Leukozyten Clean</vt:lpstr>
      <vt:lpstr>GOT</vt:lpstr>
      <vt:lpstr>GOT Clean</vt:lpstr>
      <vt:lpstr>GPT</vt:lpstr>
      <vt:lpstr>GPT Clean</vt:lpstr>
      <vt:lpstr>GGT</vt:lpstr>
      <vt:lpstr>GGT Clean</vt:lpstr>
      <vt:lpstr>LDH</vt:lpstr>
      <vt:lpstr>LDH Clean</vt:lpstr>
      <vt:lpstr>GLDH</vt:lpstr>
      <vt:lpstr>GLDH Clean</vt:lpstr>
      <vt:lpstr>Triglyceride</vt:lpstr>
      <vt:lpstr>Triglyceride Clean</vt:lpstr>
      <vt:lpstr>Cholesterin</vt:lpstr>
      <vt:lpstr>Cholesterin Clean</vt:lpstr>
      <vt:lpstr>HDL</vt:lpstr>
      <vt:lpstr>HDL Clean</vt:lpstr>
      <vt:lpstr>LDL</vt:lpstr>
      <vt:lpstr>LDL Clean</vt:lpstr>
      <vt:lpstr>Lymphozyten</vt:lpstr>
      <vt:lpstr>Lymphozyten Clean</vt:lpstr>
      <vt:lpstr>Monocyten</vt:lpstr>
      <vt:lpstr>Monocyten Clean</vt:lpstr>
      <vt:lpstr>Hb</vt:lpstr>
      <vt:lpstr>Hb Clean</vt:lpstr>
      <vt:lpstr>TotalBilirubin</vt:lpstr>
      <vt:lpstr>TotalBilirubin Clean</vt:lpstr>
      <vt:lpstr>DirectBilirubin</vt:lpstr>
      <vt:lpstr>DirectBilirubin Clean</vt:lpstr>
      <vt:lpstr>Gesamteiweiß</vt:lpstr>
      <vt:lpstr>Gesamteiweiß Clean</vt:lpstr>
      <vt:lpstr>AP</vt:lpstr>
      <vt:lpstr>AP Clean</vt:lpstr>
      <vt:lpstr>Cholinesterase</vt:lpstr>
      <vt:lpstr>Cholinesterase Clean</vt:lpstr>
      <vt:lpstr>Kreatinin</vt:lpstr>
      <vt:lpstr>Kreatinin Clean</vt:lpstr>
      <vt:lpstr>Amylase</vt:lpstr>
      <vt:lpstr>Amylase Clean</vt:lpstr>
      <vt:lpstr>Lipase</vt:lpstr>
      <vt:lpstr>Lipase Clean</vt:lpstr>
      <vt:lpstr>CRP</vt:lpstr>
      <vt:lpstr>CRP Clean</vt:lpstr>
      <vt:lpstr>Harnstoff</vt:lpstr>
      <vt:lpstr>Harnstoff Clean</vt:lpstr>
      <vt:lpstr>Harnsäure</vt:lpstr>
      <vt:lpstr>Harnsäure Clean</vt:lpstr>
      <vt:lpstr>Erythrozyten</vt:lpstr>
      <vt:lpstr>Erythrozyten Clean</vt:lpstr>
      <vt:lpstr>Thrombozyten</vt:lpstr>
      <vt:lpstr>Thrombozyten Clean</vt:lpstr>
      <vt:lpstr>Haptoglobin</vt:lpstr>
      <vt:lpstr>Haptoglobin Clean</vt:lpstr>
      <vt:lpstr>BSG</vt:lpstr>
      <vt:lpstr>BSG Clean</vt:lpstr>
      <vt:lpstr>Monozyten</vt:lpstr>
      <vt:lpstr>Monozyten Clean</vt:lpstr>
      <vt:lpstr>Eosinophile</vt:lpstr>
      <vt:lpstr>Eosinophile Clean</vt:lpstr>
      <vt:lpstr>Neutrophile</vt:lpstr>
      <vt:lpstr>Neutrophile Clean</vt:lpstr>
      <vt:lpstr>Basophile</vt:lpstr>
      <vt:lpstr>Basophile Clean</vt:lpstr>
      <vt:lpstr>Albumin</vt:lpstr>
      <vt:lpstr>Albumin Clean</vt:lpstr>
      <vt:lpstr>GGTP</vt:lpstr>
      <vt:lpstr>GGTP Clean</vt:lpstr>
      <vt:lpstr>gammaGlobulin</vt:lpstr>
      <vt:lpstr>gammaGlobulin Clean</vt:lpstr>
      <vt:lpstr>alphaGlobulin</vt:lpstr>
      <vt:lpstr>alphaGlobulin Clean</vt:lpstr>
      <vt:lpstr>phBlut</vt:lpstr>
      <vt:lpstr>phBlut Clean</vt:lpstr>
      <vt:lpstr>BaseExcess</vt:lpstr>
      <vt:lpstr>BaseExcess Clean</vt:lpstr>
      <vt:lpstr>Bicarbonat</vt:lpstr>
      <vt:lpstr>Bicarbonat Clean</vt:lpstr>
      <vt:lpstr>Sauerstoffpartialdruck</vt:lpstr>
      <vt:lpstr>Sauerstoffpartialdruck Clean</vt:lpstr>
      <vt:lpstr>Kohlendioxidpartialdruck</vt:lpstr>
      <vt:lpstr>Kohlendioxidpartialdruck Clean</vt:lpstr>
      <vt:lpstr>Sauerstoffsättigung</vt:lpstr>
      <vt:lpstr>Sauerstpffsättigung Clean</vt:lpstr>
      <vt:lpstr>Hämatokrit</vt:lpstr>
      <vt:lpstr>Hämatorkrit Clean</vt:lpstr>
      <vt:lpstr>MCV</vt:lpstr>
      <vt:lpstr>MCV Clean</vt:lpstr>
      <vt:lpstr>MCH</vt:lpstr>
      <vt:lpstr>MCH Clean</vt:lpstr>
      <vt:lpstr>MCHC</vt:lpstr>
      <vt:lpstr>MCHC Clean</vt:lpstr>
      <vt:lpstr>Natrium</vt:lpstr>
      <vt:lpstr>Natrium Clean</vt:lpstr>
      <vt:lpstr>Kalium</vt:lpstr>
      <vt:lpstr>Kalium Clean</vt:lpstr>
      <vt:lpstr>Kalzium</vt:lpstr>
      <vt:lpstr>Kalzium Clean</vt:lpstr>
      <vt:lpstr>Magnesium</vt:lpstr>
      <vt:lpstr>Magnesium Clean</vt:lpstr>
      <vt:lpstr>Chlorid</vt:lpstr>
      <vt:lpstr>Chlorid Clean</vt:lpstr>
      <vt:lpstr>Serum-Eisen</vt:lpstr>
      <vt:lpstr>Serum-Eisen Clean</vt:lpstr>
      <vt:lpstr>Ferritin</vt:lpstr>
      <vt:lpstr>Ferritin Clean</vt:lpstr>
      <vt:lpstr>Fever</vt:lpstr>
      <vt:lpstr>Fever Clean</vt:lpstr>
      <vt:lpstr>HbA1C</vt:lpstr>
      <vt:lpstr>HbA1C Clean</vt:lpstr>
      <vt:lpstr>Glucose</vt:lpstr>
      <vt:lpstr>Glucose Clean</vt:lpstr>
      <vt:lpstr>Ammoniak</vt:lpstr>
      <vt:lpstr>Ammoniak Clean</vt:lpstr>
      <vt:lpstr>Lactat</vt:lpstr>
      <vt:lpstr>Lactat Clean</vt:lpstr>
      <vt:lpstr>Phosphat</vt:lpstr>
      <vt:lpstr>Phosphat 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2023-04-20T15:14:28Z</dcterms:created>
  <dcterms:modified xsi:type="dcterms:W3CDTF">2023-05-24T09:24:34Z</dcterms:modified>
</cp:coreProperties>
</file>